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W:\Burlington Hydro\IRs\CQ\"/>
    </mc:Choice>
  </mc:AlternateContent>
  <xr:revisionPtr revIDLastSave="0" documentId="13_ncr:1_{D0B2C711-7B88-42BE-A400-7FECB9C2049F}" xr6:coauthVersionLast="46" xr6:coauthVersionMax="46" xr10:uidLastSave="{00000000-0000-0000-0000-000000000000}"/>
  <bookViews>
    <workbookView xWindow="-120" yWindow="-120" windowWidth="29040" windowHeight="15840" tabRatio="879" firstSheet="20" activeTab="28" xr2:uid="{00000000-000D-0000-FFFF-FFFF00000000}"/>
  </bookViews>
  <sheets>
    <sheet name="Monthly Data" sheetId="1" r:id="rId1"/>
    <sheet name="Economic" sheetId="65" r:id="rId2"/>
    <sheet name="Monthly Data (to June 2020)" sheetId="54" r:id="rId3"/>
    <sheet name="Economic (2020 Adj.)" sheetId="2" r:id="rId4"/>
    <sheet name="Weather" sheetId="4" r:id="rId5"/>
    <sheet name="CDM" sheetId="5" r:id="rId6"/>
    <sheet name="Res PW" sheetId="27" r:id="rId7"/>
    <sheet name="Res Predicted Monthly" sheetId="28" r:id="rId8"/>
    <sheet name="Res PW (2) Staff-36" sheetId="66" r:id="rId9"/>
    <sheet name="Res Predicted Monthly (2)" sheetId="67" r:id="rId10"/>
    <sheet name="Res PW (3) Staff-89" sheetId="72" r:id="rId11"/>
    <sheet name="Res Predicted Monthly (3)" sheetId="73" r:id="rId12"/>
    <sheet name="GS&lt;50 PW" sheetId="29" r:id="rId13"/>
    <sheet name="GS&lt;50 Predicted Monthly" sheetId="30" r:id="rId14"/>
    <sheet name="GS&lt;50 PW (2)" sheetId="68" r:id="rId15"/>
    <sheet name="GS&lt;50 Predicted Monthly (2)" sheetId="69" r:id="rId16"/>
    <sheet name="GS&gt;50 PW" sheetId="31" r:id="rId17"/>
    <sheet name="GS&gt;50 Predicted Monthly" sheetId="32" r:id="rId18"/>
    <sheet name="GS&gt;50 PW (2)" sheetId="70" r:id="rId19"/>
    <sheet name="GS&gt;50 Predicted Monthly (2)" sheetId="71" r:id="rId20"/>
    <sheet name="Model Summary" sheetId="15" r:id="rId21"/>
    <sheet name="Res Normalized Monthly" sheetId="38" r:id="rId22"/>
    <sheet name="GS&lt;50 Normalized Monthly" sheetId="34" r:id="rId23"/>
    <sheet name="GS&gt;50 Normalized Monthly" sheetId="36" r:id="rId24"/>
    <sheet name="Normalized Annual Summary" sheetId="17" r:id="rId25"/>
    <sheet name="Customer Count" sheetId="23" r:id="rId26"/>
    <sheet name="kW Forecast" sheetId="24" r:id="rId27"/>
    <sheet name="CDM Adjustment" sheetId="26" r:id="rId28"/>
    <sheet name="Summary Tables" sheetId="25" r:id="rId29"/>
  </sheet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38" l="1"/>
  <c r="O3" i="38"/>
  <c r="P3" i="38"/>
  <c r="Q3" i="38"/>
  <c r="R3" i="38"/>
  <c r="L4" i="38"/>
  <c r="O4" i="38"/>
  <c r="P4" i="38"/>
  <c r="Q4" i="38"/>
  <c r="R4" i="38"/>
  <c r="L5" i="38"/>
  <c r="O5" i="38"/>
  <c r="P5" i="38"/>
  <c r="Q5" i="38"/>
  <c r="R5" i="38"/>
  <c r="L6" i="38"/>
  <c r="O6" i="38"/>
  <c r="P6" i="38"/>
  <c r="Q6" i="38"/>
  <c r="R6" i="38"/>
  <c r="L7" i="38"/>
  <c r="O7" i="38"/>
  <c r="P7" i="38"/>
  <c r="Q7" i="38"/>
  <c r="R7" i="38"/>
  <c r="L8" i="38"/>
  <c r="O8" i="38"/>
  <c r="P8" i="38"/>
  <c r="Q8" i="38"/>
  <c r="R8" i="38"/>
  <c r="L9" i="38"/>
  <c r="O9" i="38"/>
  <c r="P9" i="38"/>
  <c r="Q9" i="38"/>
  <c r="R9" i="38"/>
  <c r="L10" i="38"/>
  <c r="O10" i="38"/>
  <c r="P10" i="38"/>
  <c r="Q10" i="38"/>
  <c r="R10" i="38"/>
  <c r="L11" i="38"/>
  <c r="O11" i="38"/>
  <c r="P11" i="38"/>
  <c r="Q11" i="38"/>
  <c r="R11" i="38"/>
  <c r="L12" i="38"/>
  <c r="O12" i="38"/>
  <c r="P12" i="38"/>
  <c r="Q12" i="38"/>
  <c r="R12" i="38"/>
  <c r="L13" i="38"/>
  <c r="O13" i="38"/>
  <c r="P13" i="38"/>
  <c r="Q13" i="38"/>
  <c r="R13" i="38"/>
  <c r="L14" i="38"/>
  <c r="O14" i="38"/>
  <c r="P14" i="38"/>
  <c r="Q14" i="38"/>
  <c r="R14" i="38"/>
  <c r="L15" i="38"/>
  <c r="O15" i="38"/>
  <c r="P15" i="38"/>
  <c r="Q15" i="38"/>
  <c r="R15" i="38"/>
  <c r="L16" i="38"/>
  <c r="O16" i="38"/>
  <c r="P16" i="38"/>
  <c r="Q16" i="38"/>
  <c r="R16" i="38"/>
  <c r="L17" i="38"/>
  <c r="O17" i="38"/>
  <c r="P17" i="38"/>
  <c r="Q17" i="38"/>
  <c r="R17" i="38"/>
  <c r="L18" i="38"/>
  <c r="O18" i="38"/>
  <c r="P18" i="38"/>
  <c r="Q18" i="38"/>
  <c r="R18" i="38"/>
  <c r="L19" i="38"/>
  <c r="O19" i="38"/>
  <c r="P19" i="38"/>
  <c r="Q19" i="38"/>
  <c r="R19" i="38"/>
  <c r="L20" i="38"/>
  <c r="O20" i="38"/>
  <c r="P20" i="38"/>
  <c r="Q20" i="38"/>
  <c r="R20" i="38"/>
  <c r="L21" i="38"/>
  <c r="O21" i="38"/>
  <c r="P21" i="38"/>
  <c r="Q21" i="38"/>
  <c r="R21" i="38"/>
  <c r="L22" i="38"/>
  <c r="O22" i="38"/>
  <c r="P22" i="38"/>
  <c r="Q22" i="38"/>
  <c r="R22" i="38"/>
  <c r="L23" i="38"/>
  <c r="O23" i="38"/>
  <c r="P23" i="38"/>
  <c r="Q23" i="38"/>
  <c r="R23" i="38"/>
  <c r="L24" i="38"/>
  <c r="O24" i="38"/>
  <c r="P24" i="38"/>
  <c r="Q24" i="38"/>
  <c r="R24" i="38"/>
  <c r="L25" i="38"/>
  <c r="O25" i="38"/>
  <c r="P25" i="38"/>
  <c r="Q25" i="38"/>
  <c r="R25" i="38"/>
  <c r="L26" i="38"/>
  <c r="O26" i="38"/>
  <c r="P26" i="38"/>
  <c r="Q26" i="38"/>
  <c r="R26" i="38"/>
  <c r="L27" i="38"/>
  <c r="O27" i="38"/>
  <c r="P27" i="38"/>
  <c r="Q27" i="38"/>
  <c r="R27" i="38"/>
  <c r="L28" i="38"/>
  <c r="O28" i="38"/>
  <c r="P28" i="38"/>
  <c r="Q28" i="38"/>
  <c r="R28" i="38"/>
  <c r="L29" i="38"/>
  <c r="O29" i="38"/>
  <c r="P29" i="38"/>
  <c r="Q29" i="38"/>
  <c r="R29" i="38"/>
  <c r="L30" i="38"/>
  <c r="O30" i="38"/>
  <c r="P30" i="38"/>
  <c r="Q30" i="38"/>
  <c r="R30" i="38"/>
  <c r="L31" i="38"/>
  <c r="O31" i="38"/>
  <c r="P31" i="38"/>
  <c r="Q31" i="38"/>
  <c r="R31" i="38"/>
  <c r="L32" i="38"/>
  <c r="O32" i="38"/>
  <c r="P32" i="38"/>
  <c r="Q32" i="38"/>
  <c r="R32" i="38"/>
  <c r="L33" i="38"/>
  <c r="O33" i="38"/>
  <c r="P33" i="38"/>
  <c r="Q33" i="38"/>
  <c r="R33" i="38"/>
  <c r="L34" i="38"/>
  <c r="O34" i="38"/>
  <c r="P34" i="38"/>
  <c r="Q34" i="38"/>
  <c r="R34" i="38"/>
  <c r="L35" i="38"/>
  <c r="O35" i="38"/>
  <c r="P35" i="38"/>
  <c r="Q35" i="38"/>
  <c r="R35" i="38"/>
  <c r="L36" i="38"/>
  <c r="O36" i="38"/>
  <c r="P36" i="38"/>
  <c r="Q36" i="38"/>
  <c r="R36" i="38"/>
  <c r="L37" i="38"/>
  <c r="O37" i="38"/>
  <c r="P37" i="38"/>
  <c r="Q37" i="38"/>
  <c r="R37" i="38"/>
  <c r="L38" i="38"/>
  <c r="O38" i="38"/>
  <c r="P38" i="38"/>
  <c r="Q38" i="38"/>
  <c r="R38" i="38"/>
  <c r="L39" i="38"/>
  <c r="O39" i="38"/>
  <c r="P39" i="38"/>
  <c r="Q39" i="38"/>
  <c r="R39" i="38"/>
  <c r="L40" i="38"/>
  <c r="O40" i="38"/>
  <c r="P40" i="38"/>
  <c r="Q40" i="38"/>
  <c r="R40" i="38"/>
  <c r="L41" i="38"/>
  <c r="O41" i="38"/>
  <c r="P41" i="38"/>
  <c r="Q41" i="38"/>
  <c r="R41" i="38"/>
  <c r="L42" i="38"/>
  <c r="O42" i="38"/>
  <c r="P42" i="38"/>
  <c r="Q42" i="38"/>
  <c r="R42" i="38"/>
  <c r="L43" i="38"/>
  <c r="O43" i="38"/>
  <c r="P43" i="38"/>
  <c r="Q43" i="38"/>
  <c r="R43" i="38"/>
  <c r="L44" i="38"/>
  <c r="O44" i="38"/>
  <c r="P44" i="38"/>
  <c r="Q44" i="38"/>
  <c r="R44" i="38"/>
  <c r="L45" i="38"/>
  <c r="O45" i="38"/>
  <c r="P45" i="38"/>
  <c r="Q45" i="38"/>
  <c r="R45" i="38"/>
  <c r="L46" i="38"/>
  <c r="O46" i="38"/>
  <c r="P46" i="38"/>
  <c r="Q46" i="38"/>
  <c r="R46" i="38"/>
  <c r="L47" i="38"/>
  <c r="O47" i="38"/>
  <c r="P47" i="38"/>
  <c r="Q47" i="38"/>
  <c r="R47" i="38"/>
  <c r="L48" i="38"/>
  <c r="O48" i="38"/>
  <c r="P48" i="38"/>
  <c r="Q48" i="38"/>
  <c r="R48" i="38"/>
  <c r="L49" i="38"/>
  <c r="O49" i="38"/>
  <c r="P49" i="38"/>
  <c r="Q49" i="38"/>
  <c r="R49" i="38"/>
  <c r="L50" i="38"/>
  <c r="O50" i="38"/>
  <c r="P50" i="38"/>
  <c r="Q50" i="38"/>
  <c r="R50" i="38"/>
  <c r="L51" i="38"/>
  <c r="O51" i="38"/>
  <c r="P51" i="38"/>
  <c r="Q51" i="38"/>
  <c r="R51" i="38"/>
  <c r="L52" i="38"/>
  <c r="O52" i="38"/>
  <c r="P52" i="38"/>
  <c r="Q52" i="38"/>
  <c r="R52" i="38"/>
  <c r="L53" i="38"/>
  <c r="O53" i="38"/>
  <c r="P53" i="38"/>
  <c r="Q53" i="38"/>
  <c r="R53" i="38"/>
  <c r="L54" i="38"/>
  <c r="O54" i="38"/>
  <c r="P54" i="38"/>
  <c r="Q54" i="38"/>
  <c r="R54" i="38"/>
  <c r="L55" i="38"/>
  <c r="O55" i="38"/>
  <c r="P55" i="38"/>
  <c r="Q55" i="38"/>
  <c r="R55" i="38"/>
  <c r="L56" i="38"/>
  <c r="O56" i="38"/>
  <c r="P56" i="38"/>
  <c r="Q56" i="38"/>
  <c r="R56" i="38"/>
  <c r="L57" i="38"/>
  <c r="O57" i="38"/>
  <c r="P57" i="38"/>
  <c r="Q57" i="38"/>
  <c r="R57" i="38"/>
  <c r="L58" i="38"/>
  <c r="O58" i="38"/>
  <c r="P58" i="38"/>
  <c r="Q58" i="38"/>
  <c r="R58" i="38"/>
  <c r="L59" i="38"/>
  <c r="O59" i="38"/>
  <c r="P59" i="38"/>
  <c r="Q59" i="38"/>
  <c r="R59" i="38"/>
  <c r="L60" i="38"/>
  <c r="O60" i="38"/>
  <c r="P60" i="38"/>
  <c r="Q60" i="38"/>
  <c r="R60" i="38"/>
  <c r="L61" i="38"/>
  <c r="O61" i="38"/>
  <c r="P61" i="38"/>
  <c r="Q61" i="38"/>
  <c r="R61" i="38"/>
  <c r="L62" i="38"/>
  <c r="O62" i="38"/>
  <c r="P62" i="38"/>
  <c r="Q62" i="38"/>
  <c r="R62" i="38"/>
  <c r="L63" i="38"/>
  <c r="O63" i="38"/>
  <c r="P63" i="38"/>
  <c r="Q63" i="38"/>
  <c r="R63" i="38"/>
  <c r="L64" i="38"/>
  <c r="O64" i="38"/>
  <c r="P64" i="38"/>
  <c r="Q64" i="38"/>
  <c r="R64" i="38"/>
  <c r="L65" i="38"/>
  <c r="O65" i="38"/>
  <c r="P65" i="38"/>
  <c r="Q65" i="38"/>
  <c r="R65" i="38"/>
  <c r="L66" i="38"/>
  <c r="O66" i="38"/>
  <c r="P66" i="38"/>
  <c r="Q66" i="38"/>
  <c r="R66" i="38"/>
  <c r="L67" i="38"/>
  <c r="O67" i="38"/>
  <c r="P67" i="38"/>
  <c r="Q67" i="38"/>
  <c r="R67" i="38"/>
  <c r="L68" i="38"/>
  <c r="O68" i="38"/>
  <c r="P68" i="38"/>
  <c r="Q68" i="38"/>
  <c r="R68" i="38"/>
  <c r="L69" i="38"/>
  <c r="O69" i="38"/>
  <c r="P69" i="38"/>
  <c r="Q69" i="38"/>
  <c r="R69" i="38"/>
  <c r="L70" i="38"/>
  <c r="O70" i="38"/>
  <c r="P70" i="38"/>
  <c r="Q70" i="38"/>
  <c r="R70" i="38"/>
  <c r="L71" i="38"/>
  <c r="O71" i="38"/>
  <c r="P71" i="38"/>
  <c r="Q71" i="38"/>
  <c r="R71" i="38"/>
  <c r="L72" i="38"/>
  <c r="O72" i="38"/>
  <c r="P72" i="38"/>
  <c r="Q72" i="38"/>
  <c r="R72" i="38"/>
  <c r="L73" i="38"/>
  <c r="O73" i="38"/>
  <c r="P73" i="38"/>
  <c r="Q73" i="38"/>
  <c r="R73" i="38"/>
  <c r="L74" i="38"/>
  <c r="O74" i="38"/>
  <c r="P74" i="38"/>
  <c r="Q74" i="38"/>
  <c r="R74" i="38"/>
  <c r="L75" i="38"/>
  <c r="O75" i="38"/>
  <c r="P75" i="38"/>
  <c r="Q75" i="38"/>
  <c r="R75" i="38"/>
  <c r="L76" i="38"/>
  <c r="O76" i="38"/>
  <c r="P76" i="38"/>
  <c r="Q76" i="38"/>
  <c r="R76" i="38"/>
  <c r="L77" i="38"/>
  <c r="O77" i="38"/>
  <c r="P77" i="38"/>
  <c r="Q77" i="38"/>
  <c r="R77" i="38"/>
  <c r="L78" i="38"/>
  <c r="O78" i="38"/>
  <c r="P78" i="38"/>
  <c r="Q78" i="38"/>
  <c r="R78" i="38"/>
  <c r="L79" i="38"/>
  <c r="O79" i="38"/>
  <c r="P79" i="38"/>
  <c r="Q79" i="38"/>
  <c r="R79" i="38"/>
  <c r="L80" i="38"/>
  <c r="O80" i="38"/>
  <c r="P80" i="38"/>
  <c r="Q80" i="38"/>
  <c r="R80" i="38"/>
  <c r="L81" i="38"/>
  <c r="O81" i="38"/>
  <c r="P81" i="38"/>
  <c r="Q81" i="38"/>
  <c r="R81" i="38"/>
  <c r="L82" i="38"/>
  <c r="O82" i="38"/>
  <c r="P82" i="38"/>
  <c r="Q82" i="38"/>
  <c r="R82" i="38"/>
  <c r="L83" i="38"/>
  <c r="O83" i="38"/>
  <c r="P83" i="38"/>
  <c r="Q83" i="38"/>
  <c r="R83" i="38"/>
  <c r="L84" i="38"/>
  <c r="O84" i="38"/>
  <c r="P84" i="38"/>
  <c r="Q84" i="38"/>
  <c r="R84" i="38"/>
  <c r="L85" i="38"/>
  <c r="O85" i="38"/>
  <c r="P85" i="38"/>
  <c r="Q85" i="38"/>
  <c r="R85" i="38"/>
  <c r="L86" i="38"/>
  <c r="O86" i="38"/>
  <c r="P86" i="38"/>
  <c r="Q86" i="38"/>
  <c r="R86" i="38"/>
  <c r="L87" i="38"/>
  <c r="O87" i="38"/>
  <c r="P87" i="38"/>
  <c r="Q87" i="38"/>
  <c r="R87" i="38"/>
  <c r="L88" i="38"/>
  <c r="O88" i="38"/>
  <c r="P88" i="38"/>
  <c r="Q88" i="38"/>
  <c r="R88" i="38"/>
  <c r="L89" i="38"/>
  <c r="O89" i="38"/>
  <c r="P89" i="38"/>
  <c r="Q89" i="38"/>
  <c r="R89" i="38"/>
  <c r="L90" i="38"/>
  <c r="O90" i="38"/>
  <c r="P90" i="38"/>
  <c r="Q90" i="38"/>
  <c r="R90" i="38"/>
  <c r="L91" i="38"/>
  <c r="O91" i="38"/>
  <c r="P91" i="38"/>
  <c r="Q91" i="38"/>
  <c r="R91" i="38"/>
  <c r="L92" i="38"/>
  <c r="O92" i="38"/>
  <c r="P92" i="38"/>
  <c r="Q92" i="38"/>
  <c r="R92" i="38"/>
  <c r="L93" i="38"/>
  <c r="O93" i="38"/>
  <c r="P93" i="38"/>
  <c r="Q93" i="38"/>
  <c r="R93" i="38"/>
  <c r="L94" i="38"/>
  <c r="O94" i="38"/>
  <c r="P94" i="38"/>
  <c r="Q94" i="38"/>
  <c r="R94" i="38"/>
  <c r="L95" i="38"/>
  <c r="O95" i="38"/>
  <c r="P95" i="38"/>
  <c r="Q95" i="38"/>
  <c r="R95" i="38"/>
  <c r="L96" i="38"/>
  <c r="O96" i="38"/>
  <c r="P96" i="38"/>
  <c r="Q96" i="38"/>
  <c r="R96" i="38"/>
  <c r="L97" i="38"/>
  <c r="O97" i="38"/>
  <c r="P97" i="38"/>
  <c r="Q97" i="38"/>
  <c r="R97" i="38"/>
  <c r="L98" i="38"/>
  <c r="O98" i="38"/>
  <c r="P98" i="38"/>
  <c r="Q98" i="38"/>
  <c r="R98" i="38"/>
  <c r="L99" i="38"/>
  <c r="O99" i="38"/>
  <c r="P99" i="38"/>
  <c r="Q99" i="38"/>
  <c r="R99" i="38"/>
  <c r="L100" i="38"/>
  <c r="O100" i="38"/>
  <c r="P100" i="38"/>
  <c r="Q100" i="38"/>
  <c r="R100" i="38"/>
  <c r="L101" i="38"/>
  <c r="O101" i="38"/>
  <c r="P101" i="38"/>
  <c r="Q101" i="38"/>
  <c r="R101" i="38"/>
  <c r="L102" i="38"/>
  <c r="O102" i="38"/>
  <c r="P102" i="38"/>
  <c r="Q102" i="38"/>
  <c r="R102" i="38"/>
  <c r="L103" i="38"/>
  <c r="O103" i="38"/>
  <c r="P103" i="38"/>
  <c r="Q103" i="38"/>
  <c r="R103" i="38"/>
  <c r="L104" i="38"/>
  <c r="O104" i="38"/>
  <c r="P104" i="38"/>
  <c r="Q104" i="38"/>
  <c r="R104" i="38"/>
  <c r="L105" i="38"/>
  <c r="O105" i="38"/>
  <c r="P105" i="38"/>
  <c r="Q105" i="38"/>
  <c r="R105" i="38"/>
  <c r="L106" i="38"/>
  <c r="O106" i="38"/>
  <c r="P106" i="38"/>
  <c r="Q106" i="38"/>
  <c r="R106" i="38"/>
  <c r="L107" i="38"/>
  <c r="O107" i="38"/>
  <c r="P107" i="38"/>
  <c r="Q107" i="38"/>
  <c r="R107" i="38"/>
  <c r="L108" i="38"/>
  <c r="O108" i="38"/>
  <c r="P108" i="38"/>
  <c r="Q108" i="38"/>
  <c r="R108" i="38"/>
  <c r="L109" i="38"/>
  <c r="O109" i="38"/>
  <c r="P109" i="38"/>
  <c r="Q109" i="38"/>
  <c r="R109" i="38"/>
  <c r="L110" i="38"/>
  <c r="O110" i="38"/>
  <c r="P110" i="38"/>
  <c r="Q110" i="38"/>
  <c r="R110" i="38"/>
  <c r="L111" i="38"/>
  <c r="O111" i="38"/>
  <c r="P111" i="38"/>
  <c r="Q111" i="38"/>
  <c r="R111" i="38"/>
  <c r="L112" i="38"/>
  <c r="O112" i="38"/>
  <c r="P112" i="38"/>
  <c r="Q112" i="38"/>
  <c r="R112" i="38"/>
  <c r="L113" i="38"/>
  <c r="O113" i="38"/>
  <c r="P113" i="38"/>
  <c r="Q113" i="38"/>
  <c r="R113" i="38"/>
  <c r="L114" i="38"/>
  <c r="O114" i="38"/>
  <c r="P114" i="38"/>
  <c r="Q114" i="38"/>
  <c r="R114" i="38"/>
  <c r="L115" i="38"/>
  <c r="O115" i="38"/>
  <c r="P115" i="38"/>
  <c r="Q115" i="38"/>
  <c r="R115" i="38"/>
  <c r="L116" i="38"/>
  <c r="O116" i="38"/>
  <c r="P116" i="38"/>
  <c r="Q116" i="38"/>
  <c r="R116" i="38"/>
  <c r="L117" i="38"/>
  <c r="O117" i="38"/>
  <c r="P117" i="38"/>
  <c r="Q117" i="38"/>
  <c r="R117" i="38"/>
  <c r="L118" i="38"/>
  <c r="O118" i="38"/>
  <c r="P118" i="38"/>
  <c r="Q118" i="38"/>
  <c r="R118" i="38"/>
  <c r="L119" i="38"/>
  <c r="O119" i="38"/>
  <c r="P119" i="38"/>
  <c r="Q119" i="38"/>
  <c r="R119" i="38"/>
  <c r="L120" i="38"/>
  <c r="O120" i="38"/>
  <c r="P120" i="38"/>
  <c r="Q120" i="38"/>
  <c r="R120" i="38"/>
  <c r="L121" i="38"/>
  <c r="O121" i="38"/>
  <c r="P121" i="38"/>
  <c r="Q121" i="38"/>
  <c r="R121" i="38"/>
  <c r="L122" i="38"/>
  <c r="O122" i="38"/>
  <c r="P122" i="38"/>
  <c r="Q122" i="38"/>
  <c r="R122" i="38"/>
  <c r="L123" i="38"/>
  <c r="O123" i="38"/>
  <c r="P123" i="38"/>
  <c r="Q123" i="38"/>
  <c r="R123" i="38"/>
  <c r="L124" i="38"/>
  <c r="O124" i="38"/>
  <c r="P124" i="38"/>
  <c r="Q124" i="38"/>
  <c r="R124" i="38"/>
  <c r="L125" i="38"/>
  <c r="O125" i="38"/>
  <c r="P125" i="38"/>
  <c r="Q125" i="38"/>
  <c r="R125" i="38"/>
  <c r="L126" i="38"/>
  <c r="O126" i="38"/>
  <c r="P126" i="38"/>
  <c r="Q126" i="38"/>
  <c r="R126" i="38"/>
  <c r="L127" i="38"/>
  <c r="O127" i="38"/>
  <c r="P127" i="38"/>
  <c r="Q127" i="38"/>
  <c r="R127" i="38"/>
  <c r="L128" i="38"/>
  <c r="O128" i="38"/>
  <c r="P128" i="38"/>
  <c r="Q128" i="38"/>
  <c r="R128" i="38"/>
  <c r="L129" i="38"/>
  <c r="O129" i="38"/>
  <c r="P129" i="38"/>
  <c r="Q129" i="38"/>
  <c r="R129" i="38"/>
  <c r="L130" i="38"/>
  <c r="O130" i="38"/>
  <c r="P130" i="38"/>
  <c r="Q130" i="38"/>
  <c r="R130" i="38"/>
  <c r="L131" i="38"/>
  <c r="O131" i="38"/>
  <c r="P131" i="38"/>
  <c r="Q131" i="38"/>
  <c r="R131" i="38"/>
  <c r="L132" i="38"/>
  <c r="O132" i="38"/>
  <c r="P132" i="38"/>
  <c r="Q132" i="38"/>
  <c r="R132" i="38"/>
  <c r="L133" i="38"/>
  <c r="O133" i="38"/>
  <c r="P133" i="38"/>
  <c r="Q133" i="38"/>
  <c r="R133" i="38"/>
  <c r="L134" i="38"/>
  <c r="O134" i="38"/>
  <c r="P134" i="38"/>
  <c r="Q134" i="38"/>
  <c r="R134" i="38"/>
  <c r="L135" i="38"/>
  <c r="O135" i="38"/>
  <c r="P135" i="38"/>
  <c r="Q135" i="38"/>
  <c r="R135" i="38"/>
  <c r="L136" i="38"/>
  <c r="O136" i="38"/>
  <c r="P136" i="38"/>
  <c r="Q136" i="38"/>
  <c r="R136" i="38"/>
  <c r="L137" i="38"/>
  <c r="O137" i="38"/>
  <c r="P137" i="38"/>
  <c r="Q137" i="38"/>
  <c r="R137" i="38"/>
  <c r="L138" i="38"/>
  <c r="O138" i="38"/>
  <c r="P138" i="38"/>
  <c r="Q138" i="38"/>
  <c r="R138" i="38"/>
  <c r="L139" i="38"/>
  <c r="O139" i="38"/>
  <c r="P139" i="38"/>
  <c r="Q139" i="38"/>
  <c r="R139" i="38"/>
  <c r="L140" i="38"/>
  <c r="O140" i="38"/>
  <c r="P140" i="38"/>
  <c r="Q140" i="38"/>
  <c r="R140" i="38"/>
  <c r="L141" i="38"/>
  <c r="O141" i="38"/>
  <c r="P141" i="38"/>
  <c r="Q141" i="38"/>
  <c r="R141" i="38"/>
  <c r="L142" i="38"/>
  <c r="O142" i="38"/>
  <c r="P142" i="38"/>
  <c r="Q142" i="38"/>
  <c r="R142" i="38"/>
  <c r="L143" i="38"/>
  <c r="O143" i="38"/>
  <c r="P143" i="38"/>
  <c r="Q143" i="38"/>
  <c r="R143" i="38"/>
  <c r="L144" i="38"/>
  <c r="O144" i="38"/>
  <c r="P144" i="38"/>
  <c r="Q144" i="38"/>
  <c r="R144" i="38"/>
  <c r="L145" i="38"/>
  <c r="O145" i="38"/>
  <c r="P145" i="38"/>
  <c r="Q145" i="38"/>
  <c r="R145" i="38"/>
  <c r="R2" i="38"/>
  <c r="Q2" i="38"/>
  <c r="P2" i="38"/>
  <c r="O2" i="38"/>
  <c r="L2" i="38"/>
  <c r="E16" i="15"/>
  <c r="C5" i="15"/>
  <c r="D5" i="15"/>
  <c r="C6" i="15"/>
  <c r="D6" i="15"/>
  <c r="C7" i="15"/>
  <c r="D7" i="15"/>
  <c r="C8" i="15"/>
  <c r="D8" i="15"/>
  <c r="C9" i="15"/>
  <c r="D9" i="15"/>
  <c r="C10" i="15"/>
  <c r="D10" i="15"/>
  <c r="C11" i="15"/>
  <c r="D11" i="15"/>
  <c r="C12" i="15"/>
  <c r="D12" i="15"/>
  <c r="C13" i="15"/>
  <c r="D13" i="15"/>
  <c r="C4" i="15"/>
  <c r="D4" i="15"/>
  <c r="R6" i="73"/>
  <c r="R10" i="73"/>
  <c r="R14" i="73"/>
  <c r="R18" i="73"/>
  <c r="R22" i="73"/>
  <c r="R30" i="73"/>
  <c r="R38" i="73"/>
  <c r="R42" i="73"/>
  <c r="R46" i="73"/>
  <c r="R50" i="73"/>
  <c r="R54" i="73"/>
  <c r="R58" i="73"/>
  <c r="R62" i="73"/>
  <c r="R66" i="73"/>
  <c r="R70" i="73"/>
  <c r="R78" i="73"/>
  <c r="R82" i="73"/>
  <c r="R94" i="73"/>
  <c r="R98" i="73"/>
  <c r="R102" i="73"/>
  <c r="R110" i="73"/>
  <c r="R114" i="73"/>
  <c r="BV3" i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2" i="1"/>
  <c r="L121" i="73"/>
  <c r="J121" i="73"/>
  <c r="R121" i="73" s="1"/>
  <c r="I121" i="73"/>
  <c r="Q121" i="73" s="1"/>
  <c r="H121" i="73"/>
  <c r="P121" i="73" s="1"/>
  <c r="G121" i="73"/>
  <c r="O121" i="73" s="1"/>
  <c r="F121" i="73"/>
  <c r="N121" i="73" s="1"/>
  <c r="E121" i="73"/>
  <c r="M121" i="73" s="1"/>
  <c r="D121" i="73"/>
  <c r="A121" i="73"/>
  <c r="L120" i="73"/>
  <c r="J120" i="73"/>
  <c r="R120" i="73" s="1"/>
  <c r="I120" i="73"/>
  <c r="Q120" i="73" s="1"/>
  <c r="H120" i="73"/>
  <c r="P120" i="73" s="1"/>
  <c r="G120" i="73"/>
  <c r="O120" i="73" s="1"/>
  <c r="F120" i="73"/>
  <c r="N120" i="73" s="1"/>
  <c r="E120" i="73"/>
  <c r="M120" i="73" s="1"/>
  <c r="D120" i="73"/>
  <c r="A120" i="73"/>
  <c r="C120" i="73" s="1"/>
  <c r="L119" i="73"/>
  <c r="J119" i="73"/>
  <c r="R119" i="73" s="1"/>
  <c r="I119" i="73"/>
  <c r="Q119" i="73" s="1"/>
  <c r="H119" i="73"/>
  <c r="P119" i="73" s="1"/>
  <c r="G119" i="73"/>
  <c r="O119" i="73" s="1"/>
  <c r="F119" i="73"/>
  <c r="N119" i="73" s="1"/>
  <c r="E119" i="73"/>
  <c r="M119" i="73" s="1"/>
  <c r="D119" i="73"/>
  <c r="A119" i="73"/>
  <c r="L118" i="73"/>
  <c r="J118" i="73"/>
  <c r="R118" i="73" s="1"/>
  <c r="I118" i="73"/>
  <c r="Q118" i="73" s="1"/>
  <c r="H118" i="73"/>
  <c r="P118" i="73" s="1"/>
  <c r="G118" i="73"/>
  <c r="O118" i="73" s="1"/>
  <c r="F118" i="73"/>
  <c r="N118" i="73" s="1"/>
  <c r="E118" i="73"/>
  <c r="M118" i="73" s="1"/>
  <c r="D118" i="73"/>
  <c r="A118" i="73"/>
  <c r="C118" i="73" s="1"/>
  <c r="L117" i="73"/>
  <c r="J117" i="73"/>
  <c r="R117" i="73" s="1"/>
  <c r="I117" i="73"/>
  <c r="Q117" i="73" s="1"/>
  <c r="H117" i="73"/>
  <c r="P117" i="73" s="1"/>
  <c r="G117" i="73"/>
  <c r="O117" i="73" s="1"/>
  <c r="F117" i="73"/>
  <c r="N117" i="73" s="1"/>
  <c r="E117" i="73"/>
  <c r="M117" i="73" s="1"/>
  <c r="D117" i="73"/>
  <c r="A117" i="73"/>
  <c r="L116" i="73"/>
  <c r="J116" i="73"/>
  <c r="R116" i="73" s="1"/>
  <c r="I116" i="73"/>
  <c r="Q116" i="73" s="1"/>
  <c r="H116" i="73"/>
  <c r="P116" i="73" s="1"/>
  <c r="G116" i="73"/>
  <c r="O116" i="73" s="1"/>
  <c r="F116" i="73"/>
  <c r="N116" i="73" s="1"/>
  <c r="E116" i="73"/>
  <c r="M116" i="73" s="1"/>
  <c r="D116" i="73"/>
  <c r="A116" i="73"/>
  <c r="C116" i="73" s="1"/>
  <c r="L115" i="73"/>
  <c r="J115" i="73"/>
  <c r="R115" i="73" s="1"/>
  <c r="I115" i="73"/>
  <c r="Q115" i="73" s="1"/>
  <c r="H115" i="73"/>
  <c r="P115" i="73" s="1"/>
  <c r="G115" i="73"/>
  <c r="O115" i="73" s="1"/>
  <c r="F115" i="73"/>
  <c r="N115" i="73" s="1"/>
  <c r="E115" i="73"/>
  <c r="M115" i="73" s="1"/>
  <c r="D115" i="73"/>
  <c r="A115" i="73"/>
  <c r="L114" i="73"/>
  <c r="J114" i="73"/>
  <c r="I114" i="73"/>
  <c r="Q114" i="73" s="1"/>
  <c r="H114" i="73"/>
  <c r="P114" i="73" s="1"/>
  <c r="G114" i="73"/>
  <c r="O114" i="73" s="1"/>
  <c r="F114" i="73"/>
  <c r="N114" i="73" s="1"/>
  <c r="E114" i="73"/>
  <c r="M114" i="73" s="1"/>
  <c r="D114" i="73"/>
  <c r="A114" i="73"/>
  <c r="C114" i="73" s="1"/>
  <c r="L113" i="73"/>
  <c r="J113" i="73"/>
  <c r="R113" i="73" s="1"/>
  <c r="I113" i="73"/>
  <c r="Q113" i="73" s="1"/>
  <c r="H113" i="73"/>
  <c r="P113" i="73" s="1"/>
  <c r="G113" i="73"/>
  <c r="O113" i="73" s="1"/>
  <c r="F113" i="73"/>
  <c r="N113" i="73" s="1"/>
  <c r="E113" i="73"/>
  <c r="M113" i="73" s="1"/>
  <c r="D113" i="73"/>
  <c r="A113" i="73"/>
  <c r="L112" i="73"/>
  <c r="J112" i="73"/>
  <c r="R112" i="73" s="1"/>
  <c r="I112" i="73"/>
  <c r="Q112" i="73" s="1"/>
  <c r="H112" i="73"/>
  <c r="P112" i="73" s="1"/>
  <c r="G112" i="73"/>
  <c r="O112" i="73" s="1"/>
  <c r="F112" i="73"/>
  <c r="N112" i="73" s="1"/>
  <c r="E112" i="73"/>
  <c r="M112" i="73" s="1"/>
  <c r="D112" i="73"/>
  <c r="A112" i="73"/>
  <c r="B112" i="73" s="1"/>
  <c r="L111" i="73"/>
  <c r="J111" i="73"/>
  <c r="R111" i="73" s="1"/>
  <c r="I111" i="73"/>
  <c r="Q111" i="73" s="1"/>
  <c r="H111" i="73"/>
  <c r="P111" i="73" s="1"/>
  <c r="G111" i="73"/>
  <c r="O111" i="73" s="1"/>
  <c r="F111" i="73"/>
  <c r="N111" i="73" s="1"/>
  <c r="E111" i="73"/>
  <c r="M111" i="73" s="1"/>
  <c r="D111" i="73"/>
  <c r="A111" i="73"/>
  <c r="N110" i="73"/>
  <c r="L110" i="73"/>
  <c r="J110" i="73"/>
  <c r="I110" i="73"/>
  <c r="Q110" i="73" s="1"/>
  <c r="H110" i="73"/>
  <c r="P110" i="73" s="1"/>
  <c r="G110" i="73"/>
  <c r="O110" i="73" s="1"/>
  <c r="F110" i="73"/>
  <c r="E110" i="73"/>
  <c r="M110" i="73" s="1"/>
  <c r="D110" i="73"/>
  <c r="B110" i="73"/>
  <c r="A110" i="73"/>
  <c r="C110" i="73" s="1"/>
  <c r="L109" i="73"/>
  <c r="J109" i="73"/>
  <c r="R109" i="73" s="1"/>
  <c r="I109" i="73"/>
  <c r="Q109" i="73" s="1"/>
  <c r="H109" i="73"/>
  <c r="P109" i="73" s="1"/>
  <c r="G109" i="73"/>
  <c r="O109" i="73" s="1"/>
  <c r="F109" i="73"/>
  <c r="N109" i="73" s="1"/>
  <c r="E109" i="73"/>
  <c r="M109" i="73" s="1"/>
  <c r="D109" i="73"/>
  <c r="A109" i="73"/>
  <c r="N108" i="73"/>
  <c r="L108" i="73"/>
  <c r="J108" i="73"/>
  <c r="R108" i="73" s="1"/>
  <c r="I108" i="73"/>
  <c r="Q108" i="73" s="1"/>
  <c r="H108" i="73"/>
  <c r="P108" i="73" s="1"/>
  <c r="G108" i="73"/>
  <c r="O108" i="73" s="1"/>
  <c r="F108" i="73"/>
  <c r="E108" i="73"/>
  <c r="M108" i="73" s="1"/>
  <c r="D108" i="73"/>
  <c r="A108" i="73"/>
  <c r="C108" i="73" s="1"/>
  <c r="L107" i="73"/>
  <c r="J107" i="73"/>
  <c r="R107" i="73" s="1"/>
  <c r="I107" i="73"/>
  <c r="Q107" i="73" s="1"/>
  <c r="H107" i="73"/>
  <c r="P107" i="73" s="1"/>
  <c r="G107" i="73"/>
  <c r="O107" i="73" s="1"/>
  <c r="F107" i="73"/>
  <c r="N107" i="73" s="1"/>
  <c r="E107" i="73"/>
  <c r="M107" i="73" s="1"/>
  <c r="D107" i="73"/>
  <c r="A107" i="73"/>
  <c r="L106" i="73"/>
  <c r="J106" i="73"/>
  <c r="R106" i="73" s="1"/>
  <c r="I106" i="73"/>
  <c r="Q106" i="73" s="1"/>
  <c r="H106" i="73"/>
  <c r="P106" i="73" s="1"/>
  <c r="G106" i="73"/>
  <c r="O106" i="73" s="1"/>
  <c r="F106" i="73"/>
  <c r="N106" i="73" s="1"/>
  <c r="E106" i="73"/>
  <c r="M106" i="73" s="1"/>
  <c r="D106" i="73"/>
  <c r="A106" i="73"/>
  <c r="C106" i="73" s="1"/>
  <c r="L105" i="73"/>
  <c r="J105" i="73"/>
  <c r="R105" i="73" s="1"/>
  <c r="I105" i="73"/>
  <c r="Q105" i="73" s="1"/>
  <c r="H105" i="73"/>
  <c r="P105" i="73" s="1"/>
  <c r="G105" i="73"/>
  <c r="O105" i="73" s="1"/>
  <c r="F105" i="73"/>
  <c r="N105" i="73" s="1"/>
  <c r="E105" i="73"/>
  <c r="M105" i="73" s="1"/>
  <c r="D105" i="73"/>
  <c r="A105" i="73"/>
  <c r="L104" i="73"/>
  <c r="J104" i="73"/>
  <c r="R104" i="73" s="1"/>
  <c r="I104" i="73"/>
  <c r="Q104" i="73" s="1"/>
  <c r="H104" i="73"/>
  <c r="P104" i="73" s="1"/>
  <c r="G104" i="73"/>
  <c r="O104" i="73" s="1"/>
  <c r="F104" i="73"/>
  <c r="N104" i="73" s="1"/>
  <c r="E104" i="73"/>
  <c r="M104" i="73" s="1"/>
  <c r="D104" i="73"/>
  <c r="A104" i="73"/>
  <c r="C104" i="73" s="1"/>
  <c r="L103" i="73"/>
  <c r="J103" i="73"/>
  <c r="R103" i="73" s="1"/>
  <c r="I103" i="73"/>
  <c r="Q103" i="73" s="1"/>
  <c r="H103" i="73"/>
  <c r="P103" i="73" s="1"/>
  <c r="G103" i="73"/>
  <c r="O103" i="73" s="1"/>
  <c r="F103" i="73"/>
  <c r="N103" i="73" s="1"/>
  <c r="E103" i="73"/>
  <c r="M103" i="73" s="1"/>
  <c r="D103" i="73"/>
  <c r="A103" i="73"/>
  <c r="L102" i="73"/>
  <c r="J102" i="73"/>
  <c r="I102" i="73"/>
  <c r="Q102" i="73" s="1"/>
  <c r="H102" i="73"/>
  <c r="P102" i="73" s="1"/>
  <c r="G102" i="73"/>
  <c r="O102" i="73" s="1"/>
  <c r="F102" i="73"/>
  <c r="N102" i="73" s="1"/>
  <c r="E102" i="73"/>
  <c r="M102" i="73" s="1"/>
  <c r="D102" i="73"/>
  <c r="B102" i="73"/>
  <c r="A102" i="73"/>
  <c r="C102" i="73" s="1"/>
  <c r="L101" i="73"/>
  <c r="J101" i="73"/>
  <c r="R101" i="73" s="1"/>
  <c r="I101" i="73"/>
  <c r="Q101" i="73" s="1"/>
  <c r="H101" i="73"/>
  <c r="P101" i="73" s="1"/>
  <c r="G101" i="73"/>
  <c r="O101" i="73" s="1"/>
  <c r="F101" i="73"/>
  <c r="N101" i="73" s="1"/>
  <c r="E101" i="73"/>
  <c r="M101" i="73" s="1"/>
  <c r="D101" i="73"/>
  <c r="A101" i="73"/>
  <c r="B101" i="73" s="1"/>
  <c r="L100" i="73"/>
  <c r="J100" i="73"/>
  <c r="R100" i="73" s="1"/>
  <c r="I100" i="73"/>
  <c r="Q100" i="73" s="1"/>
  <c r="H100" i="73"/>
  <c r="P100" i="73" s="1"/>
  <c r="G100" i="73"/>
  <c r="O100" i="73" s="1"/>
  <c r="F100" i="73"/>
  <c r="N100" i="73" s="1"/>
  <c r="E100" i="73"/>
  <c r="M100" i="73" s="1"/>
  <c r="D100" i="73"/>
  <c r="C100" i="73"/>
  <c r="A100" i="73"/>
  <c r="B100" i="73" s="1"/>
  <c r="L99" i="73"/>
  <c r="J99" i="73"/>
  <c r="R99" i="73" s="1"/>
  <c r="I99" i="73"/>
  <c r="Q99" i="73" s="1"/>
  <c r="H99" i="73"/>
  <c r="P99" i="73" s="1"/>
  <c r="G99" i="73"/>
  <c r="O99" i="73" s="1"/>
  <c r="F99" i="73"/>
  <c r="N99" i="73" s="1"/>
  <c r="E99" i="73"/>
  <c r="M99" i="73" s="1"/>
  <c r="D99" i="73"/>
  <c r="A99" i="73"/>
  <c r="L98" i="73"/>
  <c r="J98" i="73"/>
  <c r="I98" i="73"/>
  <c r="Q98" i="73" s="1"/>
  <c r="H98" i="73"/>
  <c r="P98" i="73" s="1"/>
  <c r="G98" i="73"/>
  <c r="O98" i="73" s="1"/>
  <c r="F98" i="73"/>
  <c r="N98" i="73" s="1"/>
  <c r="E98" i="73"/>
  <c r="M98" i="73" s="1"/>
  <c r="D98" i="73"/>
  <c r="A98" i="73"/>
  <c r="L97" i="73"/>
  <c r="J97" i="73"/>
  <c r="R97" i="73" s="1"/>
  <c r="I97" i="73"/>
  <c r="Q97" i="73" s="1"/>
  <c r="H97" i="73"/>
  <c r="P97" i="73" s="1"/>
  <c r="G97" i="73"/>
  <c r="O97" i="73" s="1"/>
  <c r="F97" i="73"/>
  <c r="N97" i="73" s="1"/>
  <c r="E97" i="73"/>
  <c r="M97" i="73" s="1"/>
  <c r="D97" i="73"/>
  <c r="A97" i="73"/>
  <c r="L96" i="73"/>
  <c r="J96" i="73"/>
  <c r="R96" i="73" s="1"/>
  <c r="I96" i="73"/>
  <c r="Q96" i="73" s="1"/>
  <c r="H96" i="73"/>
  <c r="P96" i="73" s="1"/>
  <c r="G96" i="73"/>
  <c r="O96" i="73" s="1"/>
  <c r="F96" i="73"/>
  <c r="N96" i="73" s="1"/>
  <c r="E96" i="73"/>
  <c r="M96" i="73" s="1"/>
  <c r="D96" i="73"/>
  <c r="A96" i="73"/>
  <c r="C96" i="73" s="1"/>
  <c r="O95" i="73"/>
  <c r="L95" i="73"/>
  <c r="J95" i="73"/>
  <c r="R95" i="73" s="1"/>
  <c r="I95" i="73"/>
  <c r="Q95" i="73" s="1"/>
  <c r="H95" i="73"/>
  <c r="P95" i="73" s="1"/>
  <c r="G95" i="73"/>
  <c r="F95" i="73"/>
  <c r="N95" i="73" s="1"/>
  <c r="E95" i="73"/>
  <c r="M95" i="73" s="1"/>
  <c r="D95" i="73"/>
  <c r="A95" i="73"/>
  <c r="L94" i="73"/>
  <c r="J94" i="73"/>
  <c r="I94" i="73"/>
  <c r="Q94" i="73" s="1"/>
  <c r="H94" i="73"/>
  <c r="P94" i="73" s="1"/>
  <c r="G94" i="73"/>
  <c r="O94" i="73" s="1"/>
  <c r="F94" i="73"/>
  <c r="N94" i="73" s="1"/>
  <c r="E94" i="73"/>
  <c r="M94" i="73" s="1"/>
  <c r="D94" i="73"/>
  <c r="A94" i="73"/>
  <c r="B94" i="73" s="1"/>
  <c r="L93" i="73"/>
  <c r="J93" i="73"/>
  <c r="R93" i="73" s="1"/>
  <c r="I93" i="73"/>
  <c r="Q93" i="73" s="1"/>
  <c r="H93" i="73"/>
  <c r="P93" i="73" s="1"/>
  <c r="G93" i="73"/>
  <c r="O93" i="73" s="1"/>
  <c r="F93" i="73"/>
  <c r="N93" i="73" s="1"/>
  <c r="E93" i="73"/>
  <c r="M93" i="73" s="1"/>
  <c r="D93" i="73"/>
  <c r="A93" i="73"/>
  <c r="L92" i="73"/>
  <c r="J92" i="73"/>
  <c r="R92" i="73" s="1"/>
  <c r="I92" i="73"/>
  <c r="Q92" i="73" s="1"/>
  <c r="H92" i="73"/>
  <c r="P92" i="73" s="1"/>
  <c r="G92" i="73"/>
  <c r="O92" i="73" s="1"/>
  <c r="F92" i="73"/>
  <c r="N92" i="73" s="1"/>
  <c r="E92" i="73"/>
  <c r="M92" i="73" s="1"/>
  <c r="D92" i="73"/>
  <c r="A92" i="73"/>
  <c r="C92" i="73" s="1"/>
  <c r="Q91" i="73"/>
  <c r="L91" i="73"/>
  <c r="J91" i="73"/>
  <c r="R91" i="73" s="1"/>
  <c r="I91" i="73"/>
  <c r="H91" i="73"/>
  <c r="P91" i="73" s="1"/>
  <c r="G91" i="73"/>
  <c r="O91" i="73" s="1"/>
  <c r="F91" i="73"/>
  <c r="N91" i="73" s="1"/>
  <c r="E91" i="73"/>
  <c r="M91" i="73" s="1"/>
  <c r="D91" i="73"/>
  <c r="A91" i="73"/>
  <c r="L90" i="73"/>
  <c r="J90" i="73"/>
  <c r="R90" i="73" s="1"/>
  <c r="I90" i="73"/>
  <c r="Q90" i="73" s="1"/>
  <c r="H90" i="73"/>
  <c r="P90" i="73" s="1"/>
  <c r="G90" i="73"/>
  <c r="O90" i="73" s="1"/>
  <c r="F90" i="73"/>
  <c r="N90" i="73" s="1"/>
  <c r="E90" i="73"/>
  <c r="M90" i="73" s="1"/>
  <c r="D90" i="73"/>
  <c r="A90" i="73"/>
  <c r="C90" i="73" s="1"/>
  <c r="Q89" i="73"/>
  <c r="L89" i="73"/>
  <c r="J89" i="73"/>
  <c r="R89" i="73" s="1"/>
  <c r="I89" i="73"/>
  <c r="H89" i="73"/>
  <c r="P89" i="73" s="1"/>
  <c r="G89" i="73"/>
  <c r="O89" i="73" s="1"/>
  <c r="F89" i="73"/>
  <c r="N89" i="73" s="1"/>
  <c r="E89" i="73"/>
  <c r="M89" i="73" s="1"/>
  <c r="D89" i="73"/>
  <c r="A89" i="73"/>
  <c r="L88" i="73"/>
  <c r="J88" i="73"/>
  <c r="R88" i="73" s="1"/>
  <c r="I88" i="73"/>
  <c r="Q88" i="73" s="1"/>
  <c r="H88" i="73"/>
  <c r="P88" i="73" s="1"/>
  <c r="G88" i="73"/>
  <c r="O88" i="73" s="1"/>
  <c r="F88" i="73"/>
  <c r="N88" i="73" s="1"/>
  <c r="E88" i="73"/>
  <c r="M88" i="73" s="1"/>
  <c r="D88" i="73"/>
  <c r="A88" i="73"/>
  <c r="C88" i="73" s="1"/>
  <c r="N87" i="73"/>
  <c r="L87" i="73"/>
  <c r="J87" i="73"/>
  <c r="R87" i="73" s="1"/>
  <c r="I87" i="73"/>
  <c r="Q87" i="73" s="1"/>
  <c r="H87" i="73"/>
  <c r="P87" i="73" s="1"/>
  <c r="G87" i="73"/>
  <c r="O87" i="73" s="1"/>
  <c r="F87" i="73"/>
  <c r="E87" i="73"/>
  <c r="M87" i="73" s="1"/>
  <c r="D87" i="73"/>
  <c r="B87" i="73"/>
  <c r="A87" i="73"/>
  <c r="C87" i="73" s="1"/>
  <c r="L86" i="73"/>
  <c r="J86" i="73"/>
  <c r="R86" i="73" s="1"/>
  <c r="I86" i="73"/>
  <c r="Q86" i="73" s="1"/>
  <c r="H86" i="73"/>
  <c r="P86" i="73" s="1"/>
  <c r="G86" i="73"/>
  <c r="O86" i="73" s="1"/>
  <c r="F86" i="73"/>
  <c r="N86" i="73" s="1"/>
  <c r="E86" i="73"/>
  <c r="M86" i="73" s="1"/>
  <c r="D86" i="73"/>
  <c r="A86" i="73"/>
  <c r="C86" i="73" s="1"/>
  <c r="L85" i="73"/>
  <c r="J85" i="73"/>
  <c r="R85" i="73" s="1"/>
  <c r="I85" i="73"/>
  <c r="Q85" i="73" s="1"/>
  <c r="H85" i="73"/>
  <c r="P85" i="73" s="1"/>
  <c r="G85" i="73"/>
  <c r="O85" i="73" s="1"/>
  <c r="F85" i="73"/>
  <c r="N85" i="73" s="1"/>
  <c r="E85" i="73"/>
  <c r="M85" i="73" s="1"/>
  <c r="D85" i="73"/>
  <c r="A85" i="73"/>
  <c r="B85" i="73" s="1"/>
  <c r="L84" i="73"/>
  <c r="J84" i="73"/>
  <c r="R84" i="73" s="1"/>
  <c r="I84" i="73"/>
  <c r="Q84" i="73" s="1"/>
  <c r="H84" i="73"/>
  <c r="P84" i="73" s="1"/>
  <c r="G84" i="73"/>
  <c r="O84" i="73" s="1"/>
  <c r="F84" i="73"/>
  <c r="N84" i="73" s="1"/>
  <c r="E84" i="73"/>
  <c r="M84" i="73" s="1"/>
  <c r="D84" i="73"/>
  <c r="B84" i="73"/>
  <c r="A84" i="73"/>
  <c r="C84" i="73" s="1"/>
  <c r="L83" i="73"/>
  <c r="J83" i="73"/>
  <c r="R83" i="73" s="1"/>
  <c r="I83" i="73"/>
  <c r="Q83" i="73" s="1"/>
  <c r="H83" i="73"/>
  <c r="P83" i="73" s="1"/>
  <c r="G83" i="73"/>
  <c r="O83" i="73" s="1"/>
  <c r="F83" i="73"/>
  <c r="N83" i="73" s="1"/>
  <c r="E83" i="73"/>
  <c r="M83" i="73" s="1"/>
  <c r="D83" i="73"/>
  <c r="A83" i="73"/>
  <c r="B83" i="73" s="1"/>
  <c r="L82" i="73"/>
  <c r="J82" i="73"/>
  <c r="I82" i="73"/>
  <c r="Q82" i="73" s="1"/>
  <c r="H82" i="73"/>
  <c r="P82" i="73" s="1"/>
  <c r="G82" i="73"/>
  <c r="O82" i="73" s="1"/>
  <c r="F82" i="73"/>
  <c r="N82" i="73" s="1"/>
  <c r="E82" i="73"/>
  <c r="M82" i="73" s="1"/>
  <c r="D82" i="73"/>
  <c r="A82" i="73"/>
  <c r="C82" i="73" s="1"/>
  <c r="L81" i="73"/>
  <c r="J81" i="73"/>
  <c r="R81" i="73" s="1"/>
  <c r="I81" i="73"/>
  <c r="Q81" i="73" s="1"/>
  <c r="H81" i="73"/>
  <c r="P81" i="73" s="1"/>
  <c r="G81" i="73"/>
  <c r="O81" i="73" s="1"/>
  <c r="F81" i="73"/>
  <c r="N81" i="73" s="1"/>
  <c r="E81" i="73"/>
  <c r="M81" i="73" s="1"/>
  <c r="D81" i="73"/>
  <c r="A81" i="73"/>
  <c r="B81" i="73" s="1"/>
  <c r="L80" i="73"/>
  <c r="J80" i="73"/>
  <c r="R80" i="73" s="1"/>
  <c r="I80" i="73"/>
  <c r="Q80" i="73" s="1"/>
  <c r="H80" i="73"/>
  <c r="P80" i="73" s="1"/>
  <c r="G80" i="73"/>
  <c r="O80" i="73" s="1"/>
  <c r="F80" i="73"/>
  <c r="N80" i="73" s="1"/>
  <c r="E80" i="73"/>
  <c r="M80" i="73" s="1"/>
  <c r="D80" i="73"/>
  <c r="A80" i="73"/>
  <c r="C80" i="73" s="1"/>
  <c r="L79" i="73"/>
  <c r="J79" i="73"/>
  <c r="R79" i="73" s="1"/>
  <c r="I79" i="73"/>
  <c r="Q79" i="73" s="1"/>
  <c r="H79" i="73"/>
  <c r="P79" i="73" s="1"/>
  <c r="G79" i="73"/>
  <c r="O79" i="73" s="1"/>
  <c r="F79" i="73"/>
  <c r="N79" i="73" s="1"/>
  <c r="E79" i="73"/>
  <c r="M79" i="73" s="1"/>
  <c r="D79" i="73"/>
  <c r="A79" i="73"/>
  <c r="B79" i="73" s="1"/>
  <c r="L78" i="73"/>
  <c r="J78" i="73"/>
  <c r="I78" i="73"/>
  <c r="Q78" i="73" s="1"/>
  <c r="H78" i="73"/>
  <c r="P78" i="73" s="1"/>
  <c r="G78" i="73"/>
  <c r="O78" i="73" s="1"/>
  <c r="F78" i="73"/>
  <c r="N78" i="73" s="1"/>
  <c r="E78" i="73"/>
  <c r="M78" i="73" s="1"/>
  <c r="D78" i="73"/>
  <c r="A78" i="73"/>
  <c r="C78" i="73" s="1"/>
  <c r="L77" i="73"/>
  <c r="J77" i="73"/>
  <c r="R77" i="73" s="1"/>
  <c r="I77" i="73"/>
  <c r="Q77" i="73" s="1"/>
  <c r="H77" i="73"/>
  <c r="P77" i="73" s="1"/>
  <c r="G77" i="73"/>
  <c r="O77" i="73" s="1"/>
  <c r="F77" i="73"/>
  <c r="N77" i="73" s="1"/>
  <c r="E77" i="73"/>
  <c r="M77" i="73" s="1"/>
  <c r="D77" i="73"/>
  <c r="A77" i="73"/>
  <c r="B77" i="73" s="1"/>
  <c r="L76" i="73"/>
  <c r="J76" i="73"/>
  <c r="R76" i="73" s="1"/>
  <c r="I76" i="73"/>
  <c r="Q76" i="73" s="1"/>
  <c r="H76" i="73"/>
  <c r="P76" i="73" s="1"/>
  <c r="G76" i="73"/>
  <c r="O76" i="73" s="1"/>
  <c r="F76" i="73"/>
  <c r="N76" i="73" s="1"/>
  <c r="E76" i="73"/>
  <c r="M76" i="73" s="1"/>
  <c r="D76" i="73"/>
  <c r="A76" i="73"/>
  <c r="B76" i="73" s="1"/>
  <c r="O75" i="73"/>
  <c r="L75" i="73"/>
  <c r="J75" i="73"/>
  <c r="R75" i="73" s="1"/>
  <c r="I75" i="73"/>
  <c r="Q75" i="73" s="1"/>
  <c r="H75" i="73"/>
  <c r="P75" i="73" s="1"/>
  <c r="G75" i="73"/>
  <c r="F75" i="73"/>
  <c r="N75" i="73" s="1"/>
  <c r="E75" i="73"/>
  <c r="M75" i="73" s="1"/>
  <c r="D75" i="73"/>
  <c r="A75" i="73"/>
  <c r="B75" i="73" s="1"/>
  <c r="L74" i="73"/>
  <c r="J74" i="73"/>
  <c r="R74" i="73" s="1"/>
  <c r="I74" i="73"/>
  <c r="Q74" i="73" s="1"/>
  <c r="H74" i="73"/>
  <c r="P74" i="73" s="1"/>
  <c r="G74" i="73"/>
  <c r="O74" i="73" s="1"/>
  <c r="F74" i="73"/>
  <c r="N74" i="73" s="1"/>
  <c r="E74" i="73"/>
  <c r="M74" i="73" s="1"/>
  <c r="D74" i="73"/>
  <c r="A74" i="73"/>
  <c r="C74" i="73" s="1"/>
  <c r="O73" i="73"/>
  <c r="L73" i="73"/>
  <c r="J73" i="73"/>
  <c r="R73" i="73" s="1"/>
  <c r="I73" i="73"/>
  <c r="Q73" i="73" s="1"/>
  <c r="H73" i="73"/>
  <c r="P73" i="73" s="1"/>
  <c r="G73" i="73"/>
  <c r="F73" i="73"/>
  <c r="N73" i="73" s="1"/>
  <c r="E73" i="73"/>
  <c r="M73" i="73" s="1"/>
  <c r="D73" i="73"/>
  <c r="A73" i="73"/>
  <c r="B73" i="73" s="1"/>
  <c r="L72" i="73"/>
  <c r="J72" i="73"/>
  <c r="R72" i="73" s="1"/>
  <c r="I72" i="73"/>
  <c r="Q72" i="73" s="1"/>
  <c r="H72" i="73"/>
  <c r="P72" i="73" s="1"/>
  <c r="G72" i="73"/>
  <c r="O72" i="73" s="1"/>
  <c r="F72" i="73"/>
  <c r="N72" i="73" s="1"/>
  <c r="E72" i="73"/>
  <c r="M72" i="73" s="1"/>
  <c r="D72" i="73"/>
  <c r="A72" i="73"/>
  <c r="B72" i="73" s="1"/>
  <c r="L71" i="73"/>
  <c r="J71" i="73"/>
  <c r="R71" i="73" s="1"/>
  <c r="I71" i="73"/>
  <c r="Q71" i="73" s="1"/>
  <c r="H71" i="73"/>
  <c r="P71" i="73" s="1"/>
  <c r="G71" i="73"/>
  <c r="O71" i="73" s="1"/>
  <c r="F71" i="73"/>
  <c r="N71" i="73" s="1"/>
  <c r="E71" i="73"/>
  <c r="M71" i="73" s="1"/>
  <c r="D71" i="73"/>
  <c r="A71" i="73"/>
  <c r="B71" i="73" s="1"/>
  <c r="L70" i="73"/>
  <c r="J70" i="73"/>
  <c r="I70" i="73"/>
  <c r="Q70" i="73" s="1"/>
  <c r="H70" i="73"/>
  <c r="P70" i="73" s="1"/>
  <c r="G70" i="73"/>
  <c r="O70" i="73" s="1"/>
  <c r="F70" i="73"/>
  <c r="N70" i="73" s="1"/>
  <c r="E70" i="73"/>
  <c r="M70" i="73" s="1"/>
  <c r="D70" i="73"/>
  <c r="A70" i="73"/>
  <c r="C70" i="73" s="1"/>
  <c r="L69" i="73"/>
  <c r="J69" i="73"/>
  <c r="R69" i="73" s="1"/>
  <c r="I69" i="73"/>
  <c r="Q69" i="73" s="1"/>
  <c r="H69" i="73"/>
  <c r="P69" i="73" s="1"/>
  <c r="G69" i="73"/>
  <c r="O69" i="73" s="1"/>
  <c r="F69" i="73"/>
  <c r="N69" i="73" s="1"/>
  <c r="E69" i="73"/>
  <c r="M69" i="73" s="1"/>
  <c r="D69" i="73"/>
  <c r="A69" i="73"/>
  <c r="B69" i="73" s="1"/>
  <c r="L68" i="73"/>
  <c r="J68" i="73"/>
  <c r="R68" i="73" s="1"/>
  <c r="I68" i="73"/>
  <c r="Q68" i="73" s="1"/>
  <c r="H68" i="73"/>
  <c r="P68" i="73" s="1"/>
  <c r="G68" i="73"/>
  <c r="O68" i="73" s="1"/>
  <c r="F68" i="73"/>
  <c r="N68" i="73" s="1"/>
  <c r="E68" i="73"/>
  <c r="M68" i="73" s="1"/>
  <c r="D68" i="73"/>
  <c r="C68" i="73"/>
  <c r="A68" i="73"/>
  <c r="B68" i="73" s="1"/>
  <c r="L67" i="73"/>
  <c r="J67" i="73"/>
  <c r="R67" i="73" s="1"/>
  <c r="I67" i="73"/>
  <c r="Q67" i="73" s="1"/>
  <c r="H67" i="73"/>
  <c r="P67" i="73" s="1"/>
  <c r="G67" i="73"/>
  <c r="O67" i="73" s="1"/>
  <c r="F67" i="73"/>
  <c r="N67" i="73" s="1"/>
  <c r="E67" i="73"/>
  <c r="M67" i="73" s="1"/>
  <c r="D67" i="73"/>
  <c r="A67" i="73"/>
  <c r="B67" i="73" s="1"/>
  <c r="L66" i="73"/>
  <c r="J66" i="73"/>
  <c r="I66" i="73"/>
  <c r="Q66" i="73" s="1"/>
  <c r="H66" i="73"/>
  <c r="P66" i="73" s="1"/>
  <c r="G66" i="73"/>
  <c r="O66" i="73" s="1"/>
  <c r="F66" i="73"/>
  <c r="N66" i="73" s="1"/>
  <c r="E66" i="73"/>
  <c r="M66" i="73" s="1"/>
  <c r="D66" i="73"/>
  <c r="A66" i="73"/>
  <c r="C66" i="73" s="1"/>
  <c r="L65" i="73"/>
  <c r="J65" i="73"/>
  <c r="R65" i="73" s="1"/>
  <c r="I65" i="73"/>
  <c r="Q65" i="73" s="1"/>
  <c r="H65" i="73"/>
  <c r="P65" i="73" s="1"/>
  <c r="G65" i="73"/>
  <c r="O65" i="73" s="1"/>
  <c r="F65" i="73"/>
  <c r="N65" i="73" s="1"/>
  <c r="E65" i="73"/>
  <c r="M65" i="73" s="1"/>
  <c r="D65" i="73"/>
  <c r="A65" i="73"/>
  <c r="B65" i="73" s="1"/>
  <c r="L64" i="73"/>
  <c r="J64" i="73"/>
  <c r="R64" i="73" s="1"/>
  <c r="I64" i="73"/>
  <c r="Q64" i="73" s="1"/>
  <c r="H64" i="73"/>
  <c r="P64" i="73" s="1"/>
  <c r="G64" i="73"/>
  <c r="O64" i="73" s="1"/>
  <c r="F64" i="73"/>
  <c r="N64" i="73" s="1"/>
  <c r="E64" i="73"/>
  <c r="M64" i="73" s="1"/>
  <c r="D64" i="73"/>
  <c r="A64" i="73"/>
  <c r="B64" i="73" s="1"/>
  <c r="L63" i="73"/>
  <c r="J63" i="73"/>
  <c r="R63" i="73" s="1"/>
  <c r="I63" i="73"/>
  <c r="Q63" i="73" s="1"/>
  <c r="H63" i="73"/>
  <c r="P63" i="73" s="1"/>
  <c r="G63" i="73"/>
  <c r="O63" i="73" s="1"/>
  <c r="F63" i="73"/>
  <c r="N63" i="73" s="1"/>
  <c r="E63" i="73"/>
  <c r="M63" i="73" s="1"/>
  <c r="D63" i="73"/>
  <c r="A63" i="73"/>
  <c r="B63" i="73" s="1"/>
  <c r="L62" i="73"/>
  <c r="J62" i="73"/>
  <c r="I62" i="73"/>
  <c r="Q62" i="73" s="1"/>
  <c r="H62" i="73"/>
  <c r="P62" i="73" s="1"/>
  <c r="G62" i="73"/>
  <c r="O62" i="73" s="1"/>
  <c r="F62" i="73"/>
  <c r="N62" i="73" s="1"/>
  <c r="E62" i="73"/>
  <c r="M62" i="73" s="1"/>
  <c r="D62" i="73"/>
  <c r="A62" i="73"/>
  <c r="C62" i="73" s="1"/>
  <c r="L61" i="73"/>
  <c r="J61" i="73"/>
  <c r="R61" i="73" s="1"/>
  <c r="I61" i="73"/>
  <c r="Q61" i="73" s="1"/>
  <c r="H61" i="73"/>
  <c r="P61" i="73" s="1"/>
  <c r="G61" i="73"/>
  <c r="O61" i="73" s="1"/>
  <c r="F61" i="73"/>
  <c r="N61" i="73" s="1"/>
  <c r="E61" i="73"/>
  <c r="M61" i="73" s="1"/>
  <c r="D61" i="73"/>
  <c r="A61" i="73"/>
  <c r="B61" i="73" s="1"/>
  <c r="L60" i="73"/>
  <c r="J60" i="73"/>
  <c r="R60" i="73" s="1"/>
  <c r="I60" i="73"/>
  <c r="Q60" i="73" s="1"/>
  <c r="H60" i="73"/>
  <c r="P60" i="73" s="1"/>
  <c r="G60" i="73"/>
  <c r="O60" i="73" s="1"/>
  <c r="F60" i="73"/>
  <c r="N60" i="73" s="1"/>
  <c r="E60" i="73"/>
  <c r="M60" i="73" s="1"/>
  <c r="D60" i="73"/>
  <c r="C60" i="73"/>
  <c r="A60" i="73"/>
  <c r="B60" i="73" s="1"/>
  <c r="L59" i="73"/>
  <c r="J59" i="73"/>
  <c r="R59" i="73" s="1"/>
  <c r="I59" i="73"/>
  <c r="Q59" i="73" s="1"/>
  <c r="H59" i="73"/>
  <c r="P59" i="73" s="1"/>
  <c r="G59" i="73"/>
  <c r="O59" i="73" s="1"/>
  <c r="F59" i="73"/>
  <c r="N59" i="73" s="1"/>
  <c r="E59" i="73"/>
  <c r="M59" i="73" s="1"/>
  <c r="D59" i="73"/>
  <c r="A59" i="73"/>
  <c r="B59" i="73" s="1"/>
  <c r="L58" i="73"/>
  <c r="J58" i="73"/>
  <c r="I58" i="73"/>
  <c r="Q58" i="73" s="1"/>
  <c r="H58" i="73"/>
  <c r="P58" i="73" s="1"/>
  <c r="G58" i="73"/>
  <c r="O58" i="73" s="1"/>
  <c r="F58" i="73"/>
  <c r="N58" i="73" s="1"/>
  <c r="E58" i="73"/>
  <c r="M58" i="73" s="1"/>
  <c r="D58" i="73"/>
  <c r="A58" i="73"/>
  <c r="C58" i="73" s="1"/>
  <c r="L57" i="73"/>
  <c r="J57" i="73"/>
  <c r="R57" i="73" s="1"/>
  <c r="I57" i="73"/>
  <c r="Q57" i="73" s="1"/>
  <c r="H57" i="73"/>
  <c r="P57" i="73" s="1"/>
  <c r="G57" i="73"/>
  <c r="O57" i="73" s="1"/>
  <c r="F57" i="73"/>
  <c r="N57" i="73" s="1"/>
  <c r="E57" i="73"/>
  <c r="M57" i="73" s="1"/>
  <c r="D57" i="73"/>
  <c r="A57" i="73"/>
  <c r="B57" i="73" s="1"/>
  <c r="Q56" i="73"/>
  <c r="L56" i="73"/>
  <c r="J56" i="73"/>
  <c r="R56" i="73" s="1"/>
  <c r="I56" i="73"/>
  <c r="H56" i="73"/>
  <c r="P56" i="73" s="1"/>
  <c r="G56" i="73"/>
  <c r="O56" i="73" s="1"/>
  <c r="F56" i="73"/>
  <c r="N56" i="73" s="1"/>
  <c r="E56" i="73"/>
  <c r="M56" i="73" s="1"/>
  <c r="D56" i="73"/>
  <c r="A56" i="73"/>
  <c r="B56" i="73" s="1"/>
  <c r="L55" i="73"/>
  <c r="J55" i="73"/>
  <c r="R55" i="73" s="1"/>
  <c r="I55" i="73"/>
  <c r="Q55" i="73" s="1"/>
  <c r="H55" i="73"/>
  <c r="P55" i="73" s="1"/>
  <c r="G55" i="73"/>
  <c r="O55" i="73" s="1"/>
  <c r="F55" i="73"/>
  <c r="N55" i="73" s="1"/>
  <c r="E55" i="73"/>
  <c r="M55" i="73" s="1"/>
  <c r="D55" i="73"/>
  <c r="A55" i="73"/>
  <c r="B55" i="73" s="1"/>
  <c r="L54" i="73"/>
  <c r="J54" i="73"/>
  <c r="I54" i="73"/>
  <c r="Q54" i="73" s="1"/>
  <c r="H54" i="73"/>
  <c r="P54" i="73" s="1"/>
  <c r="G54" i="73"/>
  <c r="O54" i="73" s="1"/>
  <c r="F54" i="73"/>
  <c r="N54" i="73" s="1"/>
  <c r="E54" i="73"/>
  <c r="M54" i="73" s="1"/>
  <c r="D54" i="73"/>
  <c r="A54" i="73"/>
  <c r="C54" i="73" s="1"/>
  <c r="L53" i="73"/>
  <c r="J53" i="73"/>
  <c r="R53" i="73" s="1"/>
  <c r="I53" i="73"/>
  <c r="Q53" i="73" s="1"/>
  <c r="H53" i="73"/>
  <c r="P53" i="73" s="1"/>
  <c r="G53" i="73"/>
  <c r="O53" i="73" s="1"/>
  <c r="F53" i="73"/>
  <c r="N53" i="73" s="1"/>
  <c r="E53" i="73"/>
  <c r="M53" i="73" s="1"/>
  <c r="D53" i="73"/>
  <c r="A53" i="73"/>
  <c r="B53" i="73" s="1"/>
  <c r="L52" i="73"/>
  <c r="J52" i="73"/>
  <c r="R52" i="73" s="1"/>
  <c r="I52" i="73"/>
  <c r="Q52" i="73" s="1"/>
  <c r="H52" i="73"/>
  <c r="P52" i="73" s="1"/>
  <c r="G52" i="73"/>
  <c r="O52" i="73" s="1"/>
  <c r="F52" i="73"/>
  <c r="N52" i="73" s="1"/>
  <c r="E52" i="73"/>
  <c r="M52" i="73" s="1"/>
  <c r="D52" i="73"/>
  <c r="A52" i="73"/>
  <c r="B52" i="73" s="1"/>
  <c r="Q51" i="73"/>
  <c r="L51" i="73"/>
  <c r="J51" i="73"/>
  <c r="R51" i="73" s="1"/>
  <c r="I51" i="73"/>
  <c r="H51" i="73"/>
  <c r="P51" i="73" s="1"/>
  <c r="G51" i="73"/>
  <c r="O51" i="73" s="1"/>
  <c r="F51" i="73"/>
  <c r="N51" i="73" s="1"/>
  <c r="E51" i="73"/>
  <c r="M51" i="73" s="1"/>
  <c r="D51" i="73"/>
  <c r="A51" i="73"/>
  <c r="B51" i="73" s="1"/>
  <c r="L50" i="73"/>
  <c r="J50" i="73"/>
  <c r="I50" i="73"/>
  <c r="Q50" i="73" s="1"/>
  <c r="H50" i="73"/>
  <c r="P50" i="73" s="1"/>
  <c r="G50" i="73"/>
  <c r="O50" i="73" s="1"/>
  <c r="F50" i="73"/>
  <c r="N50" i="73" s="1"/>
  <c r="E50" i="73"/>
  <c r="M50" i="73" s="1"/>
  <c r="D50" i="73"/>
  <c r="A50" i="73"/>
  <c r="C50" i="73" s="1"/>
  <c r="L49" i="73"/>
  <c r="J49" i="73"/>
  <c r="R49" i="73" s="1"/>
  <c r="I49" i="73"/>
  <c r="Q49" i="73" s="1"/>
  <c r="H49" i="73"/>
  <c r="P49" i="73" s="1"/>
  <c r="G49" i="73"/>
  <c r="O49" i="73" s="1"/>
  <c r="F49" i="73"/>
  <c r="N49" i="73" s="1"/>
  <c r="E49" i="73"/>
  <c r="M49" i="73" s="1"/>
  <c r="D49" i="73"/>
  <c r="A49" i="73"/>
  <c r="B49" i="73" s="1"/>
  <c r="O48" i="73"/>
  <c r="L48" i="73"/>
  <c r="J48" i="73"/>
  <c r="R48" i="73" s="1"/>
  <c r="I48" i="73"/>
  <c r="Q48" i="73" s="1"/>
  <c r="H48" i="73"/>
  <c r="P48" i="73" s="1"/>
  <c r="G48" i="73"/>
  <c r="F48" i="73"/>
  <c r="N48" i="73" s="1"/>
  <c r="E48" i="73"/>
  <c r="M48" i="73" s="1"/>
  <c r="D48" i="73"/>
  <c r="A48" i="73"/>
  <c r="B48" i="73" s="1"/>
  <c r="L47" i="73"/>
  <c r="J47" i="73"/>
  <c r="R47" i="73" s="1"/>
  <c r="I47" i="73"/>
  <c r="Q47" i="73" s="1"/>
  <c r="H47" i="73"/>
  <c r="P47" i="73" s="1"/>
  <c r="G47" i="73"/>
  <c r="O47" i="73" s="1"/>
  <c r="F47" i="73"/>
  <c r="N47" i="73" s="1"/>
  <c r="E47" i="73"/>
  <c r="M47" i="73" s="1"/>
  <c r="D47" i="73"/>
  <c r="A47" i="73"/>
  <c r="B47" i="73" s="1"/>
  <c r="L46" i="73"/>
  <c r="J46" i="73"/>
  <c r="I46" i="73"/>
  <c r="Q46" i="73" s="1"/>
  <c r="H46" i="73"/>
  <c r="P46" i="73" s="1"/>
  <c r="G46" i="73"/>
  <c r="O46" i="73" s="1"/>
  <c r="F46" i="73"/>
  <c r="N46" i="73" s="1"/>
  <c r="E46" i="73"/>
  <c r="M46" i="73" s="1"/>
  <c r="D46" i="73"/>
  <c r="B46" i="73"/>
  <c r="A46" i="73"/>
  <c r="C46" i="73" s="1"/>
  <c r="L45" i="73"/>
  <c r="J45" i="73"/>
  <c r="R45" i="73" s="1"/>
  <c r="I45" i="73"/>
  <c r="Q45" i="73" s="1"/>
  <c r="H45" i="73"/>
  <c r="P45" i="73" s="1"/>
  <c r="G45" i="73"/>
  <c r="O45" i="73" s="1"/>
  <c r="F45" i="73"/>
  <c r="N45" i="73" s="1"/>
  <c r="E45" i="73"/>
  <c r="M45" i="73" s="1"/>
  <c r="D45" i="73"/>
  <c r="A45" i="73"/>
  <c r="L44" i="73"/>
  <c r="J44" i="73"/>
  <c r="R44" i="73" s="1"/>
  <c r="I44" i="73"/>
  <c r="Q44" i="73" s="1"/>
  <c r="H44" i="73"/>
  <c r="P44" i="73" s="1"/>
  <c r="G44" i="73"/>
  <c r="O44" i="73" s="1"/>
  <c r="F44" i="73"/>
  <c r="N44" i="73" s="1"/>
  <c r="E44" i="73"/>
  <c r="M44" i="73" s="1"/>
  <c r="D44" i="73"/>
  <c r="C44" i="73"/>
  <c r="A44" i="73"/>
  <c r="B44" i="73" s="1"/>
  <c r="L43" i="73"/>
  <c r="J43" i="73"/>
  <c r="R43" i="73" s="1"/>
  <c r="I43" i="73"/>
  <c r="Q43" i="73" s="1"/>
  <c r="H43" i="73"/>
  <c r="P43" i="73" s="1"/>
  <c r="G43" i="73"/>
  <c r="O43" i="73" s="1"/>
  <c r="F43" i="73"/>
  <c r="N43" i="73" s="1"/>
  <c r="E43" i="73"/>
  <c r="M43" i="73" s="1"/>
  <c r="D43" i="73"/>
  <c r="A43" i="73"/>
  <c r="N42" i="73"/>
  <c r="L42" i="73"/>
  <c r="J42" i="73"/>
  <c r="I42" i="73"/>
  <c r="Q42" i="73" s="1"/>
  <c r="H42" i="73"/>
  <c r="P42" i="73" s="1"/>
  <c r="G42" i="73"/>
  <c r="O42" i="73" s="1"/>
  <c r="F42" i="73"/>
  <c r="E42" i="73"/>
  <c r="M42" i="73" s="1"/>
  <c r="D42" i="73"/>
  <c r="A42" i="73"/>
  <c r="C42" i="73" s="1"/>
  <c r="L41" i="73"/>
  <c r="J41" i="73"/>
  <c r="R41" i="73" s="1"/>
  <c r="I41" i="73"/>
  <c r="Q41" i="73" s="1"/>
  <c r="H41" i="73"/>
  <c r="P41" i="73" s="1"/>
  <c r="G41" i="73"/>
  <c r="O41" i="73" s="1"/>
  <c r="F41" i="73"/>
  <c r="N41" i="73" s="1"/>
  <c r="E41" i="73"/>
  <c r="M41" i="73" s="1"/>
  <c r="D41" i="73"/>
  <c r="A41" i="73"/>
  <c r="N40" i="73"/>
  <c r="L40" i="73"/>
  <c r="J40" i="73"/>
  <c r="R40" i="73" s="1"/>
  <c r="I40" i="73"/>
  <c r="Q40" i="73" s="1"/>
  <c r="H40" i="73"/>
  <c r="P40" i="73" s="1"/>
  <c r="G40" i="73"/>
  <c r="O40" i="73" s="1"/>
  <c r="F40" i="73"/>
  <c r="E40" i="73"/>
  <c r="M40" i="73" s="1"/>
  <c r="D40" i="73"/>
  <c r="C40" i="73"/>
  <c r="A40" i="73"/>
  <c r="B40" i="73" s="1"/>
  <c r="L39" i="73"/>
  <c r="J39" i="73"/>
  <c r="R39" i="73" s="1"/>
  <c r="I39" i="73"/>
  <c r="Q39" i="73" s="1"/>
  <c r="H39" i="73"/>
  <c r="P39" i="73" s="1"/>
  <c r="G39" i="73"/>
  <c r="O39" i="73" s="1"/>
  <c r="F39" i="73"/>
  <c r="N39" i="73" s="1"/>
  <c r="E39" i="73"/>
  <c r="M39" i="73" s="1"/>
  <c r="D39" i="73"/>
  <c r="A39" i="73"/>
  <c r="N38" i="73"/>
  <c r="L38" i="73"/>
  <c r="J38" i="73"/>
  <c r="I38" i="73"/>
  <c r="Q38" i="73" s="1"/>
  <c r="H38" i="73"/>
  <c r="P38" i="73" s="1"/>
  <c r="G38" i="73"/>
  <c r="O38" i="73" s="1"/>
  <c r="F38" i="73"/>
  <c r="E38" i="73"/>
  <c r="M38" i="73" s="1"/>
  <c r="D38" i="73"/>
  <c r="A38" i="73"/>
  <c r="C38" i="73" s="1"/>
  <c r="L37" i="73"/>
  <c r="J37" i="73"/>
  <c r="R37" i="73" s="1"/>
  <c r="I37" i="73"/>
  <c r="Q37" i="73" s="1"/>
  <c r="H37" i="73"/>
  <c r="P37" i="73" s="1"/>
  <c r="G37" i="73"/>
  <c r="O37" i="73" s="1"/>
  <c r="F37" i="73"/>
  <c r="N37" i="73" s="1"/>
  <c r="E37" i="73"/>
  <c r="M37" i="73" s="1"/>
  <c r="D37" i="73"/>
  <c r="A37" i="73"/>
  <c r="N36" i="73"/>
  <c r="L36" i="73"/>
  <c r="J36" i="73"/>
  <c r="R36" i="73" s="1"/>
  <c r="I36" i="73"/>
  <c r="Q36" i="73" s="1"/>
  <c r="H36" i="73"/>
  <c r="P36" i="73" s="1"/>
  <c r="G36" i="73"/>
  <c r="O36" i="73" s="1"/>
  <c r="F36" i="73"/>
  <c r="E36" i="73"/>
  <c r="M36" i="73" s="1"/>
  <c r="D36" i="73"/>
  <c r="C36" i="73"/>
  <c r="A36" i="73"/>
  <c r="B36" i="73" s="1"/>
  <c r="L35" i="73"/>
  <c r="J35" i="73"/>
  <c r="R35" i="73" s="1"/>
  <c r="I35" i="73"/>
  <c r="Q35" i="73" s="1"/>
  <c r="H35" i="73"/>
  <c r="P35" i="73" s="1"/>
  <c r="G35" i="73"/>
  <c r="O35" i="73" s="1"/>
  <c r="F35" i="73"/>
  <c r="N35" i="73" s="1"/>
  <c r="E35" i="73"/>
  <c r="M35" i="73" s="1"/>
  <c r="D35" i="73"/>
  <c r="A35" i="73"/>
  <c r="O34" i="73"/>
  <c r="L34" i="73"/>
  <c r="J34" i="73"/>
  <c r="R34" i="73" s="1"/>
  <c r="I34" i="73"/>
  <c r="Q34" i="73" s="1"/>
  <c r="H34" i="73"/>
  <c r="P34" i="73" s="1"/>
  <c r="G34" i="73"/>
  <c r="F34" i="73"/>
  <c r="N34" i="73" s="1"/>
  <c r="E34" i="73"/>
  <c r="M34" i="73" s="1"/>
  <c r="D34" i="73"/>
  <c r="A34" i="73"/>
  <c r="C34" i="73" s="1"/>
  <c r="Q33" i="73"/>
  <c r="L33" i="73"/>
  <c r="J33" i="73"/>
  <c r="R33" i="73" s="1"/>
  <c r="I33" i="73"/>
  <c r="H33" i="73"/>
  <c r="P33" i="73" s="1"/>
  <c r="G33" i="73"/>
  <c r="O33" i="73" s="1"/>
  <c r="F33" i="73"/>
  <c r="N33" i="73" s="1"/>
  <c r="E33" i="73"/>
  <c r="M33" i="73" s="1"/>
  <c r="D33" i="73"/>
  <c r="A33" i="73"/>
  <c r="L32" i="73"/>
  <c r="J32" i="73"/>
  <c r="R32" i="73" s="1"/>
  <c r="I32" i="73"/>
  <c r="Q32" i="73" s="1"/>
  <c r="H32" i="73"/>
  <c r="P32" i="73" s="1"/>
  <c r="G32" i="73"/>
  <c r="O32" i="73" s="1"/>
  <c r="F32" i="73"/>
  <c r="N32" i="73" s="1"/>
  <c r="E32" i="73"/>
  <c r="M32" i="73" s="1"/>
  <c r="D32" i="73"/>
  <c r="A32" i="73"/>
  <c r="C32" i="73" s="1"/>
  <c r="L31" i="73"/>
  <c r="J31" i="73"/>
  <c r="R31" i="73" s="1"/>
  <c r="I31" i="73"/>
  <c r="Q31" i="73" s="1"/>
  <c r="H31" i="73"/>
  <c r="P31" i="73" s="1"/>
  <c r="G31" i="73"/>
  <c r="O31" i="73" s="1"/>
  <c r="F31" i="73"/>
  <c r="N31" i="73" s="1"/>
  <c r="E31" i="73"/>
  <c r="M31" i="73" s="1"/>
  <c r="D31" i="73"/>
  <c r="A31" i="73"/>
  <c r="N30" i="73"/>
  <c r="L30" i="73"/>
  <c r="J30" i="73"/>
  <c r="I30" i="73"/>
  <c r="Q30" i="73" s="1"/>
  <c r="H30" i="73"/>
  <c r="P30" i="73" s="1"/>
  <c r="G30" i="73"/>
  <c r="O30" i="73" s="1"/>
  <c r="F30" i="73"/>
  <c r="E30" i="73"/>
  <c r="M30" i="73" s="1"/>
  <c r="D30" i="73"/>
  <c r="A30" i="73"/>
  <c r="C30" i="73" s="1"/>
  <c r="L29" i="73"/>
  <c r="J29" i="73"/>
  <c r="R29" i="73" s="1"/>
  <c r="I29" i="73"/>
  <c r="Q29" i="73" s="1"/>
  <c r="H29" i="73"/>
  <c r="P29" i="73" s="1"/>
  <c r="G29" i="73"/>
  <c r="O29" i="73" s="1"/>
  <c r="F29" i="73"/>
  <c r="N29" i="73" s="1"/>
  <c r="E29" i="73"/>
  <c r="M29" i="73" s="1"/>
  <c r="D29" i="73"/>
  <c r="A29" i="73"/>
  <c r="L28" i="73"/>
  <c r="J28" i="73"/>
  <c r="R28" i="73" s="1"/>
  <c r="I28" i="73"/>
  <c r="Q28" i="73" s="1"/>
  <c r="H28" i="73"/>
  <c r="P28" i="73" s="1"/>
  <c r="G28" i="73"/>
  <c r="O28" i="73" s="1"/>
  <c r="F28" i="73"/>
  <c r="N28" i="73" s="1"/>
  <c r="E28" i="73"/>
  <c r="M28" i="73" s="1"/>
  <c r="D28" i="73"/>
  <c r="C28" i="73"/>
  <c r="B28" i="73"/>
  <c r="A28" i="73"/>
  <c r="L27" i="73"/>
  <c r="J27" i="73"/>
  <c r="R27" i="73" s="1"/>
  <c r="I27" i="73"/>
  <c r="Q27" i="73" s="1"/>
  <c r="H27" i="73"/>
  <c r="P27" i="73" s="1"/>
  <c r="G27" i="73"/>
  <c r="O27" i="73" s="1"/>
  <c r="F27" i="73"/>
  <c r="N27" i="73" s="1"/>
  <c r="E27" i="73"/>
  <c r="M27" i="73" s="1"/>
  <c r="D27" i="73"/>
  <c r="A27" i="73"/>
  <c r="O26" i="73"/>
  <c r="L26" i="73"/>
  <c r="J26" i="73"/>
  <c r="R26" i="73" s="1"/>
  <c r="I26" i="73"/>
  <c r="Q26" i="73" s="1"/>
  <c r="H26" i="73"/>
  <c r="P26" i="73" s="1"/>
  <c r="G26" i="73"/>
  <c r="F26" i="73"/>
  <c r="N26" i="73" s="1"/>
  <c r="E26" i="73"/>
  <c r="M26" i="73" s="1"/>
  <c r="D26" i="73"/>
  <c r="A26" i="73"/>
  <c r="C26" i="73" s="1"/>
  <c r="Q25" i="73"/>
  <c r="L25" i="73"/>
  <c r="J25" i="73"/>
  <c r="R25" i="73" s="1"/>
  <c r="I25" i="73"/>
  <c r="H25" i="73"/>
  <c r="P25" i="73" s="1"/>
  <c r="G25" i="73"/>
  <c r="O25" i="73" s="1"/>
  <c r="F25" i="73"/>
  <c r="N25" i="73" s="1"/>
  <c r="E25" i="73"/>
  <c r="M25" i="73" s="1"/>
  <c r="D25" i="73"/>
  <c r="A25" i="73"/>
  <c r="L24" i="73"/>
  <c r="J24" i="73"/>
  <c r="R24" i="73" s="1"/>
  <c r="I24" i="73"/>
  <c r="Q24" i="73" s="1"/>
  <c r="H24" i="73"/>
  <c r="P24" i="73" s="1"/>
  <c r="G24" i="73"/>
  <c r="O24" i="73" s="1"/>
  <c r="F24" i="73"/>
  <c r="N24" i="73" s="1"/>
  <c r="E24" i="73"/>
  <c r="M24" i="73" s="1"/>
  <c r="D24" i="73"/>
  <c r="A24" i="73"/>
  <c r="C24" i="73" s="1"/>
  <c r="L23" i="73"/>
  <c r="J23" i="73"/>
  <c r="R23" i="73" s="1"/>
  <c r="I23" i="73"/>
  <c r="Q23" i="73" s="1"/>
  <c r="H23" i="73"/>
  <c r="P23" i="73" s="1"/>
  <c r="G23" i="73"/>
  <c r="O23" i="73" s="1"/>
  <c r="F23" i="73"/>
  <c r="N23" i="73" s="1"/>
  <c r="E23" i="73"/>
  <c r="M23" i="73" s="1"/>
  <c r="D23" i="73"/>
  <c r="A23" i="73"/>
  <c r="N22" i="73"/>
  <c r="L22" i="73"/>
  <c r="J22" i="73"/>
  <c r="I22" i="73"/>
  <c r="Q22" i="73" s="1"/>
  <c r="H22" i="73"/>
  <c r="P22" i="73" s="1"/>
  <c r="G22" i="73"/>
  <c r="O22" i="73" s="1"/>
  <c r="F22" i="73"/>
  <c r="E22" i="73"/>
  <c r="M22" i="73" s="1"/>
  <c r="D22" i="73"/>
  <c r="A22" i="73"/>
  <c r="C22" i="73" s="1"/>
  <c r="L21" i="73"/>
  <c r="J21" i="73"/>
  <c r="R21" i="73" s="1"/>
  <c r="I21" i="73"/>
  <c r="Q21" i="73" s="1"/>
  <c r="H21" i="73"/>
  <c r="P21" i="73" s="1"/>
  <c r="G21" i="73"/>
  <c r="O21" i="73" s="1"/>
  <c r="F21" i="73"/>
  <c r="N21" i="73" s="1"/>
  <c r="E21" i="73"/>
  <c r="M21" i="73" s="1"/>
  <c r="D21" i="73"/>
  <c r="A21" i="73"/>
  <c r="L20" i="73"/>
  <c r="J20" i="73"/>
  <c r="R20" i="73" s="1"/>
  <c r="I20" i="73"/>
  <c r="Q20" i="73" s="1"/>
  <c r="H20" i="73"/>
  <c r="P20" i="73" s="1"/>
  <c r="G20" i="73"/>
  <c r="O20" i="73" s="1"/>
  <c r="F20" i="73"/>
  <c r="N20" i="73" s="1"/>
  <c r="E20" i="73"/>
  <c r="M20" i="73" s="1"/>
  <c r="D20" i="73"/>
  <c r="C20" i="73"/>
  <c r="A20" i="73"/>
  <c r="B20" i="73" s="1"/>
  <c r="L19" i="73"/>
  <c r="J19" i="73"/>
  <c r="R19" i="73" s="1"/>
  <c r="I19" i="73"/>
  <c r="Q19" i="73" s="1"/>
  <c r="H19" i="73"/>
  <c r="P19" i="73" s="1"/>
  <c r="G19" i="73"/>
  <c r="O19" i="73" s="1"/>
  <c r="F19" i="73"/>
  <c r="N19" i="73" s="1"/>
  <c r="E19" i="73"/>
  <c r="M19" i="73" s="1"/>
  <c r="D19" i="73"/>
  <c r="A19" i="73"/>
  <c r="N18" i="73"/>
  <c r="L18" i="73"/>
  <c r="J18" i="73"/>
  <c r="I18" i="73"/>
  <c r="Q18" i="73" s="1"/>
  <c r="H18" i="73"/>
  <c r="P18" i="73" s="1"/>
  <c r="G18" i="73"/>
  <c r="O18" i="73" s="1"/>
  <c r="F18" i="73"/>
  <c r="E18" i="73"/>
  <c r="M18" i="73" s="1"/>
  <c r="D18" i="73"/>
  <c r="A18" i="73"/>
  <c r="C18" i="73" s="1"/>
  <c r="L17" i="73"/>
  <c r="J17" i="73"/>
  <c r="R17" i="73" s="1"/>
  <c r="I17" i="73"/>
  <c r="Q17" i="73" s="1"/>
  <c r="H17" i="73"/>
  <c r="P17" i="73" s="1"/>
  <c r="G17" i="73"/>
  <c r="O17" i="73" s="1"/>
  <c r="F17" i="73"/>
  <c r="N17" i="73" s="1"/>
  <c r="E17" i="73"/>
  <c r="M17" i="73" s="1"/>
  <c r="D17" i="73"/>
  <c r="A17" i="73"/>
  <c r="C17" i="73" s="1"/>
  <c r="O16" i="73"/>
  <c r="L16" i="73"/>
  <c r="J16" i="73"/>
  <c r="R16" i="73" s="1"/>
  <c r="I16" i="73"/>
  <c r="Q16" i="73" s="1"/>
  <c r="H16" i="73"/>
  <c r="P16" i="73" s="1"/>
  <c r="G16" i="73"/>
  <c r="F16" i="73"/>
  <c r="N16" i="73" s="1"/>
  <c r="E16" i="73"/>
  <c r="M16" i="73" s="1"/>
  <c r="D16" i="73"/>
  <c r="A16" i="73"/>
  <c r="B16" i="73" s="1"/>
  <c r="L15" i="73"/>
  <c r="J15" i="73"/>
  <c r="R15" i="73" s="1"/>
  <c r="I15" i="73"/>
  <c r="Q15" i="73" s="1"/>
  <c r="H15" i="73"/>
  <c r="P15" i="73" s="1"/>
  <c r="G15" i="73"/>
  <c r="O15" i="73" s="1"/>
  <c r="F15" i="73"/>
  <c r="N15" i="73" s="1"/>
  <c r="E15" i="73"/>
  <c r="M15" i="73" s="1"/>
  <c r="D15" i="73"/>
  <c r="A15" i="73"/>
  <c r="B15" i="73" s="1"/>
  <c r="L14" i="73"/>
  <c r="J14" i="73"/>
  <c r="I14" i="73"/>
  <c r="Q14" i="73" s="1"/>
  <c r="H14" i="73"/>
  <c r="P14" i="73" s="1"/>
  <c r="G14" i="73"/>
  <c r="O14" i="73" s="1"/>
  <c r="F14" i="73"/>
  <c r="N14" i="73" s="1"/>
  <c r="E14" i="73"/>
  <c r="M14" i="73" s="1"/>
  <c r="D14" i="73"/>
  <c r="A14" i="73"/>
  <c r="C14" i="73" s="1"/>
  <c r="L13" i="73"/>
  <c r="J13" i="73"/>
  <c r="R13" i="73" s="1"/>
  <c r="I13" i="73"/>
  <c r="Q13" i="73" s="1"/>
  <c r="H13" i="73"/>
  <c r="P13" i="73" s="1"/>
  <c r="G13" i="73"/>
  <c r="O13" i="73" s="1"/>
  <c r="F13" i="73"/>
  <c r="N13" i="73" s="1"/>
  <c r="E13" i="73"/>
  <c r="M13" i="73" s="1"/>
  <c r="D13" i="73"/>
  <c r="C13" i="73"/>
  <c r="A13" i="73"/>
  <c r="B13" i="73" s="1"/>
  <c r="L12" i="73"/>
  <c r="J12" i="73"/>
  <c r="R12" i="73" s="1"/>
  <c r="I12" i="73"/>
  <c r="Q12" i="73" s="1"/>
  <c r="H12" i="73"/>
  <c r="P12" i="73" s="1"/>
  <c r="G12" i="73"/>
  <c r="O12" i="73" s="1"/>
  <c r="F12" i="73"/>
  <c r="N12" i="73" s="1"/>
  <c r="E12" i="73"/>
  <c r="M12" i="73" s="1"/>
  <c r="D12" i="73"/>
  <c r="A12" i="73"/>
  <c r="B12" i="73" s="1"/>
  <c r="L11" i="73"/>
  <c r="J11" i="73"/>
  <c r="R11" i="73" s="1"/>
  <c r="I11" i="73"/>
  <c r="Q11" i="73" s="1"/>
  <c r="H11" i="73"/>
  <c r="P11" i="73" s="1"/>
  <c r="G11" i="73"/>
  <c r="O11" i="73" s="1"/>
  <c r="F11" i="73"/>
  <c r="N11" i="73" s="1"/>
  <c r="E11" i="73"/>
  <c r="M11" i="73" s="1"/>
  <c r="D11" i="73"/>
  <c r="A11" i="73"/>
  <c r="B11" i="73" s="1"/>
  <c r="L10" i="73"/>
  <c r="J10" i="73"/>
  <c r="I10" i="73"/>
  <c r="Q10" i="73" s="1"/>
  <c r="H10" i="73"/>
  <c r="P10" i="73" s="1"/>
  <c r="G10" i="73"/>
  <c r="O10" i="73" s="1"/>
  <c r="F10" i="73"/>
  <c r="N10" i="73" s="1"/>
  <c r="E10" i="73"/>
  <c r="M10" i="73" s="1"/>
  <c r="D10" i="73"/>
  <c r="A10" i="73"/>
  <c r="C10" i="73" s="1"/>
  <c r="L9" i="73"/>
  <c r="J9" i="73"/>
  <c r="R9" i="73" s="1"/>
  <c r="I9" i="73"/>
  <c r="Q9" i="73" s="1"/>
  <c r="H9" i="73"/>
  <c r="P9" i="73" s="1"/>
  <c r="G9" i="73"/>
  <c r="O9" i="73" s="1"/>
  <c r="F9" i="73"/>
  <c r="N9" i="73" s="1"/>
  <c r="E9" i="73"/>
  <c r="M9" i="73" s="1"/>
  <c r="D9" i="73"/>
  <c r="A9" i="73"/>
  <c r="B9" i="73" s="1"/>
  <c r="L8" i="73"/>
  <c r="J8" i="73"/>
  <c r="R8" i="73" s="1"/>
  <c r="I8" i="73"/>
  <c r="Q8" i="73" s="1"/>
  <c r="H8" i="73"/>
  <c r="P8" i="73" s="1"/>
  <c r="G8" i="73"/>
  <c r="O8" i="73" s="1"/>
  <c r="F8" i="73"/>
  <c r="N8" i="73" s="1"/>
  <c r="E8" i="73"/>
  <c r="M8" i="73" s="1"/>
  <c r="D8" i="73"/>
  <c r="A8" i="73"/>
  <c r="C8" i="73" s="1"/>
  <c r="L7" i="73"/>
  <c r="J7" i="73"/>
  <c r="R7" i="73" s="1"/>
  <c r="I7" i="73"/>
  <c r="Q7" i="73" s="1"/>
  <c r="H7" i="73"/>
  <c r="P7" i="73" s="1"/>
  <c r="G7" i="73"/>
  <c r="O7" i="73" s="1"/>
  <c r="F7" i="73"/>
  <c r="N7" i="73" s="1"/>
  <c r="E7" i="73"/>
  <c r="M7" i="73" s="1"/>
  <c r="D7" i="73"/>
  <c r="A7" i="73"/>
  <c r="B7" i="73" s="1"/>
  <c r="L6" i="73"/>
  <c r="J6" i="73"/>
  <c r="I6" i="73"/>
  <c r="Q6" i="73" s="1"/>
  <c r="H6" i="73"/>
  <c r="P6" i="73" s="1"/>
  <c r="G6" i="73"/>
  <c r="O6" i="73" s="1"/>
  <c r="F6" i="73"/>
  <c r="N6" i="73" s="1"/>
  <c r="E6" i="73"/>
  <c r="M6" i="73" s="1"/>
  <c r="D6" i="73"/>
  <c r="A6" i="73"/>
  <c r="B6" i="73" s="1"/>
  <c r="L5" i="73"/>
  <c r="J5" i="73"/>
  <c r="R5" i="73" s="1"/>
  <c r="I5" i="73"/>
  <c r="Q5" i="73" s="1"/>
  <c r="H5" i="73"/>
  <c r="P5" i="73" s="1"/>
  <c r="G5" i="73"/>
  <c r="O5" i="73" s="1"/>
  <c r="F5" i="73"/>
  <c r="N5" i="73" s="1"/>
  <c r="E5" i="73"/>
  <c r="M5" i="73" s="1"/>
  <c r="D5" i="73"/>
  <c r="A5" i="73"/>
  <c r="B5" i="73" s="1"/>
  <c r="L4" i="73"/>
  <c r="J4" i="73"/>
  <c r="R4" i="73" s="1"/>
  <c r="I4" i="73"/>
  <c r="Q4" i="73" s="1"/>
  <c r="H4" i="73"/>
  <c r="P4" i="73" s="1"/>
  <c r="G4" i="73"/>
  <c r="O4" i="73" s="1"/>
  <c r="F4" i="73"/>
  <c r="N4" i="73" s="1"/>
  <c r="E4" i="73"/>
  <c r="M4" i="73" s="1"/>
  <c r="D4" i="73"/>
  <c r="A4" i="73"/>
  <c r="B4" i="73" s="1"/>
  <c r="L3" i="73"/>
  <c r="J3" i="73"/>
  <c r="R3" i="73" s="1"/>
  <c r="I3" i="73"/>
  <c r="Q3" i="73" s="1"/>
  <c r="H3" i="73"/>
  <c r="P3" i="73" s="1"/>
  <c r="G3" i="73"/>
  <c r="O3" i="73" s="1"/>
  <c r="F3" i="73"/>
  <c r="N3" i="73" s="1"/>
  <c r="E3" i="73"/>
  <c r="M3" i="73" s="1"/>
  <c r="D3" i="73"/>
  <c r="A3" i="73"/>
  <c r="B3" i="73" s="1"/>
  <c r="L2" i="73"/>
  <c r="J2" i="73"/>
  <c r="R2" i="73" s="1"/>
  <c r="I2" i="73"/>
  <c r="Q2" i="73" s="1"/>
  <c r="H2" i="73"/>
  <c r="P2" i="73" s="1"/>
  <c r="G2" i="73"/>
  <c r="O2" i="73" s="1"/>
  <c r="F2" i="73"/>
  <c r="N2" i="73" s="1"/>
  <c r="E2" i="73"/>
  <c r="M2" i="73" s="1"/>
  <c r="D2" i="73"/>
  <c r="A2" i="73"/>
  <c r="B2" i="73" s="1"/>
  <c r="Q1" i="73"/>
  <c r="J1" i="73"/>
  <c r="R1" i="73" s="1"/>
  <c r="I1" i="73"/>
  <c r="H1" i="73"/>
  <c r="P1" i="73" s="1"/>
  <c r="G1" i="73"/>
  <c r="O1" i="73" s="1"/>
  <c r="F1" i="73"/>
  <c r="N1" i="73" s="1"/>
  <c r="E1" i="73"/>
  <c r="M1" i="73" s="1"/>
  <c r="D1" i="73"/>
  <c r="A1" i="73"/>
  <c r="C147" i="65"/>
  <c r="C148" i="65"/>
  <c r="C149" i="65"/>
  <c r="C150" i="65"/>
  <c r="C151" i="65"/>
  <c r="C152" i="65"/>
  <c r="C153" i="65"/>
  <c r="C154" i="65"/>
  <c r="C155" i="65"/>
  <c r="C156" i="65"/>
  <c r="C157" i="65"/>
  <c r="C146" i="65"/>
  <c r="C142" i="65"/>
  <c r="C143" i="65"/>
  <c r="C144" i="65"/>
  <c r="C145" i="65"/>
  <c r="C141" i="65"/>
  <c r="E141" i="65"/>
  <c r="F141" i="65"/>
  <c r="G141" i="65"/>
  <c r="H141" i="65"/>
  <c r="I141" i="65"/>
  <c r="E142" i="65"/>
  <c r="F142" i="65"/>
  <c r="G142" i="65"/>
  <c r="H142" i="65"/>
  <c r="I142" i="65"/>
  <c r="E143" i="65"/>
  <c r="F143" i="65"/>
  <c r="G143" i="65"/>
  <c r="H143" i="65"/>
  <c r="I143" i="65"/>
  <c r="E144" i="65"/>
  <c r="F144" i="65"/>
  <c r="G144" i="65"/>
  <c r="H144" i="65"/>
  <c r="I144" i="65"/>
  <c r="E145" i="65"/>
  <c r="F145" i="65"/>
  <c r="G145" i="65"/>
  <c r="H145" i="65"/>
  <c r="I145" i="65"/>
  <c r="E146" i="65"/>
  <c r="F146" i="65"/>
  <c r="G146" i="65"/>
  <c r="H146" i="65"/>
  <c r="I146" i="65"/>
  <c r="E147" i="65"/>
  <c r="F147" i="65"/>
  <c r="G147" i="65"/>
  <c r="H147" i="65"/>
  <c r="I147" i="65"/>
  <c r="E148" i="65"/>
  <c r="F148" i="65"/>
  <c r="G148" i="65"/>
  <c r="H148" i="65"/>
  <c r="I148" i="65"/>
  <c r="E149" i="65"/>
  <c r="F149" i="65"/>
  <c r="G149" i="65"/>
  <c r="H149" i="65"/>
  <c r="I149" i="65"/>
  <c r="E150" i="65"/>
  <c r="F150" i="65"/>
  <c r="G150" i="65"/>
  <c r="H150" i="65"/>
  <c r="I150" i="65"/>
  <c r="E151" i="65"/>
  <c r="F151" i="65"/>
  <c r="G151" i="65"/>
  <c r="H151" i="65"/>
  <c r="I151" i="65"/>
  <c r="E152" i="65"/>
  <c r="F152" i="65"/>
  <c r="G152" i="65"/>
  <c r="H152" i="65"/>
  <c r="I152" i="65"/>
  <c r="E153" i="65"/>
  <c r="F153" i="65"/>
  <c r="G153" i="65"/>
  <c r="H153" i="65"/>
  <c r="I153" i="65"/>
  <c r="E154" i="65"/>
  <c r="F154" i="65"/>
  <c r="G154" i="65"/>
  <c r="H154" i="65"/>
  <c r="I154" i="65"/>
  <c r="E155" i="65"/>
  <c r="F155" i="65"/>
  <c r="G155" i="65"/>
  <c r="H155" i="65"/>
  <c r="I155" i="65"/>
  <c r="E156" i="65"/>
  <c r="F156" i="65"/>
  <c r="G156" i="65"/>
  <c r="H156" i="65"/>
  <c r="I156" i="65"/>
  <c r="E157" i="65"/>
  <c r="F157" i="65"/>
  <c r="G157" i="65"/>
  <c r="H157" i="65"/>
  <c r="I157" i="65"/>
  <c r="D147" i="65"/>
  <c r="D148" i="65"/>
  <c r="D149" i="65"/>
  <c r="D150" i="65"/>
  <c r="D151" i="65"/>
  <c r="D152" i="65"/>
  <c r="D153" i="65"/>
  <c r="D154" i="65"/>
  <c r="D155" i="65"/>
  <c r="D156" i="65"/>
  <c r="D157" i="65"/>
  <c r="D146" i="65"/>
  <c r="D145" i="65"/>
  <c r="D142" i="65"/>
  <c r="D143" i="65"/>
  <c r="D144" i="65"/>
  <c r="D141" i="65"/>
  <c r="T134" i="36"/>
  <c r="C5" i="73" l="1"/>
  <c r="B17" i="73"/>
  <c r="B24" i="73"/>
  <c r="B32" i="73"/>
  <c r="C101" i="73"/>
  <c r="B106" i="73"/>
  <c r="C112" i="73"/>
  <c r="B114" i="73"/>
  <c r="B116" i="73"/>
  <c r="B120" i="73"/>
  <c r="C9" i="73"/>
  <c r="C52" i="73"/>
  <c r="B62" i="73"/>
  <c r="C81" i="73"/>
  <c r="B92" i="73"/>
  <c r="C94" i="73"/>
  <c r="B96" i="73"/>
  <c r="C3" i="73"/>
  <c r="C11" i="73"/>
  <c r="B18" i="73"/>
  <c r="B22" i="73"/>
  <c r="B26" i="73"/>
  <c r="B30" i="73"/>
  <c r="B34" i="73"/>
  <c r="B38" i="73"/>
  <c r="B42" i="73"/>
  <c r="B80" i="73"/>
  <c r="C85" i="73"/>
  <c r="S87" i="73"/>
  <c r="T87" i="73" s="1"/>
  <c r="U87" i="73" s="1"/>
  <c r="B88" i="73"/>
  <c r="B90" i="73"/>
  <c r="S93" i="73"/>
  <c r="T93" i="73" s="1"/>
  <c r="U93" i="73" s="1"/>
  <c r="B104" i="73"/>
  <c r="B108" i="73"/>
  <c r="B118" i="73"/>
  <c r="S47" i="73"/>
  <c r="T47" i="73" s="1"/>
  <c r="U47" i="73" s="1"/>
  <c r="S63" i="73"/>
  <c r="T63" i="73" s="1"/>
  <c r="U63" i="73" s="1"/>
  <c r="S97" i="73"/>
  <c r="T97" i="73" s="1"/>
  <c r="U97" i="73" s="1"/>
  <c r="S107" i="73"/>
  <c r="T107" i="73" s="1"/>
  <c r="U107" i="73" s="1"/>
  <c r="C7" i="73"/>
  <c r="C15" i="73"/>
  <c r="C48" i="73"/>
  <c r="C51" i="73"/>
  <c r="C56" i="73"/>
  <c r="C64" i="73"/>
  <c r="C67" i="73"/>
  <c r="S67" i="73"/>
  <c r="T67" i="73" s="1"/>
  <c r="U67" i="73" s="1"/>
  <c r="C72" i="73"/>
  <c r="C76" i="73"/>
  <c r="C77" i="73"/>
  <c r="S90" i="73"/>
  <c r="T90" i="73" s="1"/>
  <c r="U90" i="73" s="1"/>
  <c r="S17" i="73"/>
  <c r="T17" i="73" s="1"/>
  <c r="U17" i="73" s="1"/>
  <c r="S21" i="73"/>
  <c r="T21" i="73" s="1"/>
  <c r="U21" i="73" s="1"/>
  <c r="S25" i="73"/>
  <c r="T25" i="73" s="1"/>
  <c r="U25" i="73" s="1"/>
  <c r="S29" i="73"/>
  <c r="T29" i="73" s="1"/>
  <c r="U29" i="73" s="1"/>
  <c r="S33" i="73"/>
  <c r="T33" i="73" s="1"/>
  <c r="U33" i="73" s="1"/>
  <c r="S37" i="73"/>
  <c r="T37" i="73" s="1"/>
  <c r="U37" i="73" s="1"/>
  <c r="S41" i="73"/>
  <c r="T41" i="73" s="1"/>
  <c r="U41" i="73" s="1"/>
  <c r="S55" i="73"/>
  <c r="T55" i="73" s="1"/>
  <c r="U55" i="73" s="1"/>
  <c r="S59" i="73"/>
  <c r="T59" i="73" s="1"/>
  <c r="U59" i="73" s="1"/>
  <c r="S86" i="73"/>
  <c r="T86" i="73" s="1"/>
  <c r="U86" i="73" s="1"/>
  <c r="S92" i="73"/>
  <c r="T92" i="73" s="1"/>
  <c r="U92" i="73" s="1"/>
  <c r="S51" i="73"/>
  <c r="T51" i="73" s="1"/>
  <c r="U51" i="73" s="1"/>
  <c r="S83" i="73"/>
  <c r="T83" i="73" s="1"/>
  <c r="U83" i="73" s="1"/>
  <c r="S75" i="73"/>
  <c r="T75" i="73" s="1"/>
  <c r="U75" i="73" s="1"/>
  <c r="S109" i="73"/>
  <c r="T109" i="73" s="1"/>
  <c r="U109" i="73" s="1"/>
  <c r="S7" i="73"/>
  <c r="T7" i="73" s="1"/>
  <c r="U7" i="73" s="1"/>
  <c r="S15" i="73"/>
  <c r="T15" i="73" s="1"/>
  <c r="U15" i="73" s="1"/>
  <c r="S14" i="73"/>
  <c r="T14" i="73" s="1"/>
  <c r="U14" i="73" s="1"/>
  <c r="S8" i="73"/>
  <c r="T8" i="73" s="1"/>
  <c r="U8" i="73" s="1"/>
  <c r="S11" i="73"/>
  <c r="T11" i="73" s="1"/>
  <c r="U11" i="73" s="1"/>
  <c r="S4" i="73"/>
  <c r="T4" i="73" s="1"/>
  <c r="U4" i="73" s="1"/>
  <c r="S12" i="73"/>
  <c r="T12" i="73" s="1"/>
  <c r="U12" i="73" s="1"/>
  <c r="S6" i="73"/>
  <c r="T6" i="73" s="1"/>
  <c r="U6" i="73" s="1"/>
  <c r="S9" i="73"/>
  <c r="T9" i="73" s="1"/>
  <c r="U9" i="73" s="1"/>
  <c r="S3" i="73"/>
  <c r="T3" i="73" s="1"/>
  <c r="U3" i="73" s="1"/>
  <c r="S2" i="73"/>
  <c r="T2" i="73" s="1"/>
  <c r="U2" i="73" s="1"/>
  <c r="S5" i="73"/>
  <c r="T5" i="73" s="1"/>
  <c r="U5" i="73" s="1"/>
  <c r="S10" i="73"/>
  <c r="T10" i="73" s="1"/>
  <c r="U10" i="73" s="1"/>
  <c r="S13" i="73"/>
  <c r="T13" i="73" s="1"/>
  <c r="U13" i="73" s="1"/>
  <c r="S16" i="73"/>
  <c r="T16" i="73" s="1"/>
  <c r="U16" i="73" s="1"/>
  <c r="S19" i="73"/>
  <c r="T19" i="73" s="1"/>
  <c r="U19" i="73" s="1"/>
  <c r="S23" i="73"/>
  <c r="T23" i="73" s="1"/>
  <c r="U23" i="73" s="1"/>
  <c r="S27" i="73"/>
  <c r="T27" i="73" s="1"/>
  <c r="U27" i="73" s="1"/>
  <c r="S31" i="73"/>
  <c r="T31" i="73" s="1"/>
  <c r="U31" i="73" s="1"/>
  <c r="S35" i="73"/>
  <c r="T35" i="73" s="1"/>
  <c r="U35" i="73" s="1"/>
  <c r="S39" i="73"/>
  <c r="T39" i="73" s="1"/>
  <c r="U39" i="73" s="1"/>
  <c r="S43" i="73"/>
  <c r="T43" i="73" s="1"/>
  <c r="U43" i="73" s="1"/>
  <c r="S71" i="73"/>
  <c r="T71" i="73" s="1"/>
  <c r="U71" i="73" s="1"/>
  <c r="S79" i="73"/>
  <c r="T79" i="73" s="1"/>
  <c r="U79" i="73" s="1"/>
  <c r="S53" i="73"/>
  <c r="T53" i="73" s="1"/>
  <c r="U53" i="73" s="1"/>
  <c r="S64" i="73"/>
  <c r="T64" i="73" s="1"/>
  <c r="U64" i="73" s="1"/>
  <c r="S69" i="73"/>
  <c r="T69" i="73" s="1"/>
  <c r="U69" i="73" s="1"/>
  <c r="B8" i="73"/>
  <c r="B10" i="73"/>
  <c r="B14" i="73"/>
  <c r="C19" i="73"/>
  <c r="B19" i="73"/>
  <c r="C21" i="73"/>
  <c r="B21" i="73"/>
  <c r="C25" i="73"/>
  <c r="B25" i="73"/>
  <c r="C29" i="73"/>
  <c r="B29" i="73"/>
  <c r="C31" i="73"/>
  <c r="B31" i="73"/>
  <c r="C35" i="73"/>
  <c r="B35" i="73"/>
  <c r="C37" i="73"/>
  <c r="B37" i="73"/>
  <c r="C41" i="73"/>
  <c r="B41" i="73"/>
  <c r="S57" i="73"/>
  <c r="T57" i="73" s="1"/>
  <c r="U57" i="73" s="1"/>
  <c r="B66" i="73"/>
  <c r="C71" i="73"/>
  <c r="C79" i="73"/>
  <c r="C83" i="73"/>
  <c r="C91" i="73"/>
  <c r="B91" i="73"/>
  <c r="S94" i="73"/>
  <c r="T94" i="73" s="1"/>
  <c r="U94" i="73" s="1"/>
  <c r="C2" i="73"/>
  <c r="C4" i="73"/>
  <c r="C6" i="73"/>
  <c r="C12" i="73"/>
  <c r="C16" i="73"/>
  <c r="S45" i="73"/>
  <c r="T45" i="73" s="1"/>
  <c r="U45" i="73" s="1"/>
  <c r="B54" i="73"/>
  <c r="S56" i="73"/>
  <c r="T56" i="73" s="1"/>
  <c r="U56" i="73" s="1"/>
  <c r="C59" i="73"/>
  <c r="S61" i="73"/>
  <c r="T61" i="73" s="1"/>
  <c r="U61" i="73" s="1"/>
  <c r="B70" i="73"/>
  <c r="S72" i="73"/>
  <c r="T72" i="73" s="1"/>
  <c r="U72" i="73" s="1"/>
  <c r="C75" i="73"/>
  <c r="S76" i="73"/>
  <c r="T76" i="73" s="1"/>
  <c r="U76" i="73" s="1"/>
  <c r="B78" i="73"/>
  <c r="S80" i="73"/>
  <c r="T80" i="73" s="1"/>
  <c r="U80" i="73" s="1"/>
  <c r="B82" i="73"/>
  <c r="S84" i="73"/>
  <c r="T84" i="73" s="1"/>
  <c r="U84" i="73" s="1"/>
  <c r="B86" i="73"/>
  <c r="S88" i="73"/>
  <c r="T88" i="73" s="1"/>
  <c r="U88" i="73" s="1"/>
  <c r="S89" i="73"/>
  <c r="T89" i="73" s="1"/>
  <c r="U89" i="73" s="1"/>
  <c r="S91" i="73"/>
  <c r="T91" i="73" s="1"/>
  <c r="U91" i="73" s="1"/>
  <c r="B95" i="73"/>
  <c r="C95" i="73"/>
  <c r="S99" i="73"/>
  <c r="T99" i="73" s="1"/>
  <c r="U99" i="73" s="1"/>
  <c r="S101" i="73"/>
  <c r="T101" i="73" s="1"/>
  <c r="U101" i="73" s="1"/>
  <c r="S105" i="73"/>
  <c r="T105" i="73" s="1"/>
  <c r="U105" i="73" s="1"/>
  <c r="C115" i="73"/>
  <c r="B115" i="73"/>
  <c r="S117" i="73"/>
  <c r="T117" i="73" s="1"/>
  <c r="U117" i="73" s="1"/>
  <c r="S121" i="73"/>
  <c r="T121" i="73" s="1"/>
  <c r="U121" i="73" s="1"/>
  <c r="S48" i="73"/>
  <c r="T48" i="73" s="1"/>
  <c r="U48" i="73" s="1"/>
  <c r="C23" i="73"/>
  <c r="B23" i="73"/>
  <c r="C27" i="73"/>
  <c r="B27" i="73"/>
  <c r="C33" i="73"/>
  <c r="B33" i="73"/>
  <c r="C39" i="73"/>
  <c r="B39" i="73"/>
  <c r="C43" i="73"/>
  <c r="B43" i="73"/>
  <c r="C45" i="73"/>
  <c r="B45" i="73"/>
  <c r="B50" i="73"/>
  <c r="S52" i="73"/>
  <c r="T52" i="73" s="1"/>
  <c r="U52" i="73" s="1"/>
  <c r="C55" i="73"/>
  <c r="S68" i="73"/>
  <c r="T68" i="73" s="1"/>
  <c r="U68" i="73" s="1"/>
  <c r="S73" i="73"/>
  <c r="T73" i="73" s="1"/>
  <c r="U73" i="73" s="1"/>
  <c r="S77" i="73"/>
  <c r="T77" i="73" s="1"/>
  <c r="U77" i="73" s="1"/>
  <c r="S81" i="73"/>
  <c r="T81" i="73" s="1"/>
  <c r="U81" i="73" s="1"/>
  <c r="S85" i="73"/>
  <c r="T85" i="73" s="1"/>
  <c r="U85" i="73" s="1"/>
  <c r="C89" i="73"/>
  <c r="B89" i="73"/>
  <c r="C109" i="73"/>
  <c r="B109" i="73"/>
  <c r="S18" i="73"/>
  <c r="T18" i="73" s="1"/>
  <c r="U18" i="73" s="1"/>
  <c r="S20" i="73"/>
  <c r="T20" i="73" s="1"/>
  <c r="U20" i="73" s="1"/>
  <c r="S22" i="73"/>
  <c r="T22" i="73" s="1"/>
  <c r="U22" i="73" s="1"/>
  <c r="S24" i="73"/>
  <c r="T24" i="73" s="1"/>
  <c r="U24" i="73" s="1"/>
  <c r="S26" i="73"/>
  <c r="T26" i="73" s="1"/>
  <c r="U26" i="73" s="1"/>
  <c r="S28" i="73"/>
  <c r="T28" i="73" s="1"/>
  <c r="U28" i="73" s="1"/>
  <c r="S30" i="73"/>
  <c r="T30" i="73" s="1"/>
  <c r="U30" i="73" s="1"/>
  <c r="S32" i="73"/>
  <c r="T32" i="73" s="1"/>
  <c r="U32" i="73" s="1"/>
  <c r="S34" i="73"/>
  <c r="T34" i="73" s="1"/>
  <c r="U34" i="73" s="1"/>
  <c r="S36" i="73"/>
  <c r="T36" i="73" s="1"/>
  <c r="U36" i="73" s="1"/>
  <c r="S38" i="73"/>
  <c r="T38" i="73" s="1"/>
  <c r="U38" i="73" s="1"/>
  <c r="S40" i="73"/>
  <c r="T40" i="73" s="1"/>
  <c r="U40" i="73" s="1"/>
  <c r="S42" i="73"/>
  <c r="T42" i="73" s="1"/>
  <c r="U42" i="73" s="1"/>
  <c r="S44" i="73"/>
  <c r="T44" i="73" s="1"/>
  <c r="U44" i="73" s="1"/>
  <c r="C47" i="73"/>
  <c r="S49" i="73"/>
  <c r="T49" i="73" s="1"/>
  <c r="U49" i="73" s="1"/>
  <c r="B58" i="73"/>
  <c r="S60" i="73"/>
  <c r="T60" i="73" s="1"/>
  <c r="U60" i="73" s="1"/>
  <c r="C63" i="73"/>
  <c r="S65" i="73"/>
  <c r="T65" i="73" s="1"/>
  <c r="U65" i="73" s="1"/>
  <c r="B74" i="73"/>
  <c r="S103" i="73"/>
  <c r="T103" i="73" s="1"/>
  <c r="U103" i="73" s="1"/>
  <c r="S115" i="73"/>
  <c r="T115" i="73" s="1"/>
  <c r="U115" i="73" s="1"/>
  <c r="S119" i="73"/>
  <c r="T119" i="73" s="1"/>
  <c r="U119" i="73" s="1"/>
  <c r="S95" i="73"/>
  <c r="T95" i="73" s="1"/>
  <c r="U95" i="73" s="1"/>
  <c r="B98" i="73"/>
  <c r="C98" i="73"/>
  <c r="C107" i="73"/>
  <c r="B107" i="73"/>
  <c r="S111" i="73"/>
  <c r="T111" i="73" s="1"/>
  <c r="U111" i="73" s="1"/>
  <c r="S46" i="73"/>
  <c r="T46" i="73" s="1"/>
  <c r="U46" i="73" s="1"/>
  <c r="C49" i="73"/>
  <c r="S50" i="73"/>
  <c r="T50" i="73" s="1"/>
  <c r="U50" i="73" s="1"/>
  <c r="C53" i="73"/>
  <c r="S54" i="73"/>
  <c r="T54" i="73" s="1"/>
  <c r="U54" i="73" s="1"/>
  <c r="C57" i="73"/>
  <c r="S58" i="73"/>
  <c r="T58" i="73" s="1"/>
  <c r="U58" i="73" s="1"/>
  <c r="C61" i="73"/>
  <c r="S62" i="73"/>
  <c r="T62" i="73" s="1"/>
  <c r="U62" i="73" s="1"/>
  <c r="C65" i="73"/>
  <c r="S66" i="73"/>
  <c r="T66" i="73" s="1"/>
  <c r="U66" i="73" s="1"/>
  <c r="C69" i="73"/>
  <c r="S70" i="73"/>
  <c r="T70" i="73" s="1"/>
  <c r="U70" i="73" s="1"/>
  <c r="C73" i="73"/>
  <c r="S74" i="73"/>
  <c r="T74" i="73" s="1"/>
  <c r="U74" i="73" s="1"/>
  <c r="S78" i="73"/>
  <c r="T78" i="73" s="1"/>
  <c r="U78" i="73" s="1"/>
  <c r="S82" i="73"/>
  <c r="T82" i="73" s="1"/>
  <c r="U82" i="73" s="1"/>
  <c r="C93" i="73"/>
  <c r="B93" i="73"/>
  <c r="B97" i="73"/>
  <c r="C97" i="73"/>
  <c r="S98" i="73"/>
  <c r="T98" i="73" s="1"/>
  <c r="U98" i="73" s="1"/>
  <c r="S113" i="73"/>
  <c r="T113" i="73" s="1"/>
  <c r="U113" i="73" s="1"/>
  <c r="C117" i="73"/>
  <c r="B117" i="73"/>
  <c r="C103" i="73"/>
  <c r="B103" i="73"/>
  <c r="C111" i="73"/>
  <c r="B111" i="73"/>
  <c r="C119" i="73"/>
  <c r="B119" i="73"/>
  <c r="B99" i="73"/>
  <c r="C99" i="73"/>
  <c r="C105" i="73"/>
  <c r="B105" i="73"/>
  <c r="C113" i="73"/>
  <c r="B113" i="73"/>
  <c r="C121" i="73"/>
  <c r="B121" i="73"/>
  <c r="S96" i="73"/>
  <c r="T96" i="73" s="1"/>
  <c r="U96" i="73" s="1"/>
  <c r="S100" i="73"/>
  <c r="T100" i="73" s="1"/>
  <c r="U100" i="73" s="1"/>
  <c r="S102" i="73"/>
  <c r="T102" i="73" s="1"/>
  <c r="U102" i="73" s="1"/>
  <c r="S104" i="73"/>
  <c r="T104" i="73" s="1"/>
  <c r="U104" i="73" s="1"/>
  <c r="S106" i="73"/>
  <c r="T106" i="73" s="1"/>
  <c r="U106" i="73" s="1"/>
  <c r="S108" i="73"/>
  <c r="T108" i="73" s="1"/>
  <c r="U108" i="73" s="1"/>
  <c r="S110" i="73"/>
  <c r="T110" i="73" s="1"/>
  <c r="U110" i="73" s="1"/>
  <c r="S112" i="73"/>
  <c r="T112" i="73" s="1"/>
  <c r="U112" i="73" s="1"/>
  <c r="S114" i="73"/>
  <c r="T114" i="73" s="1"/>
  <c r="U114" i="73" s="1"/>
  <c r="S116" i="73"/>
  <c r="T116" i="73" s="1"/>
  <c r="U116" i="73" s="1"/>
  <c r="S118" i="73"/>
  <c r="T118" i="73" s="1"/>
  <c r="U118" i="73" s="1"/>
  <c r="S120" i="73"/>
  <c r="T120" i="73" s="1"/>
  <c r="U120" i="73" s="1"/>
  <c r="C134" i="65"/>
  <c r="C135" i="65"/>
  <c r="C136" i="65"/>
  <c r="C137" i="65"/>
  <c r="C138" i="65"/>
  <c r="C139" i="65"/>
  <c r="C140" i="65"/>
  <c r="Y146" i="2"/>
  <c r="Z146" i="2"/>
  <c r="AA146" i="2"/>
  <c r="AB146" i="2"/>
  <c r="AC146" i="2"/>
  <c r="Y147" i="2"/>
  <c r="Z147" i="2"/>
  <c r="AA147" i="2"/>
  <c r="AB147" i="2"/>
  <c r="AC147" i="2"/>
  <c r="Y148" i="2"/>
  <c r="Z148" i="2"/>
  <c r="AA148" i="2"/>
  <c r="AB148" i="2"/>
  <c r="AC148" i="2"/>
  <c r="Y149" i="2"/>
  <c r="Z149" i="2"/>
  <c r="AA149" i="2"/>
  <c r="AB149" i="2"/>
  <c r="AC149" i="2"/>
  <c r="Y150" i="2"/>
  <c r="Z150" i="2"/>
  <c r="AA150" i="2"/>
  <c r="AB150" i="2"/>
  <c r="AC150" i="2"/>
  <c r="Y151" i="2"/>
  <c r="Z151" i="2"/>
  <c r="AA151" i="2"/>
  <c r="AB151" i="2"/>
  <c r="AC151" i="2"/>
  <c r="Y152" i="2"/>
  <c r="Z152" i="2"/>
  <c r="AA152" i="2"/>
  <c r="AB152" i="2"/>
  <c r="AC152" i="2"/>
  <c r="Y153" i="2"/>
  <c r="Z153" i="2"/>
  <c r="AA153" i="2"/>
  <c r="AB153" i="2"/>
  <c r="AC153" i="2"/>
  <c r="Y154" i="2"/>
  <c r="Z154" i="2"/>
  <c r="AA154" i="2"/>
  <c r="AB154" i="2"/>
  <c r="AC154" i="2"/>
  <c r="Y155" i="2"/>
  <c r="Z155" i="2"/>
  <c r="AA155" i="2"/>
  <c r="AB155" i="2"/>
  <c r="AC155" i="2"/>
  <c r="Y156" i="2"/>
  <c r="Z156" i="2"/>
  <c r="AA156" i="2"/>
  <c r="AB156" i="2"/>
  <c r="AC156" i="2"/>
  <c r="Y157" i="2"/>
  <c r="Z157" i="2"/>
  <c r="AA157" i="2"/>
  <c r="AB157" i="2"/>
  <c r="AC157" i="2"/>
  <c r="X147" i="2"/>
  <c r="X148" i="2"/>
  <c r="X149" i="2"/>
  <c r="X150" i="2"/>
  <c r="X151" i="2"/>
  <c r="X152" i="2"/>
  <c r="X153" i="2"/>
  <c r="X154" i="2"/>
  <c r="X155" i="2"/>
  <c r="X156" i="2"/>
  <c r="X157" i="2"/>
  <c r="X146" i="2"/>
  <c r="C134" i="2"/>
  <c r="N3" i="36"/>
  <c r="Q3" i="36"/>
  <c r="R3" i="36"/>
  <c r="S3" i="36"/>
  <c r="T3" i="36"/>
  <c r="U3" i="36"/>
  <c r="N4" i="36"/>
  <c r="Q4" i="36"/>
  <c r="R4" i="36"/>
  <c r="S4" i="36"/>
  <c r="T4" i="36"/>
  <c r="U4" i="36"/>
  <c r="N5" i="36"/>
  <c r="Q5" i="36"/>
  <c r="R5" i="36"/>
  <c r="S5" i="36"/>
  <c r="T5" i="36"/>
  <c r="U5" i="36"/>
  <c r="N6" i="36"/>
  <c r="Q6" i="36"/>
  <c r="R6" i="36"/>
  <c r="S6" i="36"/>
  <c r="T6" i="36"/>
  <c r="U6" i="36"/>
  <c r="N7" i="36"/>
  <c r="Q7" i="36"/>
  <c r="R7" i="36"/>
  <c r="S7" i="36"/>
  <c r="T7" i="36"/>
  <c r="U7" i="36"/>
  <c r="N8" i="36"/>
  <c r="Q8" i="36"/>
  <c r="R8" i="36"/>
  <c r="S8" i="36"/>
  <c r="T8" i="36"/>
  <c r="U8" i="36"/>
  <c r="N9" i="36"/>
  <c r="Q9" i="36"/>
  <c r="R9" i="36"/>
  <c r="S9" i="36"/>
  <c r="T9" i="36"/>
  <c r="U9" i="36"/>
  <c r="N10" i="36"/>
  <c r="Q10" i="36"/>
  <c r="R10" i="36"/>
  <c r="S10" i="36"/>
  <c r="T10" i="36"/>
  <c r="U10" i="36"/>
  <c r="N11" i="36"/>
  <c r="Q11" i="36"/>
  <c r="R11" i="36"/>
  <c r="S11" i="36"/>
  <c r="T11" i="36"/>
  <c r="U11" i="36"/>
  <c r="N12" i="36"/>
  <c r="Q12" i="36"/>
  <c r="R12" i="36"/>
  <c r="S12" i="36"/>
  <c r="T12" i="36"/>
  <c r="U12" i="36"/>
  <c r="N13" i="36"/>
  <c r="Q13" i="36"/>
  <c r="R13" i="36"/>
  <c r="S13" i="36"/>
  <c r="T13" i="36"/>
  <c r="U13" i="36"/>
  <c r="N14" i="36"/>
  <c r="Q14" i="36"/>
  <c r="R14" i="36"/>
  <c r="S14" i="36"/>
  <c r="T14" i="36"/>
  <c r="U14" i="36"/>
  <c r="N15" i="36"/>
  <c r="Q15" i="36"/>
  <c r="R15" i="36"/>
  <c r="S15" i="36"/>
  <c r="T15" i="36"/>
  <c r="U15" i="36"/>
  <c r="N16" i="36"/>
  <c r="Q16" i="36"/>
  <c r="R16" i="36"/>
  <c r="S16" i="36"/>
  <c r="T16" i="36"/>
  <c r="U16" i="36"/>
  <c r="N17" i="36"/>
  <c r="Q17" i="36"/>
  <c r="R17" i="36"/>
  <c r="S17" i="36"/>
  <c r="T17" i="36"/>
  <c r="U17" i="36"/>
  <c r="N18" i="36"/>
  <c r="Q18" i="36"/>
  <c r="R18" i="36"/>
  <c r="S18" i="36"/>
  <c r="T18" i="36"/>
  <c r="U18" i="36"/>
  <c r="N19" i="36"/>
  <c r="Q19" i="36"/>
  <c r="R19" i="36"/>
  <c r="S19" i="36"/>
  <c r="T19" i="36"/>
  <c r="U19" i="36"/>
  <c r="N20" i="36"/>
  <c r="Q20" i="36"/>
  <c r="R20" i="36"/>
  <c r="S20" i="36"/>
  <c r="T20" i="36"/>
  <c r="U20" i="36"/>
  <c r="N21" i="36"/>
  <c r="Q21" i="36"/>
  <c r="R21" i="36"/>
  <c r="S21" i="36"/>
  <c r="T21" i="36"/>
  <c r="U21" i="36"/>
  <c r="N22" i="36"/>
  <c r="Q22" i="36"/>
  <c r="R22" i="36"/>
  <c r="S22" i="36"/>
  <c r="T22" i="36"/>
  <c r="U22" i="36"/>
  <c r="N23" i="36"/>
  <c r="Q23" i="36"/>
  <c r="R23" i="36"/>
  <c r="S23" i="36"/>
  <c r="T23" i="36"/>
  <c r="U23" i="36"/>
  <c r="N24" i="36"/>
  <c r="Q24" i="36"/>
  <c r="R24" i="36"/>
  <c r="S24" i="36"/>
  <c r="T24" i="36"/>
  <c r="U24" i="36"/>
  <c r="N25" i="36"/>
  <c r="Q25" i="36"/>
  <c r="R25" i="36"/>
  <c r="S25" i="36"/>
  <c r="T25" i="36"/>
  <c r="U25" i="36"/>
  <c r="N26" i="36"/>
  <c r="Q26" i="36"/>
  <c r="R26" i="36"/>
  <c r="S26" i="36"/>
  <c r="T26" i="36"/>
  <c r="U26" i="36"/>
  <c r="N27" i="36"/>
  <c r="Q27" i="36"/>
  <c r="R27" i="36"/>
  <c r="S27" i="36"/>
  <c r="T27" i="36"/>
  <c r="U27" i="36"/>
  <c r="N28" i="36"/>
  <c r="Q28" i="36"/>
  <c r="R28" i="36"/>
  <c r="S28" i="36"/>
  <c r="T28" i="36"/>
  <c r="U28" i="36"/>
  <c r="N29" i="36"/>
  <c r="Q29" i="36"/>
  <c r="R29" i="36"/>
  <c r="S29" i="36"/>
  <c r="T29" i="36"/>
  <c r="U29" i="36"/>
  <c r="N30" i="36"/>
  <c r="Q30" i="36"/>
  <c r="R30" i="36"/>
  <c r="S30" i="36"/>
  <c r="T30" i="36"/>
  <c r="U30" i="36"/>
  <c r="N31" i="36"/>
  <c r="Q31" i="36"/>
  <c r="R31" i="36"/>
  <c r="S31" i="36"/>
  <c r="T31" i="36"/>
  <c r="U31" i="36"/>
  <c r="N32" i="36"/>
  <c r="Q32" i="36"/>
  <c r="R32" i="36"/>
  <c r="S32" i="36"/>
  <c r="T32" i="36"/>
  <c r="U32" i="36"/>
  <c r="N33" i="36"/>
  <c r="Q33" i="36"/>
  <c r="R33" i="36"/>
  <c r="S33" i="36"/>
  <c r="T33" i="36"/>
  <c r="U33" i="36"/>
  <c r="N34" i="36"/>
  <c r="Q34" i="36"/>
  <c r="R34" i="36"/>
  <c r="S34" i="36"/>
  <c r="T34" i="36"/>
  <c r="U34" i="36"/>
  <c r="N35" i="36"/>
  <c r="Q35" i="36"/>
  <c r="R35" i="36"/>
  <c r="S35" i="36"/>
  <c r="T35" i="36"/>
  <c r="U35" i="36"/>
  <c r="N36" i="36"/>
  <c r="Q36" i="36"/>
  <c r="R36" i="36"/>
  <c r="S36" i="36"/>
  <c r="T36" i="36"/>
  <c r="U36" i="36"/>
  <c r="N37" i="36"/>
  <c r="Q37" i="36"/>
  <c r="R37" i="36"/>
  <c r="S37" i="36"/>
  <c r="T37" i="36"/>
  <c r="U37" i="36"/>
  <c r="N38" i="36"/>
  <c r="Q38" i="36"/>
  <c r="R38" i="36"/>
  <c r="S38" i="36"/>
  <c r="T38" i="36"/>
  <c r="U38" i="36"/>
  <c r="N39" i="36"/>
  <c r="Q39" i="36"/>
  <c r="R39" i="36"/>
  <c r="S39" i="36"/>
  <c r="T39" i="36"/>
  <c r="U39" i="36"/>
  <c r="N40" i="36"/>
  <c r="Q40" i="36"/>
  <c r="R40" i="36"/>
  <c r="S40" i="36"/>
  <c r="T40" i="36"/>
  <c r="U40" i="36"/>
  <c r="N41" i="36"/>
  <c r="Q41" i="36"/>
  <c r="R41" i="36"/>
  <c r="S41" i="36"/>
  <c r="T41" i="36"/>
  <c r="U41" i="36"/>
  <c r="N42" i="36"/>
  <c r="Q42" i="36"/>
  <c r="R42" i="36"/>
  <c r="S42" i="36"/>
  <c r="T42" i="36"/>
  <c r="U42" i="36"/>
  <c r="N43" i="36"/>
  <c r="Q43" i="36"/>
  <c r="R43" i="36"/>
  <c r="S43" i="36"/>
  <c r="T43" i="36"/>
  <c r="U43" i="36"/>
  <c r="N44" i="36"/>
  <c r="Q44" i="36"/>
  <c r="R44" i="36"/>
  <c r="S44" i="36"/>
  <c r="T44" i="36"/>
  <c r="U44" i="36"/>
  <c r="N45" i="36"/>
  <c r="Q45" i="36"/>
  <c r="R45" i="36"/>
  <c r="S45" i="36"/>
  <c r="T45" i="36"/>
  <c r="U45" i="36"/>
  <c r="N46" i="36"/>
  <c r="Q46" i="36"/>
  <c r="R46" i="36"/>
  <c r="S46" i="36"/>
  <c r="T46" i="36"/>
  <c r="U46" i="36"/>
  <c r="N47" i="36"/>
  <c r="Q47" i="36"/>
  <c r="R47" i="36"/>
  <c r="S47" i="36"/>
  <c r="T47" i="36"/>
  <c r="U47" i="36"/>
  <c r="N48" i="36"/>
  <c r="Q48" i="36"/>
  <c r="R48" i="36"/>
  <c r="S48" i="36"/>
  <c r="T48" i="36"/>
  <c r="U48" i="36"/>
  <c r="N49" i="36"/>
  <c r="Q49" i="36"/>
  <c r="R49" i="36"/>
  <c r="S49" i="36"/>
  <c r="T49" i="36"/>
  <c r="U49" i="36"/>
  <c r="N50" i="36"/>
  <c r="Q50" i="36"/>
  <c r="R50" i="36"/>
  <c r="S50" i="36"/>
  <c r="T50" i="36"/>
  <c r="U50" i="36"/>
  <c r="N51" i="36"/>
  <c r="Q51" i="36"/>
  <c r="R51" i="36"/>
  <c r="S51" i="36"/>
  <c r="T51" i="36"/>
  <c r="U51" i="36"/>
  <c r="N52" i="36"/>
  <c r="Q52" i="36"/>
  <c r="R52" i="36"/>
  <c r="S52" i="36"/>
  <c r="T52" i="36"/>
  <c r="U52" i="36"/>
  <c r="N53" i="36"/>
  <c r="Q53" i="36"/>
  <c r="R53" i="36"/>
  <c r="S53" i="36"/>
  <c r="T53" i="36"/>
  <c r="U53" i="36"/>
  <c r="N54" i="36"/>
  <c r="Q54" i="36"/>
  <c r="R54" i="36"/>
  <c r="S54" i="36"/>
  <c r="T54" i="36"/>
  <c r="U54" i="36"/>
  <c r="N55" i="36"/>
  <c r="Q55" i="36"/>
  <c r="R55" i="36"/>
  <c r="S55" i="36"/>
  <c r="T55" i="36"/>
  <c r="U55" i="36"/>
  <c r="N56" i="36"/>
  <c r="Q56" i="36"/>
  <c r="R56" i="36"/>
  <c r="S56" i="36"/>
  <c r="T56" i="36"/>
  <c r="U56" i="36"/>
  <c r="N57" i="36"/>
  <c r="Q57" i="36"/>
  <c r="R57" i="36"/>
  <c r="S57" i="36"/>
  <c r="T57" i="36"/>
  <c r="U57" i="36"/>
  <c r="N58" i="36"/>
  <c r="Q58" i="36"/>
  <c r="R58" i="36"/>
  <c r="S58" i="36"/>
  <c r="T58" i="36"/>
  <c r="U58" i="36"/>
  <c r="N59" i="36"/>
  <c r="Q59" i="36"/>
  <c r="R59" i="36"/>
  <c r="S59" i="36"/>
  <c r="T59" i="36"/>
  <c r="U59" i="36"/>
  <c r="N60" i="36"/>
  <c r="Q60" i="36"/>
  <c r="R60" i="36"/>
  <c r="S60" i="36"/>
  <c r="T60" i="36"/>
  <c r="U60" i="36"/>
  <c r="N61" i="36"/>
  <c r="Q61" i="36"/>
  <c r="R61" i="36"/>
  <c r="S61" i="36"/>
  <c r="T61" i="36"/>
  <c r="U61" i="36"/>
  <c r="N62" i="36"/>
  <c r="Q62" i="36"/>
  <c r="R62" i="36"/>
  <c r="S62" i="36"/>
  <c r="T62" i="36"/>
  <c r="U62" i="36"/>
  <c r="N63" i="36"/>
  <c r="Q63" i="36"/>
  <c r="R63" i="36"/>
  <c r="S63" i="36"/>
  <c r="T63" i="36"/>
  <c r="U63" i="36"/>
  <c r="N64" i="36"/>
  <c r="Q64" i="36"/>
  <c r="R64" i="36"/>
  <c r="S64" i="36"/>
  <c r="T64" i="36"/>
  <c r="U64" i="36"/>
  <c r="N65" i="36"/>
  <c r="Q65" i="36"/>
  <c r="R65" i="36"/>
  <c r="S65" i="36"/>
  <c r="T65" i="36"/>
  <c r="U65" i="36"/>
  <c r="N66" i="36"/>
  <c r="Q66" i="36"/>
  <c r="R66" i="36"/>
  <c r="S66" i="36"/>
  <c r="T66" i="36"/>
  <c r="U66" i="36"/>
  <c r="N67" i="36"/>
  <c r="Q67" i="36"/>
  <c r="R67" i="36"/>
  <c r="S67" i="36"/>
  <c r="T67" i="36"/>
  <c r="U67" i="36"/>
  <c r="N68" i="36"/>
  <c r="Q68" i="36"/>
  <c r="R68" i="36"/>
  <c r="S68" i="36"/>
  <c r="T68" i="36"/>
  <c r="U68" i="36"/>
  <c r="N69" i="36"/>
  <c r="Q69" i="36"/>
  <c r="R69" i="36"/>
  <c r="S69" i="36"/>
  <c r="T69" i="36"/>
  <c r="U69" i="36"/>
  <c r="N70" i="36"/>
  <c r="Q70" i="36"/>
  <c r="R70" i="36"/>
  <c r="S70" i="36"/>
  <c r="T70" i="36"/>
  <c r="U70" i="36"/>
  <c r="N71" i="36"/>
  <c r="Q71" i="36"/>
  <c r="R71" i="36"/>
  <c r="S71" i="36"/>
  <c r="T71" i="36"/>
  <c r="U71" i="36"/>
  <c r="N72" i="36"/>
  <c r="Q72" i="36"/>
  <c r="R72" i="36"/>
  <c r="S72" i="36"/>
  <c r="T72" i="36"/>
  <c r="U72" i="36"/>
  <c r="N73" i="36"/>
  <c r="Q73" i="36"/>
  <c r="R73" i="36"/>
  <c r="S73" i="36"/>
  <c r="T73" i="36"/>
  <c r="U73" i="36"/>
  <c r="N74" i="36"/>
  <c r="Q74" i="36"/>
  <c r="R74" i="36"/>
  <c r="S74" i="36"/>
  <c r="T74" i="36"/>
  <c r="U74" i="36"/>
  <c r="N75" i="36"/>
  <c r="Q75" i="36"/>
  <c r="R75" i="36"/>
  <c r="S75" i="36"/>
  <c r="T75" i="36"/>
  <c r="U75" i="36"/>
  <c r="N76" i="36"/>
  <c r="Q76" i="36"/>
  <c r="R76" i="36"/>
  <c r="S76" i="36"/>
  <c r="T76" i="36"/>
  <c r="U76" i="36"/>
  <c r="N77" i="36"/>
  <c r="Q77" i="36"/>
  <c r="R77" i="36"/>
  <c r="S77" i="36"/>
  <c r="T77" i="36"/>
  <c r="U77" i="36"/>
  <c r="N78" i="36"/>
  <c r="Q78" i="36"/>
  <c r="R78" i="36"/>
  <c r="S78" i="36"/>
  <c r="T78" i="36"/>
  <c r="U78" i="36"/>
  <c r="N79" i="36"/>
  <c r="Q79" i="36"/>
  <c r="R79" i="36"/>
  <c r="S79" i="36"/>
  <c r="T79" i="36"/>
  <c r="U79" i="36"/>
  <c r="N80" i="36"/>
  <c r="Q80" i="36"/>
  <c r="R80" i="36"/>
  <c r="S80" i="36"/>
  <c r="T80" i="36"/>
  <c r="U80" i="36"/>
  <c r="N81" i="36"/>
  <c r="Q81" i="36"/>
  <c r="R81" i="36"/>
  <c r="S81" i="36"/>
  <c r="T81" i="36"/>
  <c r="U81" i="36"/>
  <c r="N82" i="36"/>
  <c r="Q82" i="36"/>
  <c r="R82" i="36"/>
  <c r="S82" i="36"/>
  <c r="T82" i="36"/>
  <c r="U82" i="36"/>
  <c r="N83" i="36"/>
  <c r="Q83" i="36"/>
  <c r="R83" i="36"/>
  <c r="S83" i="36"/>
  <c r="T83" i="36"/>
  <c r="U83" i="36"/>
  <c r="N84" i="36"/>
  <c r="Q84" i="36"/>
  <c r="R84" i="36"/>
  <c r="S84" i="36"/>
  <c r="T84" i="36"/>
  <c r="U84" i="36"/>
  <c r="N85" i="36"/>
  <c r="Q85" i="36"/>
  <c r="R85" i="36"/>
  <c r="S85" i="36"/>
  <c r="T85" i="36"/>
  <c r="U85" i="36"/>
  <c r="N86" i="36"/>
  <c r="Q86" i="36"/>
  <c r="R86" i="36"/>
  <c r="S86" i="36"/>
  <c r="T86" i="36"/>
  <c r="U86" i="36"/>
  <c r="N87" i="36"/>
  <c r="Q87" i="36"/>
  <c r="R87" i="36"/>
  <c r="S87" i="36"/>
  <c r="T87" i="36"/>
  <c r="U87" i="36"/>
  <c r="N88" i="36"/>
  <c r="Q88" i="36"/>
  <c r="R88" i="36"/>
  <c r="S88" i="36"/>
  <c r="T88" i="36"/>
  <c r="U88" i="36"/>
  <c r="N89" i="36"/>
  <c r="Q89" i="36"/>
  <c r="R89" i="36"/>
  <c r="S89" i="36"/>
  <c r="T89" i="36"/>
  <c r="U89" i="36"/>
  <c r="N90" i="36"/>
  <c r="Q90" i="36"/>
  <c r="R90" i="36"/>
  <c r="S90" i="36"/>
  <c r="T90" i="36"/>
  <c r="U90" i="36"/>
  <c r="N91" i="36"/>
  <c r="Q91" i="36"/>
  <c r="R91" i="36"/>
  <c r="S91" i="36"/>
  <c r="T91" i="36"/>
  <c r="U91" i="36"/>
  <c r="N92" i="36"/>
  <c r="Q92" i="36"/>
  <c r="R92" i="36"/>
  <c r="S92" i="36"/>
  <c r="T92" i="36"/>
  <c r="U92" i="36"/>
  <c r="N93" i="36"/>
  <c r="Q93" i="36"/>
  <c r="R93" i="36"/>
  <c r="S93" i="36"/>
  <c r="T93" i="36"/>
  <c r="U93" i="36"/>
  <c r="N94" i="36"/>
  <c r="Q94" i="36"/>
  <c r="R94" i="36"/>
  <c r="S94" i="36"/>
  <c r="T94" i="36"/>
  <c r="U94" i="36"/>
  <c r="N95" i="36"/>
  <c r="Q95" i="36"/>
  <c r="R95" i="36"/>
  <c r="S95" i="36"/>
  <c r="T95" i="36"/>
  <c r="U95" i="36"/>
  <c r="N96" i="36"/>
  <c r="Q96" i="36"/>
  <c r="R96" i="36"/>
  <c r="S96" i="36"/>
  <c r="T96" i="36"/>
  <c r="U96" i="36"/>
  <c r="N97" i="36"/>
  <c r="Q97" i="36"/>
  <c r="R97" i="36"/>
  <c r="S97" i="36"/>
  <c r="T97" i="36"/>
  <c r="U97" i="36"/>
  <c r="N98" i="36"/>
  <c r="Q98" i="36"/>
  <c r="R98" i="36"/>
  <c r="S98" i="36"/>
  <c r="T98" i="36"/>
  <c r="U98" i="36"/>
  <c r="N99" i="36"/>
  <c r="Q99" i="36"/>
  <c r="R99" i="36"/>
  <c r="S99" i="36"/>
  <c r="T99" i="36"/>
  <c r="U99" i="36"/>
  <c r="N100" i="36"/>
  <c r="Q100" i="36"/>
  <c r="R100" i="36"/>
  <c r="S100" i="36"/>
  <c r="T100" i="36"/>
  <c r="U100" i="36"/>
  <c r="N101" i="36"/>
  <c r="Q101" i="36"/>
  <c r="R101" i="36"/>
  <c r="S101" i="36"/>
  <c r="T101" i="36"/>
  <c r="U101" i="36"/>
  <c r="N102" i="36"/>
  <c r="Q102" i="36"/>
  <c r="R102" i="36"/>
  <c r="S102" i="36"/>
  <c r="T102" i="36"/>
  <c r="U102" i="36"/>
  <c r="N103" i="36"/>
  <c r="Q103" i="36"/>
  <c r="R103" i="36"/>
  <c r="S103" i="36"/>
  <c r="T103" i="36"/>
  <c r="U103" i="36"/>
  <c r="N104" i="36"/>
  <c r="Q104" i="36"/>
  <c r="R104" i="36"/>
  <c r="S104" i="36"/>
  <c r="T104" i="36"/>
  <c r="U104" i="36"/>
  <c r="N105" i="36"/>
  <c r="Q105" i="36"/>
  <c r="R105" i="36"/>
  <c r="S105" i="36"/>
  <c r="T105" i="36"/>
  <c r="U105" i="36"/>
  <c r="N106" i="36"/>
  <c r="Q106" i="36"/>
  <c r="R106" i="36"/>
  <c r="S106" i="36"/>
  <c r="T106" i="36"/>
  <c r="U106" i="36"/>
  <c r="N107" i="36"/>
  <c r="Q107" i="36"/>
  <c r="R107" i="36"/>
  <c r="S107" i="36"/>
  <c r="T107" i="36"/>
  <c r="U107" i="36"/>
  <c r="N108" i="36"/>
  <c r="Q108" i="36"/>
  <c r="R108" i="36"/>
  <c r="S108" i="36"/>
  <c r="T108" i="36"/>
  <c r="U108" i="36"/>
  <c r="N109" i="36"/>
  <c r="Q109" i="36"/>
  <c r="R109" i="36"/>
  <c r="S109" i="36"/>
  <c r="T109" i="36"/>
  <c r="U109" i="36"/>
  <c r="N110" i="36"/>
  <c r="Q110" i="36"/>
  <c r="R110" i="36"/>
  <c r="S110" i="36"/>
  <c r="T110" i="36"/>
  <c r="U110" i="36"/>
  <c r="N111" i="36"/>
  <c r="Q111" i="36"/>
  <c r="R111" i="36"/>
  <c r="S111" i="36"/>
  <c r="T111" i="36"/>
  <c r="U111" i="36"/>
  <c r="N112" i="36"/>
  <c r="Q112" i="36"/>
  <c r="R112" i="36"/>
  <c r="S112" i="36"/>
  <c r="T112" i="36"/>
  <c r="U112" i="36"/>
  <c r="N113" i="36"/>
  <c r="Q113" i="36"/>
  <c r="R113" i="36"/>
  <c r="S113" i="36"/>
  <c r="T113" i="36"/>
  <c r="U113" i="36"/>
  <c r="N114" i="36"/>
  <c r="Q114" i="36"/>
  <c r="R114" i="36"/>
  <c r="S114" i="36"/>
  <c r="T114" i="36"/>
  <c r="U114" i="36"/>
  <c r="N115" i="36"/>
  <c r="Q115" i="36"/>
  <c r="R115" i="36"/>
  <c r="S115" i="36"/>
  <c r="T115" i="36"/>
  <c r="U115" i="36"/>
  <c r="N116" i="36"/>
  <c r="Q116" i="36"/>
  <c r="R116" i="36"/>
  <c r="S116" i="36"/>
  <c r="T116" i="36"/>
  <c r="U116" i="36"/>
  <c r="N117" i="36"/>
  <c r="Q117" i="36"/>
  <c r="R117" i="36"/>
  <c r="S117" i="36"/>
  <c r="T117" i="36"/>
  <c r="U117" i="36"/>
  <c r="N118" i="36"/>
  <c r="Q118" i="36"/>
  <c r="R118" i="36"/>
  <c r="S118" i="36"/>
  <c r="T118" i="36"/>
  <c r="U118" i="36"/>
  <c r="N119" i="36"/>
  <c r="Q119" i="36"/>
  <c r="R119" i="36"/>
  <c r="S119" i="36"/>
  <c r="T119" i="36"/>
  <c r="U119" i="36"/>
  <c r="N120" i="36"/>
  <c r="Q120" i="36"/>
  <c r="R120" i="36"/>
  <c r="S120" i="36"/>
  <c r="T120" i="36"/>
  <c r="U120" i="36"/>
  <c r="N121" i="36"/>
  <c r="Q121" i="36"/>
  <c r="R121" i="36"/>
  <c r="S121" i="36"/>
  <c r="T121" i="36"/>
  <c r="U121" i="36"/>
  <c r="N122" i="36"/>
  <c r="Q122" i="36"/>
  <c r="R122" i="36"/>
  <c r="S122" i="36"/>
  <c r="T122" i="36"/>
  <c r="U122" i="36"/>
  <c r="N123" i="36"/>
  <c r="Q123" i="36"/>
  <c r="R123" i="36"/>
  <c r="S123" i="36"/>
  <c r="T123" i="36"/>
  <c r="U123" i="36"/>
  <c r="N124" i="36"/>
  <c r="Q124" i="36"/>
  <c r="R124" i="36"/>
  <c r="S124" i="36"/>
  <c r="T124" i="36"/>
  <c r="U124" i="36"/>
  <c r="N125" i="36"/>
  <c r="Q125" i="36"/>
  <c r="R125" i="36"/>
  <c r="S125" i="36"/>
  <c r="T125" i="36"/>
  <c r="U125" i="36"/>
  <c r="N126" i="36"/>
  <c r="Q126" i="36"/>
  <c r="R126" i="36"/>
  <c r="S126" i="36"/>
  <c r="T126" i="36"/>
  <c r="U126" i="36"/>
  <c r="N127" i="36"/>
  <c r="Q127" i="36"/>
  <c r="R127" i="36"/>
  <c r="S127" i="36"/>
  <c r="T127" i="36"/>
  <c r="U127" i="36"/>
  <c r="N128" i="36"/>
  <c r="Q128" i="36"/>
  <c r="R128" i="36"/>
  <c r="S128" i="36"/>
  <c r="T128" i="36"/>
  <c r="U128" i="36"/>
  <c r="N129" i="36"/>
  <c r="Q129" i="36"/>
  <c r="R129" i="36"/>
  <c r="S129" i="36"/>
  <c r="T129" i="36"/>
  <c r="U129" i="36"/>
  <c r="N130" i="36"/>
  <c r="Q130" i="36"/>
  <c r="R130" i="36"/>
  <c r="S130" i="36"/>
  <c r="T130" i="36"/>
  <c r="U130" i="36"/>
  <c r="N131" i="36"/>
  <c r="Q131" i="36"/>
  <c r="R131" i="36"/>
  <c r="S131" i="36"/>
  <c r="T131" i="36"/>
  <c r="U131" i="36"/>
  <c r="N132" i="36"/>
  <c r="Q132" i="36"/>
  <c r="R132" i="36"/>
  <c r="S132" i="36"/>
  <c r="T132" i="36"/>
  <c r="U132" i="36"/>
  <c r="N133" i="36"/>
  <c r="Q133" i="36"/>
  <c r="R133" i="36"/>
  <c r="S133" i="36"/>
  <c r="T133" i="36"/>
  <c r="U133" i="36"/>
  <c r="N134" i="36"/>
  <c r="Q134" i="36"/>
  <c r="R134" i="36"/>
  <c r="S134" i="36"/>
  <c r="U134" i="36"/>
  <c r="N135" i="36"/>
  <c r="Q135" i="36"/>
  <c r="R135" i="36"/>
  <c r="S135" i="36"/>
  <c r="T135" i="36"/>
  <c r="U135" i="36"/>
  <c r="N136" i="36"/>
  <c r="Q136" i="36"/>
  <c r="R136" i="36"/>
  <c r="S136" i="36"/>
  <c r="T136" i="36"/>
  <c r="U136" i="36"/>
  <c r="N137" i="36"/>
  <c r="Q137" i="36"/>
  <c r="R137" i="36"/>
  <c r="S137" i="36"/>
  <c r="T137" i="36"/>
  <c r="U137" i="36"/>
  <c r="N138" i="36"/>
  <c r="Q138" i="36"/>
  <c r="R138" i="36"/>
  <c r="S138" i="36"/>
  <c r="T138" i="36"/>
  <c r="U138" i="36"/>
  <c r="N139" i="36"/>
  <c r="Q139" i="36"/>
  <c r="R139" i="36"/>
  <c r="S139" i="36"/>
  <c r="T139" i="36"/>
  <c r="U139" i="36"/>
  <c r="N140" i="36"/>
  <c r="Q140" i="36"/>
  <c r="R140" i="36"/>
  <c r="S140" i="36"/>
  <c r="T140" i="36"/>
  <c r="U140" i="36"/>
  <c r="N141" i="36"/>
  <c r="Q141" i="36"/>
  <c r="R141" i="36"/>
  <c r="S141" i="36"/>
  <c r="T141" i="36"/>
  <c r="U141" i="36"/>
  <c r="N142" i="36"/>
  <c r="Q142" i="36"/>
  <c r="R142" i="36"/>
  <c r="S142" i="36"/>
  <c r="T142" i="36"/>
  <c r="U142" i="36"/>
  <c r="N143" i="36"/>
  <c r="Q143" i="36"/>
  <c r="R143" i="36"/>
  <c r="S143" i="36"/>
  <c r="T143" i="36"/>
  <c r="U143" i="36"/>
  <c r="N144" i="36"/>
  <c r="Q144" i="36"/>
  <c r="R144" i="36"/>
  <c r="S144" i="36"/>
  <c r="T144" i="36"/>
  <c r="U144" i="36"/>
  <c r="N145" i="36"/>
  <c r="Q145" i="36"/>
  <c r="R145" i="36"/>
  <c r="S145" i="36"/>
  <c r="T145" i="36"/>
  <c r="U145" i="36"/>
  <c r="U2" i="36"/>
  <c r="T2" i="36"/>
  <c r="S2" i="36"/>
  <c r="R2" i="36"/>
  <c r="Q2" i="36"/>
  <c r="N2" i="36"/>
  <c r="T1" i="36"/>
  <c r="U1" i="36"/>
  <c r="M3" i="34"/>
  <c r="P3" i="34"/>
  <c r="Q3" i="34"/>
  <c r="R3" i="34"/>
  <c r="M4" i="34"/>
  <c r="P4" i="34"/>
  <c r="Q4" i="34"/>
  <c r="R4" i="34"/>
  <c r="M5" i="34"/>
  <c r="P5" i="34"/>
  <c r="Q5" i="34"/>
  <c r="R5" i="34"/>
  <c r="M6" i="34"/>
  <c r="P6" i="34"/>
  <c r="Q6" i="34"/>
  <c r="R6" i="34"/>
  <c r="M7" i="34"/>
  <c r="P7" i="34"/>
  <c r="Q7" i="34"/>
  <c r="R7" i="34"/>
  <c r="M8" i="34"/>
  <c r="P8" i="34"/>
  <c r="Q8" i="34"/>
  <c r="R8" i="34"/>
  <c r="M9" i="34"/>
  <c r="P9" i="34"/>
  <c r="Q9" i="34"/>
  <c r="R9" i="34"/>
  <c r="M10" i="34"/>
  <c r="P10" i="34"/>
  <c r="Q10" i="34"/>
  <c r="R10" i="34"/>
  <c r="M11" i="34"/>
  <c r="P11" i="34"/>
  <c r="Q11" i="34"/>
  <c r="R11" i="34"/>
  <c r="M12" i="34"/>
  <c r="P12" i="34"/>
  <c r="Q12" i="34"/>
  <c r="R12" i="34"/>
  <c r="M13" i="34"/>
  <c r="P13" i="34"/>
  <c r="Q13" i="34"/>
  <c r="R13" i="34"/>
  <c r="M14" i="34"/>
  <c r="P14" i="34"/>
  <c r="Q14" i="34"/>
  <c r="R14" i="34"/>
  <c r="M15" i="34"/>
  <c r="P15" i="34"/>
  <c r="Q15" i="34"/>
  <c r="R15" i="34"/>
  <c r="M16" i="34"/>
  <c r="P16" i="34"/>
  <c r="Q16" i="34"/>
  <c r="R16" i="34"/>
  <c r="M17" i="34"/>
  <c r="P17" i="34"/>
  <c r="Q17" i="34"/>
  <c r="R17" i="34"/>
  <c r="M18" i="34"/>
  <c r="P18" i="34"/>
  <c r="Q18" i="34"/>
  <c r="R18" i="34"/>
  <c r="M19" i="34"/>
  <c r="P19" i="34"/>
  <c r="Q19" i="34"/>
  <c r="R19" i="34"/>
  <c r="M20" i="34"/>
  <c r="P20" i="34"/>
  <c r="Q20" i="34"/>
  <c r="R20" i="34"/>
  <c r="M21" i="34"/>
  <c r="P21" i="34"/>
  <c r="Q21" i="34"/>
  <c r="R21" i="34"/>
  <c r="M22" i="34"/>
  <c r="P22" i="34"/>
  <c r="Q22" i="34"/>
  <c r="R22" i="34"/>
  <c r="M23" i="34"/>
  <c r="P23" i="34"/>
  <c r="Q23" i="34"/>
  <c r="R23" i="34"/>
  <c r="M24" i="34"/>
  <c r="P24" i="34"/>
  <c r="Q24" i="34"/>
  <c r="R24" i="34"/>
  <c r="M25" i="34"/>
  <c r="P25" i="34"/>
  <c r="Q25" i="34"/>
  <c r="R25" i="34"/>
  <c r="M26" i="34"/>
  <c r="P26" i="34"/>
  <c r="Q26" i="34"/>
  <c r="R26" i="34"/>
  <c r="M27" i="34"/>
  <c r="P27" i="34"/>
  <c r="Q27" i="34"/>
  <c r="R27" i="34"/>
  <c r="M28" i="34"/>
  <c r="P28" i="34"/>
  <c r="Q28" i="34"/>
  <c r="R28" i="34"/>
  <c r="M29" i="34"/>
  <c r="P29" i="34"/>
  <c r="Q29" i="34"/>
  <c r="R29" i="34"/>
  <c r="M30" i="34"/>
  <c r="P30" i="34"/>
  <c r="Q30" i="34"/>
  <c r="R30" i="34"/>
  <c r="M31" i="34"/>
  <c r="P31" i="34"/>
  <c r="Q31" i="34"/>
  <c r="R31" i="34"/>
  <c r="M32" i="34"/>
  <c r="P32" i="34"/>
  <c r="Q32" i="34"/>
  <c r="R32" i="34"/>
  <c r="M33" i="34"/>
  <c r="P33" i="34"/>
  <c r="Q33" i="34"/>
  <c r="R33" i="34"/>
  <c r="M34" i="34"/>
  <c r="P34" i="34"/>
  <c r="Q34" i="34"/>
  <c r="R34" i="34"/>
  <c r="M35" i="34"/>
  <c r="P35" i="34"/>
  <c r="Q35" i="34"/>
  <c r="R35" i="34"/>
  <c r="M36" i="34"/>
  <c r="P36" i="34"/>
  <c r="Q36" i="34"/>
  <c r="R36" i="34"/>
  <c r="M37" i="34"/>
  <c r="P37" i="34"/>
  <c r="Q37" i="34"/>
  <c r="R37" i="34"/>
  <c r="M38" i="34"/>
  <c r="P38" i="34"/>
  <c r="Q38" i="34"/>
  <c r="R38" i="34"/>
  <c r="M39" i="34"/>
  <c r="P39" i="34"/>
  <c r="Q39" i="34"/>
  <c r="R39" i="34"/>
  <c r="M40" i="34"/>
  <c r="P40" i="34"/>
  <c r="Q40" i="34"/>
  <c r="R40" i="34"/>
  <c r="M41" i="34"/>
  <c r="P41" i="34"/>
  <c r="Q41" i="34"/>
  <c r="R41" i="34"/>
  <c r="M42" i="34"/>
  <c r="P42" i="34"/>
  <c r="Q42" i="34"/>
  <c r="R42" i="34"/>
  <c r="M43" i="34"/>
  <c r="P43" i="34"/>
  <c r="Q43" i="34"/>
  <c r="R43" i="34"/>
  <c r="M44" i="34"/>
  <c r="P44" i="34"/>
  <c r="Q44" i="34"/>
  <c r="R44" i="34"/>
  <c r="M45" i="34"/>
  <c r="P45" i="34"/>
  <c r="Q45" i="34"/>
  <c r="R45" i="34"/>
  <c r="M46" i="34"/>
  <c r="P46" i="34"/>
  <c r="Q46" i="34"/>
  <c r="R46" i="34"/>
  <c r="M47" i="34"/>
  <c r="P47" i="34"/>
  <c r="Q47" i="34"/>
  <c r="R47" i="34"/>
  <c r="M48" i="34"/>
  <c r="P48" i="34"/>
  <c r="Q48" i="34"/>
  <c r="R48" i="34"/>
  <c r="M49" i="34"/>
  <c r="P49" i="34"/>
  <c r="Q49" i="34"/>
  <c r="R49" i="34"/>
  <c r="M50" i="34"/>
  <c r="P50" i="34"/>
  <c r="Q50" i="34"/>
  <c r="R50" i="34"/>
  <c r="M51" i="34"/>
  <c r="P51" i="34"/>
  <c r="Q51" i="34"/>
  <c r="R51" i="34"/>
  <c r="M52" i="34"/>
  <c r="P52" i="34"/>
  <c r="Q52" i="34"/>
  <c r="R52" i="34"/>
  <c r="M53" i="34"/>
  <c r="P53" i="34"/>
  <c r="Q53" i="34"/>
  <c r="R53" i="34"/>
  <c r="M54" i="34"/>
  <c r="P54" i="34"/>
  <c r="Q54" i="34"/>
  <c r="R54" i="34"/>
  <c r="M55" i="34"/>
  <c r="P55" i="34"/>
  <c r="Q55" i="34"/>
  <c r="R55" i="34"/>
  <c r="M56" i="34"/>
  <c r="P56" i="34"/>
  <c r="Q56" i="34"/>
  <c r="R56" i="34"/>
  <c r="M57" i="34"/>
  <c r="P57" i="34"/>
  <c r="Q57" i="34"/>
  <c r="R57" i="34"/>
  <c r="M58" i="34"/>
  <c r="P58" i="34"/>
  <c r="Q58" i="34"/>
  <c r="R58" i="34"/>
  <c r="M59" i="34"/>
  <c r="P59" i="34"/>
  <c r="Q59" i="34"/>
  <c r="R59" i="34"/>
  <c r="M60" i="34"/>
  <c r="P60" i="34"/>
  <c r="Q60" i="34"/>
  <c r="R60" i="34"/>
  <c r="M61" i="34"/>
  <c r="P61" i="34"/>
  <c r="Q61" i="34"/>
  <c r="R61" i="34"/>
  <c r="M62" i="34"/>
  <c r="P62" i="34"/>
  <c r="Q62" i="34"/>
  <c r="R62" i="34"/>
  <c r="M63" i="34"/>
  <c r="P63" i="34"/>
  <c r="Q63" i="34"/>
  <c r="R63" i="34"/>
  <c r="M64" i="34"/>
  <c r="P64" i="34"/>
  <c r="Q64" i="34"/>
  <c r="R64" i="34"/>
  <c r="M65" i="34"/>
  <c r="P65" i="34"/>
  <c r="Q65" i="34"/>
  <c r="R65" i="34"/>
  <c r="M66" i="34"/>
  <c r="P66" i="34"/>
  <c r="Q66" i="34"/>
  <c r="R66" i="34"/>
  <c r="M67" i="34"/>
  <c r="P67" i="34"/>
  <c r="Q67" i="34"/>
  <c r="R67" i="34"/>
  <c r="M68" i="34"/>
  <c r="P68" i="34"/>
  <c r="Q68" i="34"/>
  <c r="R68" i="34"/>
  <c r="M69" i="34"/>
  <c r="P69" i="34"/>
  <c r="Q69" i="34"/>
  <c r="R69" i="34"/>
  <c r="M70" i="34"/>
  <c r="P70" i="34"/>
  <c r="Q70" i="34"/>
  <c r="R70" i="34"/>
  <c r="M71" i="34"/>
  <c r="P71" i="34"/>
  <c r="Q71" i="34"/>
  <c r="R71" i="34"/>
  <c r="M72" i="34"/>
  <c r="P72" i="34"/>
  <c r="Q72" i="34"/>
  <c r="R72" i="34"/>
  <c r="M73" i="34"/>
  <c r="P73" i="34"/>
  <c r="Q73" i="34"/>
  <c r="R73" i="34"/>
  <c r="M74" i="34"/>
  <c r="P74" i="34"/>
  <c r="Q74" i="34"/>
  <c r="R74" i="34"/>
  <c r="M75" i="34"/>
  <c r="P75" i="34"/>
  <c r="Q75" i="34"/>
  <c r="R75" i="34"/>
  <c r="M76" i="34"/>
  <c r="P76" i="34"/>
  <c r="Q76" i="34"/>
  <c r="R76" i="34"/>
  <c r="M77" i="34"/>
  <c r="P77" i="34"/>
  <c r="Q77" i="34"/>
  <c r="R77" i="34"/>
  <c r="M78" i="34"/>
  <c r="P78" i="34"/>
  <c r="Q78" i="34"/>
  <c r="R78" i="34"/>
  <c r="M79" i="34"/>
  <c r="P79" i="34"/>
  <c r="Q79" i="34"/>
  <c r="R79" i="34"/>
  <c r="M80" i="34"/>
  <c r="P80" i="34"/>
  <c r="Q80" i="34"/>
  <c r="R80" i="34"/>
  <c r="M81" i="34"/>
  <c r="P81" i="34"/>
  <c r="Q81" i="34"/>
  <c r="R81" i="34"/>
  <c r="M82" i="34"/>
  <c r="P82" i="34"/>
  <c r="Q82" i="34"/>
  <c r="R82" i="34"/>
  <c r="M83" i="34"/>
  <c r="P83" i="34"/>
  <c r="Q83" i="34"/>
  <c r="R83" i="34"/>
  <c r="M84" i="34"/>
  <c r="P84" i="34"/>
  <c r="Q84" i="34"/>
  <c r="R84" i="34"/>
  <c r="M85" i="34"/>
  <c r="P85" i="34"/>
  <c r="Q85" i="34"/>
  <c r="R85" i="34"/>
  <c r="M86" i="34"/>
  <c r="P86" i="34"/>
  <c r="Q86" i="34"/>
  <c r="R86" i="34"/>
  <c r="M87" i="34"/>
  <c r="P87" i="34"/>
  <c r="Q87" i="34"/>
  <c r="R87" i="34"/>
  <c r="M88" i="34"/>
  <c r="P88" i="34"/>
  <c r="Q88" i="34"/>
  <c r="R88" i="34"/>
  <c r="M89" i="34"/>
  <c r="P89" i="34"/>
  <c r="Q89" i="34"/>
  <c r="R89" i="34"/>
  <c r="M90" i="34"/>
  <c r="P90" i="34"/>
  <c r="Q90" i="34"/>
  <c r="R90" i="34"/>
  <c r="M91" i="34"/>
  <c r="P91" i="34"/>
  <c r="Q91" i="34"/>
  <c r="R91" i="34"/>
  <c r="M92" i="34"/>
  <c r="P92" i="34"/>
  <c r="Q92" i="34"/>
  <c r="R92" i="34"/>
  <c r="M93" i="34"/>
  <c r="P93" i="34"/>
  <c r="Q93" i="34"/>
  <c r="R93" i="34"/>
  <c r="M94" i="34"/>
  <c r="P94" i="34"/>
  <c r="Q94" i="34"/>
  <c r="R94" i="34"/>
  <c r="M95" i="34"/>
  <c r="P95" i="34"/>
  <c r="Q95" i="34"/>
  <c r="R95" i="34"/>
  <c r="M96" i="34"/>
  <c r="P96" i="34"/>
  <c r="Q96" i="34"/>
  <c r="R96" i="34"/>
  <c r="M97" i="34"/>
  <c r="P97" i="34"/>
  <c r="Q97" i="34"/>
  <c r="R97" i="34"/>
  <c r="M98" i="34"/>
  <c r="P98" i="34"/>
  <c r="Q98" i="34"/>
  <c r="R98" i="34"/>
  <c r="M99" i="34"/>
  <c r="P99" i="34"/>
  <c r="Q99" i="34"/>
  <c r="R99" i="34"/>
  <c r="M100" i="34"/>
  <c r="P100" i="34"/>
  <c r="Q100" i="34"/>
  <c r="R100" i="34"/>
  <c r="M101" i="34"/>
  <c r="P101" i="34"/>
  <c r="Q101" i="34"/>
  <c r="R101" i="34"/>
  <c r="M102" i="34"/>
  <c r="P102" i="34"/>
  <c r="Q102" i="34"/>
  <c r="R102" i="34"/>
  <c r="M103" i="34"/>
  <c r="P103" i="34"/>
  <c r="Q103" i="34"/>
  <c r="R103" i="34"/>
  <c r="M104" i="34"/>
  <c r="P104" i="34"/>
  <c r="Q104" i="34"/>
  <c r="R104" i="34"/>
  <c r="M105" i="34"/>
  <c r="P105" i="34"/>
  <c r="Q105" i="34"/>
  <c r="R105" i="34"/>
  <c r="M106" i="34"/>
  <c r="P106" i="34"/>
  <c r="Q106" i="34"/>
  <c r="R106" i="34"/>
  <c r="M107" i="34"/>
  <c r="P107" i="34"/>
  <c r="Q107" i="34"/>
  <c r="R107" i="34"/>
  <c r="M108" i="34"/>
  <c r="P108" i="34"/>
  <c r="Q108" i="34"/>
  <c r="R108" i="34"/>
  <c r="M109" i="34"/>
  <c r="P109" i="34"/>
  <c r="Q109" i="34"/>
  <c r="R109" i="34"/>
  <c r="M110" i="34"/>
  <c r="P110" i="34"/>
  <c r="Q110" i="34"/>
  <c r="R110" i="34"/>
  <c r="M111" i="34"/>
  <c r="P111" i="34"/>
  <c r="Q111" i="34"/>
  <c r="R111" i="34"/>
  <c r="M112" i="34"/>
  <c r="P112" i="34"/>
  <c r="Q112" i="34"/>
  <c r="R112" i="34"/>
  <c r="M113" i="34"/>
  <c r="P113" i="34"/>
  <c r="Q113" i="34"/>
  <c r="R113" i="34"/>
  <c r="M114" i="34"/>
  <c r="P114" i="34"/>
  <c r="Q114" i="34"/>
  <c r="R114" i="34"/>
  <c r="M115" i="34"/>
  <c r="P115" i="34"/>
  <c r="Q115" i="34"/>
  <c r="R115" i="34"/>
  <c r="M116" i="34"/>
  <c r="P116" i="34"/>
  <c r="Q116" i="34"/>
  <c r="R116" i="34"/>
  <c r="M117" i="34"/>
  <c r="P117" i="34"/>
  <c r="Q117" i="34"/>
  <c r="R117" i="34"/>
  <c r="M118" i="34"/>
  <c r="P118" i="34"/>
  <c r="Q118" i="34"/>
  <c r="R118" i="34"/>
  <c r="M119" i="34"/>
  <c r="P119" i="34"/>
  <c r="Q119" i="34"/>
  <c r="R119" i="34"/>
  <c r="M120" i="34"/>
  <c r="P120" i="34"/>
  <c r="Q120" i="34"/>
  <c r="R120" i="34"/>
  <c r="M121" i="34"/>
  <c r="P121" i="34"/>
  <c r="Q121" i="34"/>
  <c r="R121" i="34"/>
  <c r="M122" i="34"/>
  <c r="P122" i="34"/>
  <c r="Q122" i="34"/>
  <c r="R122" i="34"/>
  <c r="M123" i="34"/>
  <c r="P123" i="34"/>
  <c r="Q123" i="34"/>
  <c r="R123" i="34"/>
  <c r="M124" i="34"/>
  <c r="P124" i="34"/>
  <c r="Q124" i="34"/>
  <c r="R124" i="34"/>
  <c r="M125" i="34"/>
  <c r="P125" i="34"/>
  <c r="Q125" i="34"/>
  <c r="R125" i="34"/>
  <c r="M126" i="34"/>
  <c r="P126" i="34"/>
  <c r="Q126" i="34"/>
  <c r="R126" i="34"/>
  <c r="M127" i="34"/>
  <c r="P127" i="34"/>
  <c r="Q127" i="34"/>
  <c r="R127" i="34"/>
  <c r="M128" i="34"/>
  <c r="P128" i="34"/>
  <c r="Q128" i="34"/>
  <c r="R128" i="34"/>
  <c r="M129" i="34"/>
  <c r="P129" i="34"/>
  <c r="Q129" i="34"/>
  <c r="R129" i="34"/>
  <c r="M130" i="34"/>
  <c r="P130" i="34"/>
  <c r="Q130" i="34"/>
  <c r="R130" i="34"/>
  <c r="M131" i="34"/>
  <c r="P131" i="34"/>
  <c r="Q131" i="34"/>
  <c r="R131" i="34"/>
  <c r="M132" i="34"/>
  <c r="P132" i="34"/>
  <c r="Q132" i="34"/>
  <c r="R132" i="34"/>
  <c r="M133" i="34"/>
  <c r="P133" i="34"/>
  <c r="Q133" i="34"/>
  <c r="R133" i="34"/>
  <c r="M134" i="34"/>
  <c r="P134" i="34"/>
  <c r="R134" i="34"/>
  <c r="M135" i="34"/>
  <c r="P135" i="34"/>
  <c r="R135" i="34"/>
  <c r="M136" i="34"/>
  <c r="P136" i="34"/>
  <c r="R136" i="34"/>
  <c r="M137" i="34"/>
  <c r="P137" i="34"/>
  <c r="R137" i="34"/>
  <c r="M138" i="34"/>
  <c r="P138" i="34"/>
  <c r="R138" i="34"/>
  <c r="M139" i="34"/>
  <c r="P139" i="34"/>
  <c r="R139" i="34"/>
  <c r="M140" i="34"/>
  <c r="P140" i="34"/>
  <c r="R140" i="34"/>
  <c r="M141" i="34"/>
  <c r="P141" i="34"/>
  <c r="R141" i="34"/>
  <c r="M142" i="34"/>
  <c r="P142" i="34"/>
  <c r="R142" i="34"/>
  <c r="M143" i="34"/>
  <c r="P143" i="34"/>
  <c r="R143" i="34"/>
  <c r="M144" i="34"/>
  <c r="P144" i="34"/>
  <c r="R144" i="34"/>
  <c r="M145" i="34"/>
  <c r="P145" i="34"/>
  <c r="R145" i="34"/>
  <c r="S3" i="34"/>
  <c r="T3" i="34"/>
  <c r="S4" i="34"/>
  <c r="T4" i="34"/>
  <c r="S5" i="34"/>
  <c r="T5" i="34"/>
  <c r="S6" i="34"/>
  <c r="T6" i="34"/>
  <c r="S7" i="34"/>
  <c r="T7" i="34"/>
  <c r="S8" i="34"/>
  <c r="T8" i="34"/>
  <c r="S9" i="34"/>
  <c r="T9" i="34"/>
  <c r="S10" i="34"/>
  <c r="T10" i="34"/>
  <c r="S11" i="34"/>
  <c r="T11" i="34"/>
  <c r="S12" i="34"/>
  <c r="T12" i="34"/>
  <c r="S13" i="34"/>
  <c r="T13" i="34"/>
  <c r="S14" i="34"/>
  <c r="T14" i="34"/>
  <c r="S15" i="34"/>
  <c r="T15" i="34"/>
  <c r="S16" i="34"/>
  <c r="T16" i="34"/>
  <c r="S17" i="34"/>
  <c r="T17" i="34"/>
  <c r="S18" i="34"/>
  <c r="T18" i="34"/>
  <c r="S19" i="34"/>
  <c r="T19" i="34"/>
  <c r="S20" i="34"/>
  <c r="T20" i="34"/>
  <c r="S21" i="34"/>
  <c r="T21" i="34"/>
  <c r="S22" i="34"/>
  <c r="T22" i="34"/>
  <c r="S23" i="34"/>
  <c r="T23" i="34"/>
  <c r="S24" i="34"/>
  <c r="T24" i="34"/>
  <c r="S25" i="34"/>
  <c r="T25" i="34"/>
  <c r="S26" i="34"/>
  <c r="T26" i="34"/>
  <c r="S27" i="34"/>
  <c r="T27" i="34"/>
  <c r="S28" i="34"/>
  <c r="T28" i="34"/>
  <c r="S29" i="34"/>
  <c r="T29" i="34"/>
  <c r="S30" i="34"/>
  <c r="T30" i="34"/>
  <c r="S31" i="34"/>
  <c r="T31" i="34"/>
  <c r="S32" i="34"/>
  <c r="T32" i="34"/>
  <c r="S33" i="34"/>
  <c r="T33" i="34"/>
  <c r="S34" i="34"/>
  <c r="T34" i="34"/>
  <c r="S35" i="34"/>
  <c r="T35" i="34"/>
  <c r="S36" i="34"/>
  <c r="T36" i="34"/>
  <c r="S37" i="34"/>
  <c r="T37" i="34"/>
  <c r="S38" i="34"/>
  <c r="T38" i="34"/>
  <c r="S39" i="34"/>
  <c r="T39" i="34"/>
  <c r="S40" i="34"/>
  <c r="T40" i="34"/>
  <c r="S41" i="34"/>
  <c r="T41" i="34"/>
  <c r="S42" i="34"/>
  <c r="T42" i="34"/>
  <c r="S43" i="34"/>
  <c r="T43" i="34"/>
  <c r="S44" i="34"/>
  <c r="T44" i="34"/>
  <c r="S45" i="34"/>
  <c r="T45" i="34"/>
  <c r="S46" i="34"/>
  <c r="T46" i="34"/>
  <c r="S47" i="34"/>
  <c r="T47" i="34"/>
  <c r="S48" i="34"/>
  <c r="T48" i="34"/>
  <c r="S49" i="34"/>
  <c r="T49" i="34"/>
  <c r="S50" i="34"/>
  <c r="T50" i="34"/>
  <c r="S51" i="34"/>
  <c r="T51" i="34"/>
  <c r="S52" i="34"/>
  <c r="T52" i="34"/>
  <c r="S53" i="34"/>
  <c r="T53" i="34"/>
  <c r="S54" i="34"/>
  <c r="T54" i="34"/>
  <c r="S55" i="34"/>
  <c r="T55" i="34"/>
  <c r="S56" i="34"/>
  <c r="T56" i="34"/>
  <c r="S57" i="34"/>
  <c r="T57" i="34"/>
  <c r="S58" i="34"/>
  <c r="T58" i="34"/>
  <c r="S59" i="34"/>
  <c r="T59" i="34"/>
  <c r="S60" i="34"/>
  <c r="T60" i="34"/>
  <c r="S61" i="34"/>
  <c r="T61" i="34"/>
  <c r="S62" i="34"/>
  <c r="T62" i="34"/>
  <c r="S63" i="34"/>
  <c r="T63" i="34"/>
  <c r="S64" i="34"/>
  <c r="T64" i="34"/>
  <c r="S65" i="34"/>
  <c r="T65" i="34"/>
  <c r="S66" i="34"/>
  <c r="T66" i="34"/>
  <c r="S67" i="34"/>
  <c r="T67" i="34"/>
  <c r="S68" i="34"/>
  <c r="T68" i="34"/>
  <c r="S69" i="34"/>
  <c r="T69" i="34"/>
  <c r="S70" i="34"/>
  <c r="T70" i="34"/>
  <c r="S71" i="34"/>
  <c r="T71" i="34"/>
  <c r="S72" i="34"/>
  <c r="T72" i="34"/>
  <c r="S73" i="34"/>
  <c r="T73" i="34"/>
  <c r="S74" i="34"/>
  <c r="T74" i="34"/>
  <c r="S75" i="34"/>
  <c r="T75" i="34"/>
  <c r="S76" i="34"/>
  <c r="T76" i="34"/>
  <c r="S77" i="34"/>
  <c r="T77" i="34"/>
  <c r="S78" i="34"/>
  <c r="T78" i="34"/>
  <c r="S79" i="34"/>
  <c r="T79" i="34"/>
  <c r="S80" i="34"/>
  <c r="T80" i="34"/>
  <c r="S81" i="34"/>
  <c r="T81" i="34"/>
  <c r="S82" i="34"/>
  <c r="T82" i="34"/>
  <c r="S83" i="34"/>
  <c r="T83" i="34"/>
  <c r="S84" i="34"/>
  <c r="T84" i="34"/>
  <c r="S85" i="34"/>
  <c r="T85" i="34"/>
  <c r="S86" i="34"/>
  <c r="T86" i="34"/>
  <c r="S87" i="34"/>
  <c r="T87" i="34"/>
  <c r="S88" i="34"/>
  <c r="T88" i="34"/>
  <c r="S89" i="34"/>
  <c r="T89" i="34"/>
  <c r="S90" i="34"/>
  <c r="T90" i="34"/>
  <c r="S91" i="34"/>
  <c r="T91" i="34"/>
  <c r="S92" i="34"/>
  <c r="T92" i="34"/>
  <c r="S93" i="34"/>
  <c r="T93" i="34"/>
  <c r="S94" i="34"/>
  <c r="T94" i="34"/>
  <c r="S95" i="34"/>
  <c r="T95" i="34"/>
  <c r="S96" i="34"/>
  <c r="T96" i="34"/>
  <c r="S97" i="34"/>
  <c r="T97" i="34"/>
  <c r="S98" i="34"/>
  <c r="T98" i="34"/>
  <c r="S99" i="34"/>
  <c r="T99" i="34"/>
  <c r="S100" i="34"/>
  <c r="T100" i="34"/>
  <c r="S101" i="34"/>
  <c r="T101" i="34"/>
  <c r="S102" i="34"/>
  <c r="T102" i="34"/>
  <c r="S103" i="34"/>
  <c r="T103" i="34"/>
  <c r="S104" i="34"/>
  <c r="T104" i="34"/>
  <c r="S105" i="34"/>
  <c r="T105" i="34"/>
  <c r="S106" i="34"/>
  <c r="T106" i="34"/>
  <c r="S107" i="34"/>
  <c r="T107" i="34"/>
  <c r="S108" i="34"/>
  <c r="T108" i="34"/>
  <c r="S109" i="34"/>
  <c r="T109" i="34"/>
  <c r="S110" i="34"/>
  <c r="T110" i="34"/>
  <c r="S111" i="34"/>
  <c r="T111" i="34"/>
  <c r="S112" i="34"/>
  <c r="T112" i="34"/>
  <c r="S113" i="34"/>
  <c r="T113" i="34"/>
  <c r="S114" i="34"/>
  <c r="T114" i="34"/>
  <c r="S115" i="34"/>
  <c r="T115" i="34"/>
  <c r="S116" i="34"/>
  <c r="T116" i="34"/>
  <c r="S117" i="34"/>
  <c r="T117" i="34"/>
  <c r="S118" i="34"/>
  <c r="T118" i="34"/>
  <c r="S119" i="34"/>
  <c r="T119" i="34"/>
  <c r="S120" i="34"/>
  <c r="T120" i="34"/>
  <c r="S121" i="34"/>
  <c r="T121" i="34"/>
  <c r="S122" i="34"/>
  <c r="T122" i="34"/>
  <c r="S123" i="34"/>
  <c r="T123" i="34"/>
  <c r="S124" i="34"/>
  <c r="T124" i="34"/>
  <c r="S125" i="34"/>
  <c r="T125" i="34"/>
  <c r="S126" i="34"/>
  <c r="T126" i="34"/>
  <c r="S127" i="34"/>
  <c r="T127" i="34"/>
  <c r="S128" i="34"/>
  <c r="T128" i="34"/>
  <c r="S129" i="34"/>
  <c r="T129" i="34"/>
  <c r="S130" i="34"/>
  <c r="T130" i="34"/>
  <c r="S131" i="34"/>
  <c r="T131" i="34"/>
  <c r="S132" i="34"/>
  <c r="T132" i="34"/>
  <c r="S133" i="34"/>
  <c r="T133" i="34"/>
  <c r="S134" i="34"/>
  <c r="T134" i="34"/>
  <c r="S135" i="34"/>
  <c r="T135" i="34"/>
  <c r="S136" i="34"/>
  <c r="T136" i="34"/>
  <c r="S137" i="34"/>
  <c r="T137" i="34"/>
  <c r="S138" i="34"/>
  <c r="T138" i="34"/>
  <c r="S139" i="34"/>
  <c r="T139" i="34"/>
  <c r="S140" i="34"/>
  <c r="T140" i="34"/>
  <c r="S141" i="34"/>
  <c r="T141" i="34"/>
  <c r="S142" i="34"/>
  <c r="T142" i="34"/>
  <c r="S143" i="34"/>
  <c r="T143" i="34"/>
  <c r="S144" i="34"/>
  <c r="T144" i="34"/>
  <c r="S145" i="34"/>
  <c r="T145" i="34"/>
  <c r="T2" i="34"/>
  <c r="S2" i="34"/>
  <c r="S1" i="34"/>
  <c r="T1" i="34"/>
  <c r="R2" i="34"/>
  <c r="Q2" i="34"/>
  <c r="P2" i="34"/>
  <c r="M2" i="34"/>
  <c r="U122" i="73" l="1"/>
  <c r="K16" i="15"/>
  <c r="Q16" i="15"/>
  <c r="O5" i="15"/>
  <c r="P5" i="15"/>
  <c r="O6" i="15"/>
  <c r="P6" i="15"/>
  <c r="O7" i="15"/>
  <c r="P7" i="15"/>
  <c r="O8" i="15"/>
  <c r="P8" i="15"/>
  <c r="O9" i="15"/>
  <c r="P9" i="15"/>
  <c r="O10" i="15"/>
  <c r="P10" i="15"/>
  <c r="O11" i="15"/>
  <c r="P11" i="15"/>
  <c r="O12" i="15"/>
  <c r="P12" i="15"/>
  <c r="O13" i="15"/>
  <c r="P13" i="15"/>
  <c r="P4" i="15"/>
  <c r="O4" i="15"/>
  <c r="J5" i="15"/>
  <c r="J6" i="15"/>
  <c r="J7" i="15"/>
  <c r="J8" i="15"/>
  <c r="J9" i="15"/>
  <c r="J10" i="15"/>
  <c r="J11" i="15"/>
  <c r="J12" i="15"/>
  <c r="J13" i="15"/>
  <c r="J4" i="15"/>
  <c r="I4" i="15"/>
  <c r="U3" i="71"/>
  <c r="U4" i="71"/>
  <c r="U5" i="71"/>
  <c r="U6" i="71"/>
  <c r="U7" i="71"/>
  <c r="U8" i="71"/>
  <c r="U9" i="71"/>
  <c r="U10" i="71"/>
  <c r="U11" i="71"/>
  <c r="U12" i="71"/>
  <c r="U13" i="71"/>
  <c r="U14" i="71"/>
  <c r="U15" i="71"/>
  <c r="U16" i="71"/>
  <c r="U17" i="71"/>
  <c r="U18" i="71"/>
  <c r="U19" i="71"/>
  <c r="U20" i="71"/>
  <c r="U21" i="71"/>
  <c r="U22" i="71"/>
  <c r="U23" i="71"/>
  <c r="U24" i="71"/>
  <c r="U25" i="71"/>
  <c r="U26" i="71"/>
  <c r="U27" i="71"/>
  <c r="U28" i="71"/>
  <c r="U29" i="71"/>
  <c r="U30" i="71"/>
  <c r="U31" i="71"/>
  <c r="U32" i="71"/>
  <c r="U33" i="71"/>
  <c r="U34" i="71"/>
  <c r="U35" i="71"/>
  <c r="U36" i="71"/>
  <c r="U37" i="71"/>
  <c r="U38" i="71"/>
  <c r="U39" i="71"/>
  <c r="U40" i="71"/>
  <c r="U41" i="71"/>
  <c r="U42" i="71"/>
  <c r="U43" i="71"/>
  <c r="U44" i="71"/>
  <c r="U45" i="71"/>
  <c r="U46" i="71"/>
  <c r="U47" i="71"/>
  <c r="U48" i="71"/>
  <c r="U49" i="71"/>
  <c r="U50" i="71"/>
  <c r="U51" i="71"/>
  <c r="U52" i="71"/>
  <c r="U53" i="71"/>
  <c r="U54" i="71"/>
  <c r="U55" i="71"/>
  <c r="U56" i="71"/>
  <c r="U57" i="71"/>
  <c r="U58" i="71"/>
  <c r="U59" i="71"/>
  <c r="U60" i="71"/>
  <c r="U61" i="71"/>
  <c r="U62" i="71"/>
  <c r="U63" i="71"/>
  <c r="U64" i="71"/>
  <c r="U65" i="71"/>
  <c r="U66" i="71"/>
  <c r="U67" i="71"/>
  <c r="U68" i="71"/>
  <c r="U69" i="71"/>
  <c r="U70" i="71"/>
  <c r="U71" i="71"/>
  <c r="U72" i="71"/>
  <c r="U73" i="71"/>
  <c r="U74" i="71"/>
  <c r="U75" i="71"/>
  <c r="U76" i="71"/>
  <c r="U77" i="71"/>
  <c r="U78" i="71"/>
  <c r="U79" i="71"/>
  <c r="U80" i="71"/>
  <c r="U81" i="71"/>
  <c r="U82" i="71"/>
  <c r="U83" i="71"/>
  <c r="U84" i="71"/>
  <c r="U85" i="71"/>
  <c r="U86" i="71"/>
  <c r="U87" i="71"/>
  <c r="U88" i="71"/>
  <c r="U89" i="71"/>
  <c r="U90" i="71"/>
  <c r="U91" i="71"/>
  <c r="U92" i="71"/>
  <c r="U93" i="71"/>
  <c r="U94" i="71"/>
  <c r="U95" i="71"/>
  <c r="U96" i="71"/>
  <c r="U97" i="71"/>
  <c r="U98" i="71"/>
  <c r="U99" i="71"/>
  <c r="U100" i="71"/>
  <c r="U101" i="71"/>
  <c r="U102" i="71"/>
  <c r="U103" i="71"/>
  <c r="U104" i="71"/>
  <c r="U105" i="71"/>
  <c r="U106" i="71"/>
  <c r="U107" i="71"/>
  <c r="U108" i="71"/>
  <c r="U109" i="71"/>
  <c r="U110" i="71"/>
  <c r="U111" i="71"/>
  <c r="U112" i="71"/>
  <c r="U113" i="71"/>
  <c r="U114" i="71"/>
  <c r="U115" i="71"/>
  <c r="U116" i="71"/>
  <c r="U117" i="71"/>
  <c r="U118" i="71"/>
  <c r="U119" i="71"/>
  <c r="U120" i="71"/>
  <c r="U121" i="71"/>
  <c r="U2" i="71"/>
  <c r="S3" i="71"/>
  <c r="T3" i="71"/>
  <c r="S4" i="71"/>
  <c r="T4" i="71"/>
  <c r="S5" i="71"/>
  <c r="T5" i="71"/>
  <c r="S6" i="71"/>
  <c r="T6" i="71"/>
  <c r="S7" i="71"/>
  <c r="T7" i="71"/>
  <c r="S8" i="71"/>
  <c r="T8" i="71"/>
  <c r="S9" i="71"/>
  <c r="T9" i="71"/>
  <c r="S10" i="71"/>
  <c r="T10" i="71"/>
  <c r="S11" i="71"/>
  <c r="T11" i="71"/>
  <c r="S12" i="71"/>
  <c r="T12" i="71"/>
  <c r="S13" i="71"/>
  <c r="T13" i="71"/>
  <c r="S14" i="71"/>
  <c r="T14" i="71"/>
  <c r="S15" i="71"/>
  <c r="T15" i="71"/>
  <c r="S16" i="71"/>
  <c r="T16" i="71"/>
  <c r="S17" i="71"/>
  <c r="T17" i="71"/>
  <c r="S18" i="71"/>
  <c r="T18" i="71"/>
  <c r="S19" i="71"/>
  <c r="T19" i="71"/>
  <c r="S20" i="71"/>
  <c r="T20" i="71"/>
  <c r="S21" i="71"/>
  <c r="T21" i="71"/>
  <c r="S22" i="71"/>
  <c r="T22" i="71"/>
  <c r="S23" i="71"/>
  <c r="T23" i="71"/>
  <c r="S24" i="71"/>
  <c r="T24" i="71"/>
  <c r="S25" i="71"/>
  <c r="T25" i="71"/>
  <c r="S26" i="71"/>
  <c r="T26" i="71"/>
  <c r="S27" i="71"/>
  <c r="T27" i="71"/>
  <c r="S28" i="71"/>
  <c r="T28" i="71"/>
  <c r="S29" i="71"/>
  <c r="T29" i="71"/>
  <c r="S30" i="71"/>
  <c r="T30" i="71"/>
  <c r="S31" i="71"/>
  <c r="T31" i="71"/>
  <c r="S32" i="71"/>
  <c r="T32" i="71"/>
  <c r="S33" i="71"/>
  <c r="T33" i="71"/>
  <c r="S34" i="71"/>
  <c r="T34" i="71"/>
  <c r="S35" i="71"/>
  <c r="T35" i="71"/>
  <c r="S36" i="71"/>
  <c r="T36" i="71"/>
  <c r="S37" i="71"/>
  <c r="T37" i="71"/>
  <c r="S38" i="71"/>
  <c r="T38" i="71"/>
  <c r="S39" i="71"/>
  <c r="T39" i="71"/>
  <c r="S40" i="71"/>
  <c r="T40" i="71"/>
  <c r="S41" i="71"/>
  <c r="T41" i="71"/>
  <c r="S42" i="71"/>
  <c r="T42" i="71"/>
  <c r="S43" i="71"/>
  <c r="T43" i="71"/>
  <c r="S44" i="71"/>
  <c r="T44" i="71"/>
  <c r="S45" i="71"/>
  <c r="T45" i="71"/>
  <c r="S46" i="71"/>
  <c r="T46" i="71"/>
  <c r="S47" i="71"/>
  <c r="T47" i="71"/>
  <c r="S48" i="71"/>
  <c r="T48" i="71"/>
  <c r="S49" i="71"/>
  <c r="T49" i="71"/>
  <c r="S50" i="71"/>
  <c r="T50" i="71"/>
  <c r="S51" i="71"/>
  <c r="T51" i="71"/>
  <c r="S52" i="71"/>
  <c r="T52" i="71"/>
  <c r="S53" i="71"/>
  <c r="T53" i="71"/>
  <c r="S54" i="71"/>
  <c r="T54" i="71"/>
  <c r="S55" i="71"/>
  <c r="T55" i="71"/>
  <c r="S56" i="71"/>
  <c r="T56" i="71"/>
  <c r="S57" i="71"/>
  <c r="T57" i="71"/>
  <c r="S58" i="71"/>
  <c r="T58" i="71"/>
  <c r="S59" i="71"/>
  <c r="T59" i="71"/>
  <c r="S60" i="71"/>
  <c r="T60" i="71"/>
  <c r="S61" i="71"/>
  <c r="T61" i="71"/>
  <c r="S62" i="71"/>
  <c r="T62" i="71"/>
  <c r="S63" i="71"/>
  <c r="T63" i="71"/>
  <c r="S64" i="71"/>
  <c r="T64" i="71"/>
  <c r="S65" i="71"/>
  <c r="T65" i="71"/>
  <c r="S66" i="71"/>
  <c r="T66" i="71"/>
  <c r="S67" i="71"/>
  <c r="T67" i="71"/>
  <c r="S68" i="71"/>
  <c r="T68" i="71"/>
  <c r="S69" i="71"/>
  <c r="T69" i="71"/>
  <c r="S70" i="71"/>
  <c r="T70" i="71"/>
  <c r="S71" i="71"/>
  <c r="T71" i="71"/>
  <c r="S72" i="71"/>
  <c r="T72" i="71"/>
  <c r="S73" i="71"/>
  <c r="T73" i="71"/>
  <c r="S74" i="71"/>
  <c r="T74" i="71"/>
  <c r="S75" i="71"/>
  <c r="T75" i="71"/>
  <c r="S76" i="71"/>
  <c r="T76" i="71"/>
  <c r="S77" i="71"/>
  <c r="T77" i="71"/>
  <c r="S78" i="71"/>
  <c r="T78" i="71"/>
  <c r="S79" i="71"/>
  <c r="T79" i="71"/>
  <c r="S80" i="71"/>
  <c r="T80" i="71"/>
  <c r="S81" i="71"/>
  <c r="T81" i="71"/>
  <c r="S82" i="71"/>
  <c r="T82" i="71"/>
  <c r="S83" i="71"/>
  <c r="T83" i="71"/>
  <c r="S84" i="71"/>
  <c r="T84" i="71"/>
  <c r="S85" i="71"/>
  <c r="T85" i="71"/>
  <c r="S86" i="71"/>
  <c r="T86" i="71"/>
  <c r="S87" i="71"/>
  <c r="T87" i="71"/>
  <c r="S88" i="71"/>
  <c r="T88" i="71"/>
  <c r="S89" i="71"/>
  <c r="T89" i="71"/>
  <c r="S90" i="71"/>
  <c r="T90" i="71"/>
  <c r="S91" i="71"/>
  <c r="T91" i="71"/>
  <c r="S92" i="71"/>
  <c r="T92" i="71"/>
  <c r="S93" i="71"/>
  <c r="T93" i="71"/>
  <c r="S94" i="71"/>
  <c r="T94" i="71"/>
  <c r="S95" i="71"/>
  <c r="T95" i="71"/>
  <c r="S96" i="71"/>
  <c r="T96" i="71"/>
  <c r="S97" i="71"/>
  <c r="T97" i="71"/>
  <c r="S98" i="71"/>
  <c r="T98" i="71"/>
  <c r="S99" i="71"/>
  <c r="T99" i="71"/>
  <c r="S100" i="71"/>
  <c r="T100" i="71"/>
  <c r="S101" i="71"/>
  <c r="T101" i="71"/>
  <c r="S102" i="71"/>
  <c r="T102" i="71"/>
  <c r="S103" i="71"/>
  <c r="T103" i="71"/>
  <c r="S104" i="71"/>
  <c r="T104" i="71"/>
  <c r="S105" i="71"/>
  <c r="T105" i="71"/>
  <c r="S106" i="71"/>
  <c r="T106" i="71"/>
  <c r="S107" i="71"/>
  <c r="T107" i="71"/>
  <c r="S108" i="71"/>
  <c r="T108" i="71"/>
  <c r="S109" i="71"/>
  <c r="T109" i="71"/>
  <c r="S110" i="71"/>
  <c r="T110" i="71"/>
  <c r="S111" i="71"/>
  <c r="T111" i="71"/>
  <c r="S112" i="71"/>
  <c r="T112" i="71"/>
  <c r="S113" i="71"/>
  <c r="T113" i="71"/>
  <c r="S114" i="71"/>
  <c r="T114" i="71"/>
  <c r="S115" i="71"/>
  <c r="T115" i="71"/>
  <c r="S116" i="71"/>
  <c r="T116" i="71"/>
  <c r="S117" i="71"/>
  <c r="T117" i="71"/>
  <c r="S118" i="71"/>
  <c r="T118" i="71"/>
  <c r="S119" i="71"/>
  <c r="T119" i="71"/>
  <c r="S120" i="71"/>
  <c r="T120" i="71"/>
  <c r="S121" i="71"/>
  <c r="T121" i="71"/>
  <c r="T2" i="71"/>
  <c r="S2" i="71"/>
  <c r="U3" i="69"/>
  <c r="U4" i="69"/>
  <c r="U5" i="69"/>
  <c r="U6" i="69"/>
  <c r="U7" i="69"/>
  <c r="U8" i="69"/>
  <c r="U9" i="69"/>
  <c r="U10" i="69"/>
  <c r="U11" i="69"/>
  <c r="U12" i="69"/>
  <c r="U13" i="69"/>
  <c r="U14" i="69"/>
  <c r="U15" i="69"/>
  <c r="U16" i="69"/>
  <c r="U17" i="69"/>
  <c r="U18" i="69"/>
  <c r="U19" i="69"/>
  <c r="U20" i="69"/>
  <c r="U21" i="69"/>
  <c r="U22" i="69"/>
  <c r="U23" i="69"/>
  <c r="U24" i="69"/>
  <c r="U25" i="69"/>
  <c r="U26" i="69"/>
  <c r="U27" i="69"/>
  <c r="U28" i="69"/>
  <c r="U29" i="69"/>
  <c r="U30" i="69"/>
  <c r="U31" i="69"/>
  <c r="U32" i="69"/>
  <c r="U33" i="69"/>
  <c r="U34" i="69"/>
  <c r="U35" i="69"/>
  <c r="U36" i="69"/>
  <c r="U37" i="69"/>
  <c r="U38" i="69"/>
  <c r="U39" i="69"/>
  <c r="U40" i="69"/>
  <c r="U41" i="69"/>
  <c r="U42" i="69"/>
  <c r="U43" i="69"/>
  <c r="U44" i="69"/>
  <c r="U45" i="69"/>
  <c r="U46" i="69"/>
  <c r="U47" i="69"/>
  <c r="U48" i="69"/>
  <c r="U49" i="69"/>
  <c r="U50" i="69"/>
  <c r="U51" i="69"/>
  <c r="U52" i="69"/>
  <c r="U53" i="69"/>
  <c r="U54" i="69"/>
  <c r="U55" i="69"/>
  <c r="U56" i="69"/>
  <c r="U57" i="69"/>
  <c r="U58" i="69"/>
  <c r="U59" i="69"/>
  <c r="U60" i="69"/>
  <c r="U61" i="69"/>
  <c r="U62" i="69"/>
  <c r="U63" i="69"/>
  <c r="U64" i="69"/>
  <c r="U65" i="69"/>
  <c r="U66" i="69"/>
  <c r="U67" i="69"/>
  <c r="U68" i="69"/>
  <c r="U69" i="69"/>
  <c r="U70" i="69"/>
  <c r="U71" i="69"/>
  <c r="U72" i="69"/>
  <c r="U73" i="69"/>
  <c r="U74" i="69"/>
  <c r="U75" i="69"/>
  <c r="U76" i="69"/>
  <c r="U77" i="69"/>
  <c r="U78" i="69"/>
  <c r="U79" i="69"/>
  <c r="U80" i="69"/>
  <c r="U81" i="69"/>
  <c r="U82" i="69"/>
  <c r="U83" i="69"/>
  <c r="U84" i="69"/>
  <c r="U85" i="69"/>
  <c r="U86" i="69"/>
  <c r="U87" i="69"/>
  <c r="U88" i="69"/>
  <c r="U89" i="69"/>
  <c r="U90" i="69"/>
  <c r="U91" i="69"/>
  <c r="U92" i="69"/>
  <c r="U93" i="69"/>
  <c r="U94" i="69"/>
  <c r="U95" i="69"/>
  <c r="U96" i="69"/>
  <c r="U97" i="69"/>
  <c r="U98" i="69"/>
  <c r="U99" i="69"/>
  <c r="U100" i="69"/>
  <c r="U101" i="69"/>
  <c r="U102" i="69"/>
  <c r="U103" i="69"/>
  <c r="U104" i="69"/>
  <c r="U105" i="69"/>
  <c r="U106" i="69"/>
  <c r="U107" i="69"/>
  <c r="U108" i="69"/>
  <c r="U109" i="69"/>
  <c r="U110" i="69"/>
  <c r="U111" i="69"/>
  <c r="U112" i="69"/>
  <c r="U113" i="69"/>
  <c r="U114" i="69"/>
  <c r="U115" i="69"/>
  <c r="U116" i="69"/>
  <c r="U117" i="69"/>
  <c r="U118" i="69"/>
  <c r="U119" i="69"/>
  <c r="U120" i="69"/>
  <c r="U121" i="69"/>
  <c r="U2" i="69"/>
  <c r="T2" i="69"/>
  <c r="S2" i="69"/>
  <c r="S4" i="69"/>
  <c r="T4" i="69"/>
  <c r="S5" i="69"/>
  <c r="T5" i="69"/>
  <c r="S6" i="69"/>
  <c r="T6" i="69"/>
  <c r="S7" i="69"/>
  <c r="T7" i="69"/>
  <c r="S8" i="69"/>
  <c r="T8" i="69"/>
  <c r="S9" i="69"/>
  <c r="T9" i="69"/>
  <c r="S10" i="69"/>
  <c r="T10" i="69"/>
  <c r="S11" i="69"/>
  <c r="T11" i="69"/>
  <c r="S12" i="69"/>
  <c r="T12" i="69"/>
  <c r="S13" i="69"/>
  <c r="T13" i="69"/>
  <c r="S14" i="69"/>
  <c r="T14" i="69"/>
  <c r="S15" i="69"/>
  <c r="T15" i="69"/>
  <c r="S16" i="69"/>
  <c r="T16" i="69"/>
  <c r="S17" i="69"/>
  <c r="T17" i="69"/>
  <c r="S18" i="69"/>
  <c r="T18" i="69"/>
  <c r="S19" i="69"/>
  <c r="T19" i="69"/>
  <c r="S20" i="69"/>
  <c r="T20" i="69"/>
  <c r="S21" i="69"/>
  <c r="T21" i="69"/>
  <c r="S22" i="69"/>
  <c r="T22" i="69"/>
  <c r="S23" i="69"/>
  <c r="T23" i="69"/>
  <c r="S24" i="69"/>
  <c r="T24" i="69"/>
  <c r="S25" i="69"/>
  <c r="T25" i="69"/>
  <c r="S26" i="69"/>
  <c r="T26" i="69"/>
  <c r="S27" i="69"/>
  <c r="T27" i="69"/>
  <c r="S28" i="69"/>
  <c r="T28" i="69"/>
  <c r="S29" i="69"/>
  <c r="T29" i="69"/>
  <c r="S30" i="69"/>
  <c r="T30" i="69"/>
  <c r="S31" i="69"/>
  <c r="T31" i="69"/>
  <c r="S32" i="69"/>
  <c r="T32" i="69"/>
  <c r="S33" i="69"/>
  <c r="T33" i="69"/>
  <c r="S34" i="69"/>
  <c r="T34" i="69"/>
  <c r="S35" i="69"/>
  <c r="T35" i="69"/>
  <c r="S36" i="69"/>
  <c r="T36" i="69"/>
  <c r="S37" i="69"/>
  <c r="T37" i="69"/>
  <c r="S38" i="69"/>
  <c r="T38" i="69"/>
  <c r="S39" i="69"/>
  <c r="T39" i="69"/>
  <c r="S40" i="69"/>
  <c r="T40" i="69"/>
  <c r="S41" i="69"/>
  <c r="T41" i="69"/>
  <c r="S42" i="69"/>
  <c r="T42" i="69"/>
  <c r="S43" i="69"/>
  <c r="T43" i="69"/>
  <c r="S44" i="69"/>
  <c r="T44" i="69"/>
  <c r="S45" i="69"/>
  <c r="T45" i="69"/>
  <c r="S46" i="69"/>
  <c r="T46" i="69"/>
  <c r="S47" i="69"/>
  <c r="T47" i="69"/>
  <c r="S48" i="69"/>
  <c r="T48" i="69"/>
  <c r="S49" i="69"/>
  <c r="T49" i="69"/>
  <c r="S50" i="69"/>
  <c r="T50" i="69"/>
  <c r="S51" i="69"/>
  <c r="T51" i="69"/>
  <c r="S52" i="69"/>
  <c r="T52" i="69"/>
  <c r="S53" i="69"/>
  <c r="T53" i="69"/>
  <c r="S54" i="69"/>
  <c r="T54" i="69"/>
  <c r="S55" i="69"/>
  <c r="T55" i="69"/>
  <c r="S56" i="69"/>
  <c r="T56" i="69"/>
  <c r="S57" i="69"/>
  <c r="T57" i="69"/>
  <c r="S58" i="69"/>
  <c r="T58" i="69"/>
  <c r="S59" i="69"/>
  <c r="T59" i="69"/>
  <c r="S60" i="69"/>
  <c r="T60" i="69"/>
  <c r="S61" i="69"/>
  <c r="T61" i="69"/>
  <c r="S62" i="69"/>
  <c r="T62" i="69"/>
  <c r="S63" i="69"/>
  <c r="T63" i="69"/>
  <c r="S64" i="69"/>
  <c r="T64" i="69"/>
  <c r="S65" i="69"/>
  <c r="T65" i="69"/>
  <c r="S66" i="69"/>
  <c r="T66" i="69"/>
  <c r="S67" i="69"/>
  <c r="T67" i="69"/>
  <c r="S68" i="69"/>
  <c r="T68" i="69"/>
  <c r="S69" i="69"/>
  <c r="T69" i="69"/>
  <c r="S70" i="69"/>
  <c r="T70" i="69"/>
  <c r="S71" i="69"/>
  <c r="T71" i="69"/>
  <c r="S72" i="69"/>
  <c r="T72" i="69"/>
  <c r="S73" i="69"/>
  <c r="T73" i="69"/>
  <c r="S74" i="69"/>
  <c r="T74" i="69"/>
  <c r="S75" i="69"/>
  <c r="T75" i="69"/>
  <c r="S76" i="69"/>
  <c r="T76" i="69"/>
  <c r="S77" i="69"/>
  <c r="T77" i="69"/>
  <c r="S78" i="69"/>
  <c r="T78" i="69"/>
  <c r="S79" i="69"/>
  <c r="T79" i="69"/>
  <c r="S80" i="69"/>
  <c r="T80" i="69"/>
  <c r="S81" i="69"/>
  <c r="T81" i="69"/>
  <c r="S82" i="69"/>
  <c r="T82" i="69"/>
  <c r="S83" i="69"/>
  <c r="T83" i="69"/>
  <c r="S84" i="69"/>
  <c r="T84" i="69"/>
  <c r="S85" i="69"/>
  <c r="T85" i="69"/>
  <c r="S86" i="69"/>
  <c r="T86" i="69"/>
  <c r="S87" i="69"/>
  <c r="T87" i="69"/>
  <c r="S88" i="69"/>
  <c r="T88" i="69"/>
  <c r="S89" i="69"/>
  <c r="T89" i="69"/>
  <c r="S90" i="69"/>
  <c r="T90" i="69"/>
  <c r="S91" i="69"/>
  <c r="T91" i="69"/>
  <c r="S92" i="69"/>
  <c r="T92" i="69"/>
  <c r="S93" i="69"/>
  <c r="T93" i="69"/>
  <c r="S94" i="69"/>
  <c r="T94" i="69"/>
  <c r="S95" i="69"/>
  <c r="T95" i="69"/>
  <c r="S96" i="69"/>
  <c r="T96" i="69"/>
  <c r="S97" i="69"/>
  <c r="T97" i="69"/>
  <c r="S98" i="69"/>
  <c r="T98" i="69"/>
  <c r="S99" i="69"/>
  <c r="T99" i="69"/>
  <c r="S100" i="69"/>
  <c r="T100" i="69"/>
  <c r="S101" i="69"/>
  <c r="T101" i="69"/>
  <c r="S102" i="69"/>
  <c r="T102" i="69"/>
  <c r="S103" i="69"/>
  <c r="T103" i="69"/>
  <c r="S104" i="69"/>
  <c r="T104" i="69"/>
  <c r="S105" i="69"/>
  <c r="T105" i="69"/>
  <c r="S106" i="69"/>
  <c r="T106" i="69"/>
  <c r="S107" i="69"/>
  <c r="T107" i="69"/>
  <c r="S108" i="69"/>
  <c r="T108" i="69"/>
  <c r="S109" i="69"/>
  <c r="T109" i="69"/>
  <c r="S110" i="69"/>
  <c r="T110" i="69"/>
  <c r="S111" i="69"/>
  <c r="T111" i="69"/>
  <c r="S112" i="69"/>
  <c r="T112" i="69"/>
  <c r="S113" i="69"/>
  <c r="T113" i="69"/>
  <c r="S114" i="69"/>
  <c r="T114" i="69"/>
  <c r="S115" i="69"/>
  <c r="T115" i="69"/>
  <c r="S116" i="69"/>
  <c r="T116" i="69"/>
  <c r="S117" i="69"/>
  <c r="T117" i="69"/>
  <c r="S118" i="69"/>
  <c r="T118" i="69"/>
  <c r="S119" i="69"/>
  <c r="T119" i="69"/>
  <c r="S120" i="69"/>
  <c r="T120" i="69"/>
  <c r="S121" i="69"/>
  <c r="T121" i="69"/>
  <c r="S3" i="69"/>
  <c r="T3" i="69"/>
  <c r="S1" i="69"/>
  <c r="T1" i="69"/>
  <c r="S3" i="67"/>
  <c r="T3" i="67"/>
  <c r="S4" i="67"/>
  <c r="T4" i="67"/>
  <c r="S5" i="67"/>
  <c r="T5" i="67"/>
  <c r="S6" i="67"/>
  <c r="T6" i="67"/>
  <c r="S7" i="67"/>
  <c r="T7" i="67"/>
  <c r="S8" i="67"/>
  <c r="T8" i="67"/>
  <c r="S9" i="67"/>
  <c r="T9" i="67"/>
  <c r="S10" i="67"/>
  <c r="T10" i="67"/>
  <c r="S11" i="67"/>
  <c r="T11" i="67"/>
  <c r="S12" i="67"/>
  <c r="T12" i="67"/>
  <c r="S13" i="67"/>
  <c r="T13" i="67"/>
  <c r="S14" i="67"/>
  <c r="T14" i="67"/>
  <c r="S15" i="67"/>
  <c r="T15" i="67"/>
  <c r="S16" i="67"/>
  <c r="T16" i="67"/>
  <c r="S17" i="67"/>
  <c r="T17" i="67"/>
  <c r="S18" i="67"/>
  <c r="T18" i="67"/>
  <c r="S19" i="67"/>
  <c r="T19" i="67"/>
  <c r="S20" i="67"/>
  <c r="T20" i="67"/>
  <c r="S21" i="67"/>
  <c r="T21" i="67"/>
  <c r="S22" i="67"/>
  <c r="T22" i="67"/>
  <c r="S23" i="67"/>
  <c r="T23" i="67"/>
  <c r="S24" i="67"/>
  <c r="T24" i="67"/>
  <c r="S25" i="67"/>
  <c r="T25" i="67"/>
  <c r="S26" i="67"/>
  <c r="T26" i="67"/>
  <c r="S27" i="67"/>
  <c r="T27" i="67"/>
  <c r="S28" i="67"/>
  <c r="T28" i="67"/>
  <c r="S29" i="67"/>
  <c r="T29" i="67"/>
  <c r="S30" i="67"/>
  <c r="T30" i="67"/>
  <c r="S31" i="67"/>
  <c r="T31" i="67"/>
  <c r="S32" i="67"/>
  <c r="T32" i="67"/>
  <c r="S33" i="67"/>
  <c r="T33" i="67"/>
  <c r="S34" i="67"/>
  <c r="T34" i="67"/>
  <c r="S35" i="67"/>
  <c r="T35" i="67"/>
  <c r="S36" i="67"/>
  <c r="T36" i="67"/>
  <c r="S37" i="67"/>
  <c r="T37" i="67"/>
  <c r="S38" i="67"/>
  <c r="T38" i="67"/>
  <c r="S39" i="67"/>
  <c r="T39" i="67"/>
  <c r="S40" i="67"/>
  <c r="T40" i="67"/>
  <c r="S41" i="67"/>
  <c r="T41" i="67"/>
  <c r="S42" i="67"/>
  <c r="T42" i="67"/>
  <c r="S43" i="67"/>
  <c r="T43" i="67"/>
  <c r="S44" i="67"/>
  <c r="T44" i="67"/>
  <c r="S45" i="67"/>
  <c r="T45" i="67"/>
  <c r="S46" i="67"/>
  <c r="T46" i="67"/>
  <c r="S47" i="67"/>
  <c r="T47" i="67"/>
  <c r="S48" i="67"/>
  <c r="T48" i="67"/>
  <c r="S49" i="67"/>
  <c r="T49" i="67"/>
  <c r="S50" i="67"/>
  <c r="T50" i="67"/>
  <c r="S51" i="67"/>
  <c r="T51" i="67"/>
  <c r="S52" i="67"/>
  <c r="T52" i="67"/>
  <c r="S53" i="67"/>
  <c r="T53" i="67"/>
  <c r="S54" i="67"/>
  <c r="T54" i="67"/>
  <c r="S55" i="67"/>
  <c r="T55" i="67"/>
  <c r="S56" i="67"/>
  <c r="T56" i="67"/>
  <c r="S57" i="67"/>
  <c r="T57" i="67"/>
  <c r="S58" i="67"/>
  <c r="T58" i="67"/>
  <c r="S59" i="67"/>
  <c r="T59" i="67"/>
  <c r="S60" i="67"/>
  <c r="T60" i="67"/>
  <c r="S61" i="67"/>
  <c r="T61" i="67"/>
  <c r="S62" i="67"/>
  <c r="T62" i="67"/>
  <c r="S63" i="67"/>
  <c r="T63" i="67"/>
  <c r="S64" i="67"/>
  <c r="T64" i="67"/>
  <c r="S65" i="67"/>
  <c r="T65" i="67"/>
  <c r="S66" i="67"/>
  <c r="T66" i="67"/>
  <c r="S67" i="67"/>
  <c r="T67" i="67"/>
  <c r="S68" i="67"/>
  <c r="T68" i="67"/>
  <c r="S69" i="67"/>
  <c r="T69" i="67"/>
  <c r="S70" i="67"/>
  <c r="T70" i="67"/>
  <c r="S71" i="67"/>
  <c r="T71" i="67"/>
  <c r="S72" i="67"/>
  <c r="T72" i="67"/>
  <c r="S73" i="67"/>
  <c r="T73" i="67"/>
  <c r="S74" i="67"/>
  <c r="T74" i="67"/>
  <c r="S75" i="67"/>
  <c r="T75" i="67"/>
  <c r="S76" i="67"/>
  <c r="T76" i="67"/>
  <c r="S77" i="67"/>
  <c r="T77" i="67"/>
  <c r="S78" i="67"/>
  <c r="T78" i="67"/>
  <c r="S79" i="67"/>
  <c r="T79" i="67"/>
  <c r="S80" i="67"/>
  <c r="T80" i="67"/>
  <c r="S81" i="67"/>
  <c r="T81" i="67"/>
  <c r="S82" i="67"/>
  <c r="T82" i="67"/>
  <c r="S83" i="67"/>
  <c r="T83" i="67"/>
  <c r="S84" i="67"/>
  <c r="T84" i="67"/>
  <c r="S85" i="67"/>
  <c r="T85" i="67"/>
  <c r="S86" i="67"/>
  <c r="T86" i="67"/>
  <c r="S87" i="67"/>
  <c r="T87" i="67"/>
  <c r="S88" i="67"/>
  <c r="T88" i="67"/>
  <c r="S89" i="67"/>
  <c r="T89" i="67"/>
  <c r="S90" i="67"/>
  <c r="T90" i="67"/>
  <c r="S91" i="67"/>
  <c r="T91" i="67"/>
  <c r="S92" i="67"/>
  <c r="T92" i="67"/>
  <c r="S93" i="67"/>
  <c r="T93" i="67"/>
  <c r="S94" i="67"/>
  <c r="T94" i="67"/>
  <c r="S95" i="67"/>
  <c r="T95" i="67"/>
  <c r="S96" i="67"/>
  <c r="T96" i="67"/>
  <c r="S97" i="67"/>
  <c r="T97" i="67"/>
  <c r="S98" i="67"/>
  <c r="T98" i="67"/>
  <c r="S99" i="67"/>
  <c r="T99" i="67"/>
  <c r="S100" i="67"/>
  <c r="T100" i="67"/>
  <c r="S101" i="67"/>
  <c r="T101" i="67"/>
  <c r="S102" i="67"/>
  <c r="T102" i="67"/>
  <c r="S103" i="67"/>
  <c r="T103" i="67"/>
  <c r="S104" i="67"/>
  <c r="T104" i="67"/>
  <c r="S105" i="67"/>
  <c r="T105" i="67"/>
  <c r="S106" i="67"/>
  <c r="T106" i="67"/>
  <c r="S107" i="67"/>
  <c r="T107" i="67"/>
  <c r="S108" i="67"/>
  <c r="T108" i="67"/>
  <c r="S109" i="67"/>
  <c r="T109" i="67"/>
  <c r="S110" i="67"/>
  <c r="T110" i="67"/>
  <c r="S111" i="67"/>
  <c r="T111" i="67"/>
  <c r="S112" i="67"/>
  <c r="T112" i="67"/>
  <c r="S113" i="67"/>
  <c r="T113" i="67"/>
  <c r="S114" i="67"/>
  <c r="T114" i="67"/>
  <c r="S115" i="67"/>
  <c r="T115" i="67"/>
  <c r="S116" i="67"/>
  <c r="T116" i="67"/>
  <c r="S117" i="67"/>
  <c r="T117" i="67"/>
  <c r="S118" i="67"/>
  <c r="T118" i="67"/>
  <c r="S119" i="67"/>
  <c r="T119" i="67"/>
  <c r="S120" i="67"/>
  <c r="T120" i="67"/>
  <c r="S121" i="67"/>
  <c r="T121" i="67"/>
  <c r="T2" i="67"/>
  <c r="S2" i="67"/>
  <c r="S1" i="67"/>
  <c r="T1" i="67"/>
  <c r="J121" i="71"/>
  <c r="K121" i="71"/>
  <c r="M121" i="71"/>
  <c r="I121" i="71"/>
  <c r="R121" i="71" s="1"/>
  <c r="H121" i="71"/>
  <c r="Q121" i="71" s="1"/>
  <c r="G121" i="71"/>
  <c r="P121" i="71" s="1"/>
  <c r="F121" i="71"/>
  <c r="O121" i="71" s="1"/>
  <c r="E121" i="71"/>
  <c r="N121" i="71" s="1"/>
  <c r="D121" i="71"/>
  <c r="A121" i="71"/>
  <c r="C121" i="71" s="1"/>
  <c r="J120" i="71"/>
  <c r="K120" i="71"/>
  <c r="M120" i="71"/>
  <c r="I120" i="71"/>
  <c r="R120" i="71" s="1"/>
  <c r="H120" i="71"/>
  <c r="Q120" i="71" s="1"/>
  <c r="G120" i="71"/>
  <c r="P120" i="71" s="1"/>
  <c r="F120" i="71"/>
  <c r="O120" i="71" s="1"/>
  <c r="E120" i="71"/>
  <c r="N120" i="71" s="1"/>
  <c r="D120" i="71"/>
  <c r="A120" i="71"/>
  <c r="C120" i="71" s="1"/>
  <c r="J119" i="71"/>
  <c r="K119" i="71"/>
  <c r="M119" i="71"/>
  <c r="I119" i="71"/>
  <c r="R119" i="71" s="1"/>
  <c r="H119" i="71"/>
  <c r="Q119" i="71" s="1"/>
  <c r="G119" i="71"/>
  <c r="P119" i="71" s="1"/>
  <c r="F119" i="71"/>
  <c r="O119" i="71" s="1"/>
  <c r="E119" i="71"/>
  <c r="N119" i="71" s="1"/>
  <c r="D119" i="71"/>
  <c r="A119" i="71"/>
  <c r="C119" i="71" s="1"/>
  <c r="J118" i="71"/>
  <c r="K118" i="71"/>
  <c r="M118" i="71"/>
  <c r="I118" i="71"/>
  <c r="R118" i="71" s="1"/>
  <c r="H118" i="71"/>
  <c r="Q118" i="71" s="1"/>
  <c r="G118" i="71"/>
  <c r="P118" i="71" s="1"/>
  <c r="F118" i="71"/>
  <c r="O118" i="71" s="1"/>
  <c r="E118" i="71"/>
  <c r="N118" i="71" s="1"/>
  <c r="D118" i="71"/>
  <c r="A118" i="71"/>
  <c r="C118" i="71" s="1"/>
  <c r="J117" i="71"/>
  <c r="K117" i="71"/>
  <c r="M117" i="71"/>
  <c r="I117" i="71"/>
  <c r="R117" i="71" s="1"/>
  <c r="H117" i="71"/>
  <c r="Q117" i="71" s="1"/>
  <c r="G117" i="71"/>
  <c r="P117" i="71" s="1"/>
  <c r="F117" i="71"/>
  <c r="O117" i="71" s="1"/>
  <c r="E117" i="71"/>
  <c r="N117" i="71" s="1"/>
  <c r="D117" i="71"/>
  <c r="A117" i="71"/>
  <c r="C117" i="71" s="1"/>
  <c r="J116" i="71"/>
  <c r="K116" i="71"/>
  <c r="M116" i="71"/>
  <c r="I116" i="71"/>
  <c r="R116" i="71" s="1"/>
  <c r="H116" i="71"/>
  <c r="Q116" i="71" s="1"/>
  <c r="G116" i="71"/>
  <c r="P116" i="71" s="1"/>
  <c r="F116" i="71"/>
  <c r="O116" i="71" s="1"/>
  <c r="E116" i="71"/>
  <c r="N116" i="71" s="1"/>
  <c r="D116" i="71"/>
  <c r="A116" i="71"/>
  <c r="C116" i="71" s="1"/>
  <c r="J115" i="71"/>
  <c r="K115" i="71"/>
  <c r="M115" i="71"/>
  <c r="I115" i="71"/>
  <c r="R115" i="71" s="1"/>
  <c r="H115" i="71"/>
  <c r="Q115" i="71" s="1"/>
  <c r="G115" i="71"/>
  <c r="P115" i="71" s="1"/>
  <c r="F115" i="71"/>
  <c r="O115" i="71" s="1"/>
  <c r="E115" i="71"/>
  <c r="N115" i="71" s="1"/>
  <c r="D115" i="71"/>
  <c r="A115" i="71"/>
  <c r="C115" i="71" s="1"/>
  <c r="J114" i="71"/>
  <c r="K114" i="71"/>
  <c r="M114" i="71"/>
  <c r="I114" i="71"/>
  <c r="R114" i="71" s="1"/>
  <c r="H114" i="71"/>
  <c r="Q114" i="71" s="1"/>
  <c r="G114" i="71"/>
  <c r="P114" i="71" s="1"/>
  <c r="F114" i="71"/>
  <c r="O114" i="71" s="1"/>
  <c r="E114" i="71"/>
  <c r="N114" i="71" s="1"/>
  <c r="D114" i="71"/>
  <c r="A114" i="71"/>
  <c r="C114" i="71" s="1"/>
  <c r="J113" i="71"/>
  <c r="K113" i="71"/>
  <c r="M113" i="71"/>
  <c r="I113" i="71"/>
  <c r="R113" i="71" s="1"/>
  <c r="H113" i="71"/>
  <c r="Q113" i="71" s="1"/>
  <c r="G113" i="71"/>
  <c r="P113" i="71" s="1"/>
  <c r="F113" i="71"/>
  <c r="O113" i="71" s="1"/>
  <c r="E113" i="71"/>
  <c r="N113" i="71" s="1"/>
  <c r="D113" i="71"/>
  <c r="A113" i="71"/>
  <c r="C113" i="71" s="1"/>
  <c r="J112" i="71"/>
  <c r="K112" i="71"/>
  <c r="M112" i="71"/>
  <c r="I112" i="71"/>
  <c r="R112" i="71" s="1"/>
  <c r="H112" i="71"/>
  <c r="Q112" i="71" s="1"/>
  <c r="G112" i="71"/>
  <c r="P112" i="71" s="1"/>
  <c r="F112" i="71"/>
  <c r="O112" i="71" s="1"/>
  <c r="E112" i="71"/>
  <c r="N112" i="71" s="1"/>
  <c r="D112" i="71"/>
  <c r="A112" i="71"/>
  <c r="C112" i="71" s="1"/>
  <c r="J111" i="71"/>
  <c r="K111" i="71"/>
  <c r="M111" i="71"/>
  <c r="I111" i="71"/>
  <c r="R111" i="71" s="1"/>
  <c r="H111" i="71"/>
  <c r="Q111" i="71" s="1"/>
  <c r="G111" i="71"/>
  <c r="P111" i="71" s="1"/>
  <c r="F111" i="71"/>
  <c r="O111" i="71" s="1"/>
  <c r="E111" i="71"/>
  <c r="N111" i="71" s="1"/>
  <c r="D111" i="71"/>
  <c r="A111" i="71"/>
  <c r="C111" i="71" s="1"/>
  <c r="J110" i="71"/>
  <c r="K110" i="71"/>
  <c r="M110" i="71"/>
  <c r="I110" i="71"/>
  <c r="R110" i="71" s="1"/>
  <c r="H110" i="71"/>
  <c r="Q110" i="71" s="1"/>
  <c r="G110" i="71"/>
  <c r="P110" i="71" s="1"/>
  <c r="F110" i="71"/>
  <c r="O110" i="71" s="1"/>
  <c r="E110" i="71"/>
  <c r="N110" i="71" s="1"/>
  <c r="D110" i="71"/>
  <c r="A110" i="71"/>
  <c r="C110" i="71" s="1"/>
  <c r="J109" i="71"/>
  <c r="K109" i="71"/>
  <c r="M109" i="71"/>
  <c r="I109" i="71"/>
  <c r="R109" i="71" s="1"/>
  <c r="H109" i="71"/>
  <c r="Q109" i="71" s="1"/>
  <c r="G109" i="71"/>
  <c r="P109" i="71" s="1"/>
  <c r="F109" i="71"/>
  <c r="O109" i="71" s="1"/>
  <c r="E109" i="71"/>
  <c r="N109" i="71" s="1"/>
  <c r="D109" i="71"/>
  <c r="A109" i="71"/>
  <c r="C109" i="71" s="1"/>
  <c r="J108" i="71"/>
  <c r="K108" i="71"/>
  <c r="M108" i="71"/>
  <c r="I108" i="71"/>
  <c r="R108" i="71" s="1"/>
  <c r="H108" i="71"/>
  <c r="Q108" i="71" s="1"/>
  <c r="G108" i="71"/>
  <c r="P108" i="71" s="1"/>
  <c r="F108" i="71"/>
  <c r="O108" i="71" s="1"/>
  <c r="E108" i="71"/>
  <c r="N108" i="71" s="1"/>
  <c r="D108" i="71"/>
  <c r="A108" i="71"/>
  <c r="C108" i="71" s="1"/>
  <c r="J107" i="71"/>
  <c r="K107" i="71"/>
  <c r="M107" i="71"/>
  <c r="I107" i="71"/>
  <c r="R107" i="71" s="1"/>
  <c r="H107" i="71"/>
  <c r="Q107" i="71" s="1"/>
  <c r="G107" i="71"/>
  <c r="P107" i="71" s="1"/>
  <c r="F107" i="71"/>
  <c r="O107" i="71" s="1"/>
  <c r="E107" i="71"/>
  <c r="N107" i="71" s="1"/>
  <c r="D107" i="71"/>
  <c r="A107" i="71"/>
  <c r="C107" i="71" s="1"/>
  <c r="J106" i="71"/>
  <c r="K106" i="71"/>
  <c r="M106" i="71"/>
  <c r="I106" i="71"/>
  <c r="R106" i="71" s="1"/>
  <c r="H106" i="71"/>
  <c r="Q106" i="71" s="1"/>
  <c r="G106" i="71"/>
  <c r="P106" i="71" s="1"/>
  <c r="F106" i="71"/>
  <c r="O106" i="71" s="1"/>
  <c r="E106" i="71"/>
  <c r="N106" i="71" s="1"/>
  <c r="D106" i="71"/>
  <c r="A106" i="71"/>
  <c r="J105" i="71"/>
  <c r="K105" i="71"/>
  <c r="M105" i="71"/>
  <c r="I105" i="71"/>
  <c r="R105" i="71" s="1"/>
  <c r="H105" i="71"/>
  <c r="Q105" i="71" s="1"/>
  <c r="G105" i="71"/>
  <c r="P105" i="71" s="1"/>
  <c r="F105" i="71"/>
  <c r="O105" i="71" s="1"/>
  <c r="E105" i="71"/>
  <c r="N105" i="71" s="1"/>
  <c r="D105" i="71"/>
  <c r="A105" i="71"/>
  <c r="C105" i="71" s="1"/>
  <c r="J104" i="71"/>
  <c r="K104" i="71"/>
  <c r="M104" i="71"/>
  <c r="I104" i="71"/>
  <c r="R104" i="71" s="1"/>
  <c r="H104" i="71"/>
  <c r="Q104" i="71" s="1"/>
  <c r="G104" i="71"/>
  <c r="P104" i="71" s="1"/>
  <c r="F104" i="71"/>
  <c r="O104" i="71" s="1"/>
  <c r="E104" i="71"/>
  <c r="N104" i="71" s="1"/>
  <c r="D104" i="71"/>
  <c r="A104" i="71"/>
  <c r="J103" i="71"/>
  <c r="K103" i="71"/>
  <c r="M103" i="71"/>
  <c r="I103" i="71"/>
  <c r="R103" i="71" s="1"/>
  <c r="H103" i="71"/>
  <c r="Q103" i="71" s="1"/>
  <c r="G103" i="71"/>
  <c r="P103" i="71" s="1"/>
  <c r="F103" i="71"/>
  <c r="O103" i="71" s="1"/>
  <c r="E103" i="71"/>
  <c r="N103" i="71" s="1"/>
  <c r="D103" i="71"/>
  <c r="A103" i="71"/>
  <c r="C103" i="71" s="1"/>
  <c r="J102" i="71"/>
  <c r="K102" i="71"/>
  <c r="M102" i="71"/>
  <c r="I102" i="71"/>
  <c r="R102" i="71" s="1"/>
  <c r="H102" i="71"/>
  <c r="Q102" i="71" s="1"/>
  <c r="G102" i="71"/>
  <c r="P102" i="71" s="1"/>
  <c r="F102" i="71"/>
  <c r="O102" i="71" s="1"/>
  <c r="E102" i="71"/>
  <c r="N102" i="71" s="1"/>
  <c r="D102" i="71"/>
  <c r="A102" i="71"/>
  <c r="J101" i="71"/>
  <c r="K101" i="71"/>
  <c r="M101" i="71"/>
  <c r="I101" i="71"/>
  <c r="R101" i="71" s="1"/>
  <c r="H101" i="71"/>
  <c r="Q101" i="71" s="1"/>
  <c r="G101" i="71"/>
  <c r="P101" i="71" s="1"/>
  <c r="F101" i="71"/>
  <c r="O101" i="71" s="1"/>
  <c r="E101" i="71"/>
  <c r="N101" i="71" s="1"/>
  <c r="D101" i="71"/>
  <c r="A101" i="71"/>
  <c r="C101" i="71" s="1"/>
  <c r="J100" i="71"/>
  <c r="K100" i="71"/>
  <c r="M100" i="71"/>
  <c r="I100" i="71"/>
  <c r="R100" i="71" s="1"/>
  <c r="H100" i="71"/>
  <c r="Q100" i="71" s="1"/>
  <c r="G100" i="71"/>
  <c r="P100" i="71" s="1"/>
  <c r="F100" i="71"/>
  <c r="O100" i="71" s="1"/>
  <c r="E100" i="71"/>
  <c r="N100" i="71" s="1"/>
  <c r="D100" i="71"/>
  <c r="A100" i="71"/>
  <c r="C100" i="71" s="1"/>
  <c r="J99" i="71"/>
  <c r="K99" i="71"/>
  <c r="M99" i="71"/>
  <c r="I99" i="71"/>
  <c r="R99" i="71" s="1"/>
  <c r="H99" i="71"/>
  <c r="Q99" i="71" s="1"/>
  <c r="G99" i="71"/>
  <c r="P99" i="71" s="1"/>
  <c r="F99" i="71"/>
  <c r="O99" i="71" s="1"/>
  <c r="E99" i="71"/>
  <c r="N99" i="71" s="1"/>
  <c r="D99" i="71"/>
  <c r="A99" i="71"/>
  <c r="B99" i="71" s="1"/>
  <c r="J98" i="71"/>
  <c r="K98" i="71"/>
  <c r="M98" i="71"/>
  <c r="I98" i="71"/>
  <c r="R98" i="71" s="1"/>
  <c r="H98" i="71"/>
  <c r="Q98" i="71" s="1"/>
  <c r="G98" i="71"/>
  <c r="P98" i="71" s="1"/>
  <c r="F98" i="71"/>
  <c r="O98" i="71" s="1"/>
  <c r="E98" i="71"/>
  <c r="N98" i="71" s="1"/>
  <c r="D98" i="71"/>
  <c r="A98" i="71"/>
  <c r="C98" i="71" s="1"/>
  <c r="J97" i="71"/>
  <c r="K97" i="71"/>
  <c r="M97" i="71"/>
  <c r="I97" i="71"/>
  <c r="R97" i="71" s="1"/>
  <c r="H97" i="71"/>
  <c r="Q97" i="71" s="1"/>
  <c r="G97" i="71"/>
  <c r="P97" i="71" s="1"/>
  <c r="F97" i="71"/>
  <c r="O97" i="71" s="1"/>
  <c r="E97" i="71"/>
  <c r="N97" i="71" s="1"/>
  <c r="D97" i="71"/>
  <c r="A97" i="71"/>
  <c r="C97" i="71" s="1"/>
  <c r="J96" i="71"/>
  <c r="K96" i="71"/>
  <c r="M96" i="71"/>
  <c r="I96" i="71"/>
  <c r="R96" i="71" s="1"/>
  <c r="H96" i="71"/>
  <c r="Q96" i="71" s="1"/>
  <c r="G96" i="71"/>
  <c r="P96" i="71" s="1"/>
  <c r="F96" i="71"/>
  <c r="O96" i="71" s="1"/>
  <c r="E96" i="71"/>
  <c r="N96" i="71" s="1"/>
  <c r="D96" i="71"/>
  <c r="A96" i="71"/>
  <c r="C96" i="71" s="1"/>
  <c r="J95" i="71"/>
  <c r="K95" i="71"/>
  <c r="N95" i="71"/>
  <c r="M95" i="71"/>
  <c r="I95" i="71"/>
  <c r="R95" i="71" s="1"/>
  <c r="H95" i="71"/>
  <c r="Q95" i="71" s="1"/>
  <c r="G95" i="71"/>
  <c r="P95" i="71" s="1"/>
  <c r="F95" i="71"/>
  <c r="O95" i="71" s="1"/>
  <c r="E95" i="71"/>
  <c r="D95" i="71"/>
  <c r="C95" i="71"/>
  <c r="A95" i="71"/>
  <c r="B95" i="71" s="1"/>
  <c r="J94" i="71"/>
  <c r="K94" i="71"/>
  <c r="M94" i="71"/>
  <c r="I94" i="71"/>
  <c r="R94" i="71" s="1"/>
  <c r="H94" i="71"/>
  <c r="Q94" i="71" s="1"/>
  <c r="G94" i="71"/>
  <c r="P94" i="71" s="1"/>
  <c r="F94" i="71"/>
  <c r="O94" i="71" s="1"/>
  <c r="E94" i="71"/>
  <c r="N94" i="71" s="1"/>
  <c r="D94" i="71"/>
  <c r="A94" i="71"/>
  <c r="C94" i="71" s="1"/>
  <c r="J93" i="71"/>
  <c r="K93" i="71"/>
  <c r="Q93" i="71"/>
  <c r="M93" i="71"/>
  <c r="I93" i="71"/>
  <c r="R93" i="71" s="1"/>
  <c r="H93" i="71"/>
  <c r="G93" i="71"/>
  <c r="P93" i="71" s="1"/>
  <c r="F93" i="71"/>
  <c r="O93" i="71" s="1"/>
  <c r="E93" i="71"/>
  <c r="N93" i="71" s="1"/>
  <c r="D93" i="71"/>
  <c r="A93" i="71"/>
  <c r="C93" i="71" s="1"/>
  <c r="J92" i="71"/>
  <c r="K92" i="71"/>
  <c r="M92" i="71"/>
  <c r="I92" i="71"/>
  <c r="R92" i="71" s="1"/>
  <c r="H92" i="71"/>
  <c r="Q92" i="71" s="1"/>
  <c r="G92" i="71"/>
  <c r="P92" i="71" s="1"/>
  <c r="F92" i="71"/>
  <c r="O92" i="71" s="1"/>
  <c r="E92" i="71"/>
  <c r="N92" i="71" s="1"/>
  <c r="D92" i="71"/>
  <c r="A92" i="71"/>
  <c r="C92" i="71" s="1"/>
  <c r="J91" i="71"/>
  <c r="K91" i="71"/>
  <c r="Q91" i="71"/>
  <c r="M91" i="71"/>
  <c r="I91" i="71"/>
  <c r="R91" i="71" s="1"/>
  <c r="H91" i="71"/>
  <c r="G91" i="71"/>
  <c r="P91" i="71" s="1"/>
  <c r="F91" i="71"/>
  <c r="O91" i="71" s="1"/>
  <c r="E91" i="71"/>
  <c r="N91" i="71" s="1"/>
  <c r="D91" i="71"/>
  <c r="A91" i="71"/>
  <c r="C91" i="71" s="1"/>
  <c r="J90" i="71"/>
  <c r="K90" i="71"/>
  <c r="Q90" i="71"/>
  <c r="M90" i="71"/>
  <c r="I90" i="71"/>
  <c r="R90" i="71" s="1"/>
  <c r="H90" i="71"/>
  <c r="G90" i="71"/>
  <c r="P90" i="71" s="1"/>
  <c r="F90" i="71"/>
  <c r="O90" i="71" s="1"/>
  <c r="E90" i="71"/>
  <c r="N90" i="71" s="1"/>
  <c r="D90" i="71"/>
  <c r="A90" i="71"/>
  <c r="C90" i="71" s="1"/>
  <c r="J89" i="71"/>
  <c r="K89" i="71"/>
  <c r="Q89" i="71"/>
  <c r="M89" i="71"/>
  <c r="I89" i="71"/>
  <c r="R89" i="71" s="1"/>
  <c r="H89" i="71"/>
  <c r="G89" i="71"/>
  <c r="P89" i="71" s="1"/>
  <c r="F89" i="71"/>
  <c r="O89" i="71" s="1"/>
  <c r="E89" i="71"/>
  <c r="N89" i="71" s="1"/>
  <c r="D89" i="71"/>
  <c r="A89" i="71"/>
  <c r="C89" i="71" s="1"/>
  <c r="J88" i="71"/>
  <c r="K88" i="71"/>
  <c r="M88" i="71"/>
  <c r="I88" i="71"/>
  <c r="R88" i="71" s="1"/>
  <c r="H88" i="71"/>
  <c r="Q88" i="71" s="1"/>
  <c r="G88" i="71"/>
  <c r="P88" i="71" s="1"/>
  <c r="F88" i="71"/>
  <c r="O88" i="71" s="1"/>
  <c r="E88" i="71"/>
  <c r="N88" i="71" s="1"/>
  <c r="D88" i="71"/>
  <c r="A88" i="71"/>
  <c r="C88" i="71" s="1"/>
  <c r="J87" i="71"/>
  <c r="K87" i="71"/>
  <c r="Q87" i="71"/>
  <c r="M87" i="71"/>
  <c r="I87" i="71"/>
  <c r="R87" i="71" s="1"/>
  <c r="H87" i="71"/>
  <c r="G87" i="71"/>
  <c r="P87" i="71" s="1"/>
  <c r="F87" i="71"/>
  <c r="O87" i="71" s="1"/>
  <c r="E87" i="71"/>
  <c r="N87" i="71" s="1"/>
  <c r="D87" i="71"/>
  <c r="A87" i="71"/>
  <c r="B87" i="71" s="1"/>
  <c r="J86" i="71"/>
  <c r="K86" i="71"/>
  <c r="M86" i="71"/>
  <c r="I86" i="71"/>
  <c r="R86" i="71" s="1"/>
  <c r="H86" i="71"/>
  <c r="Q86" i="71" s="1"/>
  <c r="G86" i="71"/>
  <c r="P86" i="71" s="1"/>
  <c r="F86" i="71"/>
  <c r="O86" i="71" s="1"/>
  <c r="E86" i="71"/>
  <c r="N86" i="71" s="1"/>
  <c r="D86" i="71"/>
  <c r="A86" i="71"/>
  <c r="C86" i="71" s="1"/>
  <c r="J85" i="71"/>
  <c r="K85" i="71"/>
  <c r="M85" i="71"/>
  <c r="I85" i="71"/>
  <c r="R85" i="71" s="1"/>
  <c r="H85" i="71"/>
  <c r="Q85" i="71" s="1"/>
  <c r="G85" i="71"/>
  <c r="P85" i="71" s="1"/>
  <c r="F85" i="71"/>
  <c r="O85" i="71" s="1"/>
  <c r="E85" i="71"/>
  <c r="N85" i="71" s="1"/>
  <c r="D85" i="71"/>
  <c r="A85" i="71"/>
  <c r="C85" i="71" s="1"/>
  <c r="J84" i="71"/>
  <c r="K84" i="71"/>
  <c r="M84" i="71"/>
  <c r="I84" i="71"/>
  <c r="R84" i="71" s="1"/>
  <c r="H84" i="71"/>
  <c r="Q84" i="71" s="1"/>
  <c r="G84" i="71"/>
  <c r="P84" i="71" s="1"/>
  <c r="F84" i="71"/>
  <c r="O84" i="71" s="1"/>
  <c r="E84" i="71"/>
  <c r="N84" i="71" s="1"/>
  <c r="D84" i="71"/>
  <c r="A84" i="71"/>
  <c r="C84" i="71" s="1"/>
  <c r="J83" i="71"/>
  <c r="K83" i="71"/>
  <c r="M83" i="71"/>
  <c r="I83" i="71"/>
  <c r="R83" i="71" s="1"/>
  <c r="H83" i="71"/>
  <c r="Q83" i="71" s="1"/>
  <c r="G83" i="71"/>
  <c r="P83" i="71" s="1"/>
  <c r="F83" i="71"/>
  <c r="O83" i="71" s="1"/>
  <c r="E83" i="71"/>
  <c r="N83" i="71" s="1"/>
  <c r="D83" i="71"/>
  <c r="A83" i="71"/>
  <c r="J82" i="71"/>
  <c r="K82" i="71"/>
  <c r="M82" i="71"/>
  <c r="I82" i="71"/>
  <c r="R82" i="71" s="1"/>
  <c r="H82" i="71"/>
  <c r="Q82" i="71" s="1"/>
  <c r="G82" i="71"/>
  <c r="P82" i="71" s="1"/>
  <c r="F82" i="71"/>
  <c r="O82" i="71" s="1"/>
  <c r="E82" i="71"/>
  <c r="N82" i="71" s="1"/>
  <c r="D82" i="71"/>
  <c r="A82" i="71"/>
  <c r="C82" i="71" s="1"/>
  <c r="J81" i="71"/>
  <c r="K81" i="71"/>
  <c r="M81" i="71"/>
  <c r="I81" i="71"/>
  <c r="R81" i="71" s="1"/>
  <c r="H81" i="71"/>
  <c r="Q81" i="71" s="1"/>
  <c r="G81" i="71"/>
  <c r="P81" i="71" s="1"/>
  <c r="F81" i="71"/>
  <c r="O81" i="71" s="1"/>
  <c r="E81" i="71"/>
  <c r="N81" i="71" s="1"/>
  <c r="D81" i="71"/>
  <c r="A81" i="71"/>
  <c r="C81" i="71" s="1"/>
  <c r="J80" i="71"/>
  <c r="K80" i="71"/>
  <c r="M80" i="71"/>
  <c r="I80" i="71"/>
  <c r="R80" i="71" s="1"/>
  <c r="H80" i="71"/>
  <c r="Q80" i="71" s="1"/>
  <c r="G80" i="71"/>
  <c r="P80" i="71" s="1"/>
  <c r="F80" i="71"/>
  <c r="O80" i="71" s="1"/>
  <c r="E80" i="71"/>
  <c r="N80" i="71" s="1"/>
  <c r="D80" i="71"/>
  <c r="A80" i="71"/>
  <c r="C80" i="71" s="1"/>
  <c r="J79" i="71"/>
  <c r="K79" i="71"/>
  <c r="M79" i="71"/>
  <c r="I79" i="71"/>
  <c r="R79" i="71" s="1"/>
  <c r="H79" i="71"/>
  <c r="Q79" i="71" s="1"/>
  <c r="G79" i="71"/>
  <c r="P79" i="71" s="1"/>
  <c r="F79" i="71"/>
  <c r="O79" i="71" s="1"/>
  <c r="E79" i="71"/>
  <c r="N79" i="71" s="1"/>
  <c r="D79" i="71"/>
  <c r="A79" i="71"/>
  <c r="C79" i="71" s="1"/>
  <c r="J78" i="71"/>
  <c r="K78" i="71"/>
  <c r="M78" i="71"/>
  <c r="I78" i="71"/>
  <c r="R78" i="71" s="1"/>
  <c r="H78" i="71"/>
  <c r="Q78" i="71" s="1"/>
  <c r="G78" i="71"/>
  <c r="P78" i="71" s="1"/>
  <c r="F78" i="71"/>
  <c r="O78" i="71" s="1"/>
  <c r="E78" i="71"/>
  <c r="N78" i="71" s="1"/>
  <c r="D78" i="71"/>
  <c r="A78" i="71"/>
  <c r="C78" i="71" s="1"/>
  <c r="J77" i="71"/>
  <c r="K77" i="71"/>
  <c r="M77" i="71"/>
  <c r="I77" i="71"/>
  <c r="R77" i="71" s="1"/>
  <c r="H77" i="71"/>
  <c r="Q77" i="71" s="1"/>
  <c r="G77" i="71"/>
  <c r="P77" i="71" s="1"/>
  <c r="F77" i="71"/>
  <c r="O77" i="71" s="1"/>
  <c r="E77" i="71"/>
  <c r="N77" i="71" s="1"/>
  <c r="D77" i="71"/>
  <c r="A77" i="71"/>
  <c r="C77" i="71" s="1"/>
  <c r="J76" i="71"/>
  <c r="K76" i="71"/>
  <c r="M76" i="71"/>
  <c r="I76" i="71"/>
  <c r="R76" i="71" s="1"/>
  <c r="H76" i="71"/>
  <c r="Q76" i="71" s="1"/>
  <c r="G76" i="71"/>
  <c r="P76" i="71" s="1"/>
  <c r="F76" i="71"/>
  <c r="O76" i="71" s="1"/>
  <c r="E76" i="71"/>
  <c r="N76" i="71" s="1"/>
  <c r="D76" i="71"/>
  <c r="A76" i="71"/>
  <c r="C76" i="71" s="1"/>
  <c r="J75" i="71"/>
  <c r="K75" i="71"/>
  <c r="M75" i="71"/>
  <c r="I75" i="71"/>
  <c r="R75" i="71" s="1"/>
  <c r="H75" i="71"/>
  <c r="Q75" i="71" s="1"/>
  <c r="G75" i="71"/>
  <c r="P75" i="71" s="1"/>
  <c r="F75" i="71"/>
  <c r="O75" i="71" s="1"/>
  <c r="E75" i="71"/>
  <c r="N75" i="71" s="1"/>
  <c r="D75" i="71"/>
  <c r="A75" i="71"/>
  <c r="C75" i="71" s="1"/>
  <c r="J74" i="71"/>
  <c r="K74" i="71"/>
  <c r="M74" i="71"/>
  <c r="I74" i="71"/>
  <c r="R74" i="71" s="1"/>
  <c r="H74" i="71"/>
  <c r="Q74" i="71" s="1"/>
  <c r="G74" i="71"/>
  <c r="P74" i="71" s="1"/>
  <c r="F74" i="71"/>
  <c r="O74" i="71" s="1"/>
  <c r="E74" i="71"/>
  <c r="N74" i="71" s="1"/>
  <c r="D74" i="71"/>
  <c r="A74" i="71"/>
  <c r="C74" i="71" s="1"/>
  <c r="J73" i="71"/>
  <c r="K73" i="71"/>
  <c r="M73" i="71"/>
  <c r="I73" i="71"/>
  <c r="R73" i="71" s="1"/>
  <c r="H73" i="71"/>
  <c r="Q73" i="71" s="1"/>
  <c r="G73" i="71"/>
  <c r="P73" i="71" s="1"/>
  <c r="F73" i="71"/>
  <c r="O73" i="71" s="1"/>
  <c r="E73" i="71"/>
  <c r="N73" i="71" s="1"/>
  <c r="D73" i="71"/>
  <c r="A73" i="71"/>
  <c r="C73" i="71" s="1"/>
  <c r="J72" i="71"/>
  <c r="K72" i="71"/>
  <c r="M72" i="71"/>
  <c r="I72" i="71"/>
  <c r="R72" i="71" s="1"/>
  <c r="H72" i="71"/>
  <c r="Q72" i="71" s="1"/>
  <c r="G72" i="71"/>
  <c r="P72" i="71" s="1"/>
  <c r="F72" i="71"/>
  <c r="O72" i="71" s="1"/>
  <c r="E72" i="71"/>
  <c r="N72" i="71" s="1"/>
  <c r="D72" i="71"/>
  <c r="A72" i="71"/>
  <c r="C72" i="71" s="1"/>
  <c r="J71" i="71"/>
  <c r="K71" i="71"/>
  <c r="M71" i="71"/>
  <c r="I71" i="71"/>
  <c r="R71" i="71" s="1"/>
  <c r="H71" i="71"/>
  <c r="Q71" i="71" s="1"/>
  <c r="G71" i="71"/>
  <c r="P71" i="71" s="1"/>
  <c r="F71" i="71"/>
  <c r="O71" i="71" s="1"/>
  <c r="E71" i="71"/>
  <c r="N71" i="71" s="1"/>
  <c r="D71" i="71"/>
  <c r="A71" i="71"/>
  <c r="C71" i="71" s="1"/>
  <c r="J70" i="71"/>
  <c r="K70" i="71"/>
  <c r="M70" i="71"/>
  <c r="I70" i="71"/>
  <c r="R70" i="71" s="1"/>
  <c r="H70" i="71"/>
  <c r="Q70" i="71" s="1"/>
  <c r="G70" i="71"/>
  <c r="P70" i="71" s="1"/>
  <c r="F70" i="71"/>
  <c r="O70" i="71" s="1"/>
  <c r="E70" i="71"/>
  <c r="N70" i="71" s="1"/>
  <c r="D70" i="71"/>
  <c r="A70" i="71"/>
  <c r="C70" i="71" s="1"/>
  <c r="J69" i="71"/>
  <c r="K69" i="71"/>
  <c r="M69" i="71"/>
  <c r="I69" i="71"/>
  <c r="R69" i="71" s="1"/>
  <c r="H69" i="71"/>
  <c r="Q69" i="71" s="1"/>
  <c r="G69" i="71"/>
  <c r="P69" i="71" s="1"/>
  <c r="F69" i="71"/>
  <c r="O69" i="71" s="1"/>
  <c r="E69" i="71"/>
  <c r="N69" i="71" s="1"/>
  <c r="D69" i="71"/>
  <c r="A69" i="71"/>
  <c r="C69" i="71" s="1"/>
  <c r="J68" i="71"/>
  <c r="K68" i="71"/>
  <c r="M68" i="71"/>
  <c r="I68" i="71"/>
  <c r="R68" i="71" s="1"/>
  <c r="H68" i="71"/>
  <c r="Q68" i="71" s="1"/>
  <c r="G68" i="71"/>
  <c r="P68" i="71" s="1"/>
  <c r="F68" i="71"/>
  <c r="O68" i="71" s="1"/>
  <c r="E68" i="71"/>
  <c r="N68" i="71" s="1"/>
  <c r="D68" i="71"/>
  <c r="A68" i="71"/>
  <c r="C68" i="71" s="1"/>
  <c r="J67" i="71"/>
  <c r="K67" i="71"/>
  <c r="M67" i="71"/>
  <c r="I67" i="71"/>
  <c r="R67" i="71" s="1"/>
  <c r="H67" i="71"/>
  <c r="Q67" i="71" s="1"/>
  <c r="G67" i="71"/>
  <c r="P67" i="71" s="1"/>
  <c r="F67" i="71"/>
  <c r="O67" i="71" s="1"/>
  <c r="E67" i="71"/>
  <c r="N67" i="71" s="1"/>
  <c r="D67" i="71"/>
  <c r="A67" i="71"/>
  <c r="J66" i="71"/>
  <c r="K66" i="71"/>
  <c r="M66" i="71"/>
  <c r="I66" i="71"/>
  <c r="R66" i="71" s="1"/>
  <c r="H66" i="71"/>
  <c r="Q66" i="71" s="1"/>
  <c r="G66" i="71"/>
  <c r="P66" i="71" s="1"/>
  <c r="F66" i="71"/>
  <c r="O66" i="71" s="1"/>
  <c r="E66" i="71"/>
  <c r="N66" i="71" s="1"/>
  <c r="D66" i="71"/>
  <c r="A66" i="71"/>
  <c r="C66" i="71" s="1"/>
  <c r="J65" i="71"/>
  <c r="K65" i="71"/>
  <c r="M65" i="71"/>
  <c r="I65" i="71"/>
  <c r="R65" i="71" s="1"/>
  <c r="H65" i="71"/>
  <c r="Q65" i="71" s="1"/>
  <c r="G65" i="71"/>
  <c r="P65" i="71" s="1"/>
  <c r="F65" i="71"/>
  <c r="O65" i="71" s="1"/>
  <c r="E65" i="71"/>
  <c r="N65" i="71" s="1"/>
  <c r="D65" i="71"/>
  <c r="A65" i="71"/>
  <c r="C65" i="71" s="1"/>
  <c r="J64" i="71"/>
  <c r="K64" i="71"/>
  <c r="M64" i="71"/>
  <c r="I64" i="71"/>
  <c r="R64" i="71" s="1"/>
  <c r="H64" i="71"/>
  <c r="Q64" i="71" s="1"/>
  <c r="G64" i="71"/>
  <c r="P64" i="71" s="1"/>
  <c r="F64" i="71"/>
  <c r="O64" i="71" s="1"/>
  <c r="E64" i="71"/>
  <c r="N64" i="71" s="1"/>
  <c r="D64" i="71"/>
  <c r="A64" i="71"/>
  <c r="C64" i="71" s="1"/>
  <c r="J63" i="71"/>
  <c r="K63" i="71"/>
  <c r="M63" i="71"/>
  <c r="I63" i="71"/>
  <c r="R63" i="71" s="1"/>
  <c r="H63" i="71"/>
  <c r="Q63" i="71" s="1"/>
  <c r="G63" i="71"/>
  <c r="P63" i="71" s="1"/>
  <c r="F63" i="71"/>
  <c r="O63" i="71" s="1"/>
  <c r="E63" i="71"/>
  <c r="N63" i="71" s="1"/>
  <c r="D63" i="71"/>
  <c r="A63" i="71"/>
  <c r="C63" i="71" s="1"/>
  <c r="J62" i="71"/>
  <c r="K62" i="71"/>
  <c r="M62" i="71"/>
  <c r="I62" i="71"/>
  <c r="R62" i="71" s="1"/>
  <c r="H62" i="71"/>
  <c r="Q62" i="71" s="1"/>
  <c r="G62" i="71"/>
  <c r="P62" i="71" s="1"/>
  <c r="F62" i="71"/>
  <c r="O62" i="71" s="1"/>
  <c r="E62" i="71"/>
  <c r="N62" i="71" s="1"/>
  <c r="D62" i="71"/>
  <c r="A62" i="71"/>
  <c r="C62" i="71" s="1"/>
  <c r="J61" i="71"/>
  <c r="K61" i="71"/>
  <c r="M61" i="71"/>
  <c r="I61" i="71"/>
  <c r="R61" i="71" s="1"/>
  <c r="H61" i="71"/>
  <c r="Q61" i="71" s="1"/>
  <c r="G61" i="71"/>
  <c r="P61" i="71" s="1"/>
  <c r="F61" i="71"/>
  <c r="O61" i="71" s="1"/>
  <c r="E61" i="71"/>
  <c r="N61" i="71" s="1"/>
  <c r="D61" i="71"/>
  <c r="A61" i="71"/>
  <c r="C61" i="71" s="1"/>
  <c r="J60" i="71"/>
  <c r="K60" i="71"/>
  <c r="Q60" i="71"/>
  <c r="M60" i="71"/>
  <c r="I60" i="71"/>
  <c r="R60" i="71" s="1"/>
  <c r="H60" i="71"/>
  <c r="G60" i="71"/>
  <c r="P60" i="71" s="1"/>
  <c r="F60" i="71"/>
  <c r="O60" i="71" s="1"/>
  <c r="E60" i="71"/>
  <c r="N60" i="71" s="1"/>
  <c r="D60" i="71"/>
  <c r="A60" i="71"/>
  <c r="C60" i="71" s="1"/>
  <c r="J59" i="71"/>
  <c r="K59" i="71"/>
  <c r="M59" i="71"/>
  <c r="I59" i="71"/>
  <c r="R59" i="71" s="1"/>
  <c r="H59" i="71"/>
  <c r="Q59" i="71" s="1"/>
  <c r="G59" i="71"/>
  <c r="P59" i="71" s="1"/>
  <c r="F59" i="71"/>
  <c r="O59" i="71" s="1"/>
  <c r="E59" i="71"/>
  <c r="N59" i="71" s="1"/>
  <c r="D59" i="71"/>
  <c r="A59" i="71"/>
  <c r="C59" i="71" s="1"/>
  <c r="J58" i="71"/>
  <c r="K58" i="71"/>
  <c r="M58" i="71"/>
  <c r="I58" i="71"/>
  <c r="R58" i="71" s="1"/>
  <c r="H58" i="71"/>
  <c r="Q58" i="71" s="1"/>
  <c r="G58" i="71"/>
  <c r="P58" i="71" s="1"/>
  <c r="F58" i="71"/>
  <c r="O58" i="71" s="1"/>
  <c r="E58" i="71"/>
  <c r="N58" i="71" s="1"/>
  <c r="D58" i="71"/>
  <c r="A58" i="71"/>
  <c r="C58" i="71" s="1"/>
  <c r="J57" i="71"/>
  <c r="K57" i="71"/>
  <c r="M57" i="71"/>
  <c r="I57" i="71"/>
  <c r="R57" i="71" s="1"/>
  <c r="H57" i="71"/>
  <c r="Q57" i="71" s="1"/>
  <c r="G57" i="71"/>
  <c r="P57" i="71" s="1"/>
  <c r="F57" i="71"/>
  <c r="O57" i="71" s="1"/>
  <c r="E57" i="71"/>
  <c r="N57" i="71" s="1"/>
  <c r="D57" i="71"/>
  <c r="A57" i="71"/>
  <c r="C57" i="71" s="1"/>
  <c r="J56" i="71"/>
  <c r="K56" i="71"/>
  <c r="M56" i="71"/>
  <c r="I56" i="71"/>
  <c r="R56" i="71" s="1"/>
  <c r="H56" i="71"/>
  <c r="Q56" i="71" s="1"/>
  <c r="G56" i="71"/>
  <c r="P56" i="71" s="1"/>
  <c r="F56" i="71"/>
  <c r="O56" i="71" s="1"/>
  <c r="E56" i="71"/>
  <c r="N56" i="71" s="1"/>
  <c r="D56" i="71"/>
  <c r="A56" i="71"/>
  <c r="B56" i="71" s="1"/>
  <c r="J55" i="71"/>
  <c r="K55" i="71"/>
  <c r="M55" i="71"/>
  <c r="I55" i="71"/>
  <c r="R55" i="71" s="1"/>
  <c r="H55" i="71"/>
  <c r="Q55" i="71" s="1"/>
  <c r="G55" i="71"/>
  <c r="P55" i="71" s="1"/>
  <c r="F55" i="71"/>
  <c r="O55" i="71" s="1"/>
  <c r="E55" i="71"/>
  <c r="N55" i="71" s="1"/>
  <c r="D55" i="71"/>
  <c r="A55" i="71"/>
  <c r="B55" i="71" s="1"/>
  <c r="J54" i="71"/>
  <c r="K54" i="71"/>
  <c r="M54" i="71"/>
  <c r="I54" i="71"/>
  <c r="R54" i="71" s="1"/>
  <c r="H54" i="71"/>
  <c r="Q54" i="71" s="1"/>
  <c r="G54" i="71"/>
  <c r="P54" i="71" s="1"/>
  <c r="F54" i="71"/>
  <c r="O54" i="71" s="1"/>
  <c r="E54" i="71"/>
  <c r="N54" i="71" s="1"/>
  <c r="D54" i="71"/>
  <c r="A54" i="71"/>
  <c r="B54" i="71" s="1"/>
  <c r="J53" i="71"/>
  <c r="K53" i="71"/>
  <c r="M53" i="71"/>
  <c r="I53" i="71"/>
  <c r="R53" i="71" s="1"/>
  <c r="H53" i="71"/>
  <c r="Q53" i="71" s="1"/>
  <c r="G53" i="71"/>
  <c r="P53" i="71" s="1"/>
  <c r="F53" i="71"/>
  <c r="O53" i="71" s="1"/>
  <c r="E53" i="71"/>
  <c r="N53" i="71" s="1"/>
  <c r="D53" i="71"/>
  <c r="A53" i="71"/>
  <c r="B53" i="71" s="1"/>
  <c r="J52" i="71"/>
  <c r="K52" i="71"/>
  <c r="M52" i="71"/>
  <c r="I52" i="71"/>
  <c r="R52" i="71" s="1"/>
  <c r="H52" i="71"/>
  <c r="Q52" i="71" s="1"/>
  <c r="G52" i="71"/>
  <c r="P52" i="71" s="1"/>
  <c r="F52" i="71"/>
  <c r="O52" i="71" s="1"/>
  <c r="E52" i="71"/>
  <c r="N52" i="71" s="1"/>
  <c r="D52" i="71"/>
  <c r="A52" i="71"/>
  <c r="B52" i="71" s="1"/>
  <c r="J51" i="71"/>
  <c r="K51" i="71"/>
  <c r="M51" i="71"/>
  <c r="I51" i="71"/>
  <c r="R51" i="71" s="1"/>
  <c r="H51" i="71"/>
  <c r="Q51" i="71" s="1"/>
  <c r="G51" i="71"/>
  <c r="P51" i="71" s="1"/>
  <c r="F51" i="71"/>
  <c r="O51" i="71" s="1"/>
  <c r="E51" i="71"/>
  <c r="N51" i="71" s="1"/>
  <c r="D51" i="71"/>
  <c r="A51" i="71"/>
  <c r="B51" i="71" s="1"/>
  <c r="J50" i="71"/>
  <c r="K50" i="71"/>
  <c r="N50" i="71"/>
  <c r="M50" i="71"/>
  <c r="I50" i="71"/>
  <c r="R50" i="71" s="1"/>
  <c r="H50" i="71"/>
  <c r="Q50" i="71" s="1"/>
  <c r="G50" i="71"/>
  <c r="P50" i="71" s="1"/>
  <c r="F50" i="71"/>
  <c r="O50" i="71" s="1"/>
  <c r="E50" i="71"/>
  <c r="D50" i="71"/>
  <c r="A50" i="71"/>
  <c r="B50" i="71" s="1"/>
  <c r="J49" i="71"/>
  <c r="K49" i="71"/>
  <c r="M49" i="71"/>
  <c r="I49" i="71"/>
  <c r="R49" i="71" s="1"/>
  <c r="H49" i="71"/>
  <c r="Q49" i="71" s="1"/>
  <c r="G49" i="71"/>
  <c r="P49" i="71" s="1"/>
  <c r="F49" i="71"/>
  <c r="O49" i="71" s="1"/>
  <c r="E49" i="71"/>
  <c r="N49" i="71" s="1"/>
  <c r="D49" i="71"/>
  <c r="A49" i="71"/>
  <c r="J48" i="71"/>
  <c r="K48" i="71"/>
  <c r="M48" i="71"/>
  <c r="I48" i="71"/>
  <c r="R48" i="71" s="1"/>
  <c r="H48" i="71"/>
  <c r="Q48" i="71" s="1"/>
  <c r="G48" i="71"/>
  <c r="P48" i="71" s="1"/>
  <c r="F48" i="71"/>
  <c r="O48" i="71" s="1"/>
  <c r="E48" i="71"/>
  <c r="N48" i="71" s="1"/>
  <c r="D48" i="71"/>
  <c r="A48" i="71"/>
  <c r="B48" i="71" s="1"/>
  <c r="J47" i="71"/>
  <c r="K47" i="71"/>
  <c r="M47" i="71"/>
  <c r="I47" i="71"/>
  <c r="R47" i="71" s="1"/>
  <c r="H47" i="71"/>
  <c r="Q47" i="71" s="1"/>
  <c r="G47" i="71"/>
  <c r="P47" i="71" s="1"/>
  <c r="F47" i="71"/>
  <c r="O47" i="71" s="1"/>
  <c r="E47" i="71"/>
  <c r="N47" i="71" s="1"/>
  <c r="D47" i="71"/>
  <c r="A47" i="71"/>
  <c r="B47" i="71" s="1"/>
  <c r="J46" i="71"/>
  <c r="K46" i="71"/>
  <c r="M46" i="71"/>
  <c r="I46" i="71"/>
  <c r="R46" i="71" s="1"/>
  <c r="H46" i="71"/>
  <c r="Q46" i="71" s="1"/>
  <c r="G46" i="71"/>
  <c r="P46" i="71" s="1"/>
  <c r="F46" i="71"/>
  <c r="O46" i="71" s="1"/>
  <c r="E46" i="71"/>
  <c r="N46" i="71" s="1"/>
  <c r="D46" i="71"/>
  <c r="A46" i="71"/>
  <c r="B46" i="71" s="1"/>
  <c r="J45" i="71"/>
  <c r="K45" i="71"/>
  <c r="M45" i="71"/>
  <c r="I45" i="71"/>
  <c r="R45" i="71" s="1"/>
  <c r="H45" i="71"/>
  <c r="Q45" i="71" s="1"/>
  <c r="G45" i="71"/>
  <c r="P45" i="71" s="1"/>
  <c r="F45" i="71"/>
  <c r="O45" i="71" s="1"/>
  <c r="E45" i="71"/>
  <c r="N45" i="71" s="1"/>
  <c r="D45" i="71"/>
  <c r="A45" i="71"/>
  <c r="J44" i="71"/>
  <c r="K44" i="71"/>
  <c r="M44" i="71"/>
  <c r="I44" i="71"/>
  <c r="R44" i="71" s="1"/>
  <c r="H44" i="71"/>
  <c r="Q44" i="71" s="1"/>
  <c r="G44" i="71"/>
  <c r="P44" i="71" s="1"/>
  <c r="F44" i="71"/>
  <c r="O44" i="71" s="1"/>
  <c r="E44" i="71"/>
  <c r="N44" i="71" s="1"/>
  <c r="D44" i="71"/>
  <c r="A44" i="71"/>
  <c r="B44" i="71" s="1"/>
  <c r="J43" i="71"/>
  <c r="K43" i="71"/>
  <c r="M43" i="71"/>
  <c r="I43" i="71"/>
  <c r="R43" i="71" s="1"/>
  <c r="H43" i="71"/>
  <c r="Q43" i="71" s="1"/>
  <c r="G43" i="71"/>
  <c r="P43" i="71" s="1"/>
  <c r="F43" i="71"/>
  <c r="O43" i="71" s="1"/>
  <c r="E43" i="71"/>
  <c r="N43" i="71" s="1"/>
  <c r="D43" i="71"/>
  <c r="A43" i="71"/>
  <c r="B43" i="71" s="1"/>
  <c r="J42" i="71"/>
  <c r="K42" i="71"/>
  <c r="M42" i="71"/>
  <c r="I42" i="71"/>
  <c r="R42" i="71" s="1"/>
  <c r="H42" i="71"/>
  <c r="Q42" i="71" s="1"/>
  <c r="G42" i="71"/>
  <c r="P42" i="71" s="1"/>
  <c r="F42" i="71"/>
  <c r="O42" i="71" s="1"/>
  <c r="E42" i="71"/>
  <c r="N42" i="71" s="1"/>
  <c r="D42" i="71"/>
  <c r="A42" i="71"/>
  <c r="B42" i="71" s="1"/>
  <c r="J41" i="71"/>
  <c r="K41" i="71"/>
  <c r="M41" i="71"/>
  <c r="I41" i="71"/>
  <c r="R41" i="71" s="1"/>
  <c r="H41" i="71"/>
  <c r="Q41" i="71" s="1"/>
  <c r="G41" i="71"/>
  <c r="P41" i="71" s="1"/>
  <c r="F41" i="71"/>
  <c r="O41" i="71" s="1"/>
  <c r="E41" i="71"/>
  <c r="N41" i="71" s="1"/>
  <c r="D41" i="71"/>
  <c r="A41" i="71"/>
  <c r="J40" i="71"/>
  <c r="K40" i="71"/>
  <c r="M40" i="71"/>
  <c r="I40" i="71"/>
  <c r="R40" i="71" s="1"/>
  <c r="H40" i="71"/>
  <c r="Q40" i="71" s="1"/>
  <c r="G40" i="71"/>
  <c r="P40" i="71" s="1"/>
  <c r="F40" i="71"/>
  <c r="O40" i="71" s="1"/>
  <c r="E40" i="71"/>
  <c r="N40" i="71" s="1"/>
  <c r="D40" i="71"/>
  <c r="A40" i="71"/>
  <c r="B40" i="71" s="1"/>
  <c r="J39" i="71"/>
  <c r="K39" i="71"/>
  <c r="M39" i="71"/>
  <c r="I39" i="71"/>
  <c r="R39" i="71" s="1"/>
  <c r="H39" i="71"/>
  <c r="Q39" i="71" s="1"/>
  <c r="G39" i="71"/>
  <c r="P39" i="71" s="1"/>
  <c r="F39" i="71"/>
  <c r="O39" i="71" s="1"/>
  <c r="E39" i="71"/>
  <c r="N39" i="71" s="1"/>
  <c r="D39" i="71"/>
  <c r="A39" i="71"/>
  <c r="B39" i="71" s="1"/>
  <c r="J38" i="71"/>
  <c r="K38" i="71"/>
  <c r="M38" i="71"/>
  <c r="I38" i="71"/>
  <c r="R38" i="71" s="1"/>
  <c r="H38" i="71"/>
  <c r="Q38" i="71" s="1"/>
  <c r="G38" i="71"/>
  <c r="P38" i="71" s="1"/>
  <c r="F38" i="71"/>
  <c r="O38" i="71" s="1"/>
  <c r="E38" i="71"/>
  <c r="N38" i="71" s="1"/>
  <c r="D38" i="71"/>
  <c r="A38" i="71"/>
  <c r="B38" i="71" s="1"/>
  <c r="J37" i="71"/>
  <c r="K37" i="71"/>
  <c r="M37" i="71"/>
  <c r="I37" i="71"/>
  <c r="R37" i="71" s="1"/>
  <c r="H37" i="71"/>
  <c r="Q37" i="71" s="1"/>
  <c r="G37" i="71"/>
  <c r="P37" i="71" s="1"/>
  <c r="F37" i="71"/>
  <c r="O37" i="71" s="1"/>
  <c r="E37" i="71"/>
  <c r="N37" i="71" s="1"/>
  <c r="D37" i="71"/>
  <c r="A37" i="71"/>
  <c r="B37" i="71" s="1"/>
  <c r="J36" i="71"/>
  <c r="K36" i="71"/>
  <c r="M36" i="71"/>
  <c r="I36" i="71"/>
  <c r="R36" i="71" s="1"/>
  <c r="H36" i="71"/>
  <c r="Q36" i="71" s="1"/>
  <c r="G36" i="71"/>
  <c r="P36" i="71" s="1"/>
  <c r="F36" i="71"/>
  <c r="O36" i="71" s="1"/>
  <c r="E36" i="71"/>
  <c r="N36" i="71" s="1"/>
  <c r="D36" i="71"/>
  <c r="A36" i="71"/>
  <c r="B36" i="71" s="1"/>
  <c r="J35" i="71"/>
  <c r="K35" i="71"/>
  <c r="M35" i="71"/>
  <c r="I35" i="71"/>
  <c r="R35" i="71" s="1"/>
  <c r="H35" i="71"/>
  <c r="Q35" i="71" s="1"/>
  <c r="G35" i="71"/>
  <c r="P35" i="71" s="1"/>
  <c r="F35" i="71"/>
  <c r="O35" i="71" s="1"/>
  <c r="E35" i="71"/>
  <c r="N35" i="71" s="1"/>
  <c r="D35" i="71"/>
  <c r="A35" i="71"/>
  <c r="B35" i="71" s="1"/>
  <c r="J34" i="71"/>
  <c r="K34" i="71"/>
  <c r="M34" i="71"/>
  <c r="I34" i="71"/>
  <c r="R34" i="71" s="1"/>
  <c r="H34" i="71"/>
  <c r="Q34" i="71" s="1"/>
  <c r="G34" i="71"/>
  <c r="P34" i="71" s="1"/>
  <c r="F34" i="71"/>
  <c r="O34" i="71" s="1"/>
  <c r="E34" i="71"/>
  <c r="N34" i="71" s="1"/>
  <c r="D34" i="71"/>
  <c r="A34" i="71"/>
  <c r="J33" i="71"/>
  <c r="K33" i="71"/>
  <c r="M33" i="71"/>
  <c r="I33" i="71"/>
  <c r="R33" i="71" s="1"/>
  <c r="H33" i="71"/>
  <c r="Q33" i="71" s="1"/>
  <c r="G33" i="71"/>
  <c r="P33" i="71" s="1"/>
  <c r="F33" i="71"/>
  <c r="O33" i="71" s="1"/>
  <c r="E33" i="71"/>
  <c r="N33" i="71" s="1"/>
  <c r="D33" i="71"/>
  <c r="A33" i="71"/>
  <c r="J32" i="71"/>
  <c r="K32" i="71"/>
  <c r="M32" i="71"/>
  <c r="I32" i="71"/>
  <c r="R32" i="71" s="1"/>
  <c r="H32" i="71"/>
  <c r="Q32" i="71" s="1"/>
  <c r="G32" i="71"/>
  <c r="P32" i="71" s="1"/>
  <c r="F32" i="71"/>
  <c r="O32" i="71" s="1"/>
  <c r="E32" i="71"/>
  <c r="N32" i="71" s="1"/>
  <c r="D32" i="71"/>
  <c r="A32" i="71"/>
  <c r="J31" i="71"/>
  <c r="K31" i="71"/>
  <c r="M31" i="71"/>
  <c r="I31" i="71"/>
  <c r="R31" i="71" s="1"/>
  <c r="H31" i="71"/>
  <c r="Q31" i="71" s="1"/>
  <c r="G31" i="71"/>
  <c r="P31" i="71" s="1"/>
  <c r="F31" i="71"/>
  <c r="O31" i="71" s="1"/>
  <c r="E31" i="71"/>
  <c r="N31" i="71" s="1"/>
  <c r="D31" i="71"/>
  <c r="A31" i="71"/>
  <c r="J30" i="71"/>
  <c r="K30" i="71"/>
  <c r="M30" i="71"/>
  <c r="I30" i="71"/>
  <c r="R30" i="71" s="1"/>
  <c r="H30" i="71"/>
  <c r="Q30" i="71" s="1"/>
  <c r="G30" i="71"/>
  <c r="P30" i="71" s="1"/>
  <c r="F30" i="71"/>
  <c r="O30" i="71" s="1"/>
  <c r="E30" i="71"/>
  <c r="N30" i="71" s="1"/>
  <c r="D30" i="71"/>
  <c r="A30" i="71"/>
  <c r="J29" i="71"/>
  <c r="K29" i="71"/>
  <c r="M29" i="71"/>
  <c r="I29" i="71"/>
  <c r="R29" i="71" s="1"/>
  <c r="H29" i="71"/>
  <c r="Q29" i="71" s="1"/>
  <c r="G29" i="71"/>
  <c r="P29" i="71" s="1"/>
  <c r="F29" i="71"/>
  <c r="O29" i="71" s="1"/>
  <c r="E29" i="71"/>
  <c r="N29" i="71" s="1"/>
  <c r="D29" i="71"/>
  <c r="A29" i="71"/>
  <c r="J28" i="71"/>
  <c r="K28" i="71"/>
  <c r="M28" i="71"/>
  <c r="I28" i="71"/>
  <c r="R28" i="71" s="1"/>
  <c r="H28" i="71"/>
  <c r="Q28" i="71" s="1"/>
  <c r="G28" i="71"/>
  <c r="P28" i="71" s="1"/>
  <c r="F28" i="71"/>
  <c r="O28" i="71" s="1"/>
  <c r="E28" i="71"/>
  <c r="N28" i="71" s="1"/>
  <c r="D28" i="71"/>
  <c r="A28" i="71"/>
  <c r="J27" i="71"/>
  <c r="K27" i="71"/>
  <c r="M27" i="71"/>
  <c r="I27" i="71"/>
  <c r="R27" i="71" s="1"/>
  <c r="H27" i="71"/>
  <c r="Q27" i="71" s="1"/>
  <c r="G27" i="71"/>
  <c r="P27" i="71" s="1"/>
  <c r="F27" i="71"/>
  <c r="O27" i="71" s="1"/>
  <c r="E27" i="71"/>
  <c r="N27" i="71" s="1"/>
  <c r="D27" i="71"/>
  <c r="A27" i="71"/>
  <c r="J26" i="71"/>
  <c r="K26" i="71"/>
  <c r="M26" i="71"/>
  <c r="I26" i="71"/>
  <c r="R26" i="71" s="1"/>
  <c r="H26" i="71"/>
  <c r="Q26" i="71" s="1"/>
  <c r="G26" i="71"/>
  <c r="P26" i="71" s="1"/>
  <c r="F26" i="71"/>
  <c r="O26" i="71" s="1"/>
  <c r="E26" i="71"/>
  <c r="N26" i="71" s="1"/>
  <c r="D26" i="71"/>
  <c r="A26" i="71"/>
  <c r="J25" i="71"/>
  <c r="K25" i="71"/>
  <c r="M25" i="71"/>
  <c r="I25" i="71"/>
  <c r="R25" i="71" s="1"/>
  <c r="H25" i="71"/>
  <c r="Q25" i="71" s="1"/>
  <c r="G25" i="71"/>
  <c r="P25" i="71" s="1"/>
  <c r="F25" i="71"/>
  <c r="O25" i="71" s="1"/>
  <c r="E25" i="71"/>
  <c r="N25" i="71" s="1"/>
  <c r="D25" i="71"/>
  <c r="A25" i="71"/>
  <c r="J24" i="71"/>
  <c r="K24" i="71"/>
  <c r="M24" i="71"/>
  <c r="I24" i="71"/>
  <c r="R24" i="71" s="1"/>
  <c r="H24" i="71"/>
  <c r="Q24" i="71" s="1"/>
  <c r="G24" i="71"/>
  <c r="P24" i="71" s="1"/>
  <c r="F24" i="71"/>
  <c r="O24" i="71" s="1"/>
  <c r="E24" i="71"/>
  <c r="N24" i="71" s="1"/>
  <c r="D24" i="71"/>
  <c r="A24" i="71"/>
  <c r="J23" i="71"/>
  <c r="K23" i="71"/>
  <c r="M23" i="71"/>
  <c r="I23" i="71"/>
  <c r="R23" i="71" s="1"/>
  <c r="H23" i="71"/>
  <c r="Q23" i="71" s="1"/>
  <c r="G23" i="71"/>
  <c r="P23" i="71" s="1"/>
  <c r="F23" i="71"/>
  <c r="O23" i="71" s="1"/>
  <c r="E23" i="71"/>
  <c r="N23" i="71" s="1"/>
  <c r="D23" i="71"/>
  <c r="A23" i="71"/>
  <c r="J22" i="71"/>
  <c r="K22" i="71"/>
  <c r="M22" i="71"/>
  <c r="I22" i="71"/>
  <c r="R22" i="71" s="1"/>
  <c r="H22" i="71"/>
  <c r="Q22" i="71" s="1"/>
  <c r="G22" i="71"/>
  <c r="P22" i="71" s="1"/>
  <c r="F22" i="71"/>
  <c r="O22" i="71" s="1"/>
  <c r="E22" i="71"/>
  <c r="N22" i="71" s="1"/>
  <c r="D22" i="71"/>
  <c r="A22" i="71"/>
  <c r="J21" i="71"/>
  <c r="K21" i="71"/>
  <c r="M21" i="71"/>
  <c r="I21" i="71"/>
  <c r="R21" i="71" s="1"/>
  <c r="H21" i="71"/>
  <c r="Q21" i="71" s="1"/>
  <c r="G21" i="71"/>
  <c r="P21" i="71" s="1"/>
  <c r="F21" i="71"/>
  <c r="O21" i="71" s="1"/>
  <c r="E21" i="71"/>
  <c r="N21" i="71" s="1"/>
  <c r="D21" i="71"/>
  <c r="A21" i="71"/>
  <c r="J20" i="71"/>
  <c r="K20" i="71"/>
  <c r="M20" i="71"/>
  <c r="I20" i="71"/>
  <c r="R20" i="71" s="1"/>
  <c r="H20" i="71"/>
  <c r="Q20" i="71" s="1"/>
  <c r="G20" i="71"/>
  <c r="P20" i="71" s="1"/>
  <c r="F20" i="71"/>
  <c r="O20" i="71" s="1"/>
  <c r="E20" i="71"/>
  <c r="N20" i="71" s="1"/>
  <c r="D20" i="71"/>
  <c r="A20" i="71"/>
  <c r="C20" i="71" s="1"/>
  <c r="J19" i="71"/>
  <c r="K19" i="71"/>
  <c r="M19" i="71"/>
  <c r="I19" i="71"/>
  <c r="R19" i="71" s="1"/>
  <c r="H19" i="71"/>
  <c r="Q19" i="71" s="1"/>
  <c r="G19" i="71"/>
  <c r="P19" i="71" s="1"/>
  <c r="F19" i="71"/>
  <c r="O19" i="71" s="1"/>
  <c r="E19" i="71"/>
  <c r="N19" i="71" s="1"/>
  <c r="D19" i="71"/>
  <c r="A19" i="71"/>
  <c r="C19" i="71" s="1"/>
  <c r="J18" i="71"/>
  <c r="K18" i="71"/>
  <c r="M18" i="71"/>
  <c r="I18" i="71"/>
  <c r="R18" i="71" s="1"/>
  <c r="H18" i="71"/>
  <c r="Q18" i="71" s="1"/>
  <c r="G18" i="71"/>
  <c r="P18" i="71" s="1"/>
  <c r="F18" i="71"/>
  <c r="O18" i="71" s="1"/>
  <c r="E18" i="71"/>
  <c r="N18" i="71" s="1"/>
  <c r="D18" i="71"/>
  <c r="A18" i="71"/>
  <c r="C18" i="71" s="1"/>
  <c r="J17" i="71"/>
  <c r="K17" i="71"/>
  <c r="M17" i="71"/>
  <c r="I17" i="71"/>
  <c r="R17" i="71" s="1"/>
  <c r="H17" i="71"/>
  <c r="Q17" i="71" s="1"/>
  <c r="G17" i="71"/>
  <c r="P17" i="71" s="1"/>
  <c r="F17" i="71"/>
  <c r="O17" i="71" s="1"/>
  <c r="E17" i="71"/>
  <c r="N17" i="71" s="1"/>
  <c r="D17" i="71"/>
  <c r="A17" i="71"/>
  <c r="B17" i="71" s="1"/>
  <c r="J16" i="71"/>
  <c r="K16" i="71"/>
  <c r="M16" i="71"/>
  <c r="I16" i="71"/>
  <c r="R16" i="71" s="1"/>
  <c r="H16" i="71"/>
  <c r="Q16" i="71" s="1"/>
  <c r="G16" i="71"/>
  <c r="P16" i="71" s="1"/>
  <c r="F16" i="71"/>
  <c r="O16" i="71" s="1"/>
  <c r="E16" i="71"/>
  <c r="N16" i="71" s="1"/>
  <c r="D16" i="71"/>
  <c r="A16" i="71"/>
  <c r="C16" i="71" s="1"/>
  <c r="J15" i="71"/>
  <c r="K15" i="71"/>
  <c r="M15" i="71"/>
  <c r="I15" i="71"/>
  <c r="R15" i="71" s="1"/>
  <c r="H15" i="71"/>
  <c r="Q15" i="71" s="1"/>
  <c r="G15" i="71"/>
  <c r="P15" i="71" s="1"/>
  <c r="F15" i="71"/>
  <c r="O15" i="71" s="1"/>
  <c r="E15" i="71"/>
  <c r="N15" i="71" s="1"/>
  <c r="D15" i="71"/>
  <c r="A15" i="71"/>
  <c r="C15" i="71" s="1"/>
  <c r="J14" i="71"/>
  <c r="K14" i="71"/>
  <c r="N14" i="71"/>
  <c r="M14" i="71"/>
  <c r="I14" i="71"/>
  <c r="R14" i="71" s="1"/>
  <c r="H14" i="71"/>
  <c r="Q14" i="71" s="1"/>
  <c r="G14" i="71"/>
  <c r="P14" i="71" s="1"/>
  <c r="F14" i="71"/>
  <c r="O14" i="71" s="1"/>
  <c r="E14" i="71"/>
  <c r="D14" i="71"/>
  <c r="A14" i="71"/>
  <c r="J13" i="71"/>
  <c r="K13" i="71"/>
  <c r="M13" i="71"/>
  <c r="I13" i="71"/>
  <c r="R13" i="71" s="1"/>
  <c r="H13" i="71"/>
  <c r="Q13" i="71" s="1"/>
  <c r="G13" i="71"/>
  <c r="P13" i="71" s="1"/>
  <c r="F13" i="71"/>
  <c r="O13" i="71" s="1"/>
  <c r="E13" i="71"/>
  <c r="N13" i="71" s="1"/>
  <c r="D13" i="71"/>
  <c r="A13" i="71"/>
  <c r="C13" i="71" s="1"/>
  <c r="J12" i="71"/>
  <c r="K12" i="71"/>
  <c r="M12" i="71"/>
  <c r="I12" i="71"/>
  <c r="R12" i="71" s="1"/>
  <c r="H12" i="71"/>
  <c r="Q12" i="71" s="1"/>
  <c r="G12" i="71"/>
  <c r="P12" i="71" s="1"/>
  <c r="F12" i="71"/>
  <c r="O12" i="71" s="1"/>
  <c r="E12" i="71"/>
  <c r="N12" i="71" s="1"/>
  <c r="D12" i="71"/>
  <c r="A12" i="71"/>
  <c r="C12" i="71" s="1"/>
  <c r="J11" i="71"/>
  <c r="K11" i="71"/>
  <c r="M11" i="71"/>
  <c r="I11" i="71"/>
  <c r="R11" i="71" s="1"/>
  <c r="H11" i="71"/>
  <c r="Q11" i="71" s="1"/>
  <c r="G11" i="71"/>
  <c r="P11" i="71" s="1"/>
  <c r="F11" i="71"/>
  <c r="O11" i="71" s="1"/>
  <c r="E11" i="71"/>
  <c r="N11" i="71" s="1"/>
  <c r="D11" i="71"/>
  <c r="A11" i="71"/>
  <c r="C11" i="71" s="1"/>
  <c r="J10" i="71"/>
  <c r="K10" i="71"/>
  <c r="M10" i="71"/>
  <c r="I10" i="71"/>
  <c r="R10" i="71" s="1"/>
  <c r="H10" i="71"/>
  <c r="Q10" i="71" s="1"/>
  <c r="G10" i="71"/>
  <c r="P10" i="71" s="1"/>
  <c r="F10" i="71"/>
  <c r="O10" i="71" s="1"/>
  <c r="E10" i="71"/>
  <c r="N10" i="71" s="1"/>
  <c r="D10" i="71"/>
  <c r="A10" i="71"/>
  <c r="C10" i="71" s="1"/>
  <c r="J9" i="71"/>
  <c r="K9" i="71"/>
  <c r="M9" i="71"/>
  <c r="I9" i="71"/>
  <c r="R9" i="71" s="1"/>
  <c r="H9" i="71"/>
  <c r="Q9" i="71" s="1"/>
  <c r="G9" i="71"/>
  <c r="P9" i="71" s="1"/>
  <c r="F9" i="71"/>
  <c r="O9" i="71" s="1"/>
  <c r="E9" i="71"/>
  <c r="N9" i="71" s="1"/>
  <c r="D9" i="71"/>
  <c r="A9" i="71"/>
  <c r="B9" i="71" s="1"/>
  <c r="J8" i="71"/>
  <c r="K8" i="71"/>
  <c r="M8" i="71"/>
  <c r="I8" i="71"/>
  <c r="R8" i="71" s="1"/>
  <c r="H8" i="71"/>
  <c r="Q8" i="71" s="1"/>
  <c r="G8" i="71"/>
  <c r="P8" i="71" s="1"/>
  <c r="F8" i="71"/>
  <c r="O8" i="71" s="1"/>
  <c r="E8" i="71"/>
  <c r="N8" i="71" s="1"/>
  <c r="D8" i="71"/>
  <c r="A8" i="71"/>
  <c r="C8" i="71" s="1"/>
  <c r="J7" i="71"/>
  <c r="K7" i="71"/>
  <c r="M7" i="71"/>
  <c r="I7" i="71"/>
  <c r="R7" i="71" s="1"/>
  <c r="H7" i="71"/>
  <c r="Q7" i="71" s="1"/>
  <c r="G7" i="71"/>
  <c r="P7" i="71" s="1"/>
  <c r="F7" i="71"/>
  <c r="O7" i="71" s="1"/>
  <c r="E7" i="71"/>
  <c r="N7" i="71" s="1"/>
  <c r="D7" i="71"/>
  <c r="A7" i="71"/>
  <c r="C7" i="71" s="1"/>
  <c r="J6" i="71"/>
  <c r="K6" i="71"/>
  <c r="M6" i="71"/>
  <c r="I6" i="71"/>
  <c r="R6" i="71" s="1"/>
  <c r="H6" i="71"/>
  <c r="Q6" i="71" s="1"/>
  <c r="G6" i="71"/>
  <c r="P6" i="71" s="1"/>
  <c r="F6" i="71"/>
  <c r="O6" i="71" s="1"/>
  <c r="E6" i="71"/>
  <c r="N6" i="71" s="1"/>
  <c r="D6" i="71"/>
  <c r="A6" i="71"/>
  <c r="C6" i="71" s="1"/>
  <c r="J5" i="71"/>
  <c r="K5" i="71"/>
  <c r="M5" i="71"/>
  <c r="I5" i="71"/>
  <c r="R5" i="71" s="1"/>
  <c r="H5" i="71"/>
  <c r="Q5" i="71" s="1"/>
  <c r="G5" i="71"/>
  <c r="P5" i="71" s="1"/>
  <c r="F5" i="71"/>
  <c r="O5" i="71" s="1"/>
  <c r="E5" i="71"/>
  <c r="N5" i="71" s="1"/>
  <c r="D5" i="71"/>
  <c r="A5" i="71"/>
  <c r="C5" i="71" s="1"/>
  <c r="J4" i="71"/>
  <c r="K4" i="71"/>
  <c r="M4" i="71"/>
  <c r="I4" i="71"/>
  <c r="R4" i="71" s="1"/>
  <c r="H4" i="71"/>
  <c r="Q4" i="71" s="1"/>
  <c r="G4" i="71"/>
  <c r="P4" i="71" s="1"/>
  <c r="F4" i="71"/>
  <c r="O4" i="71" s="1"/>
  <c r="E4" i="71"/>
  <c r="N4" i="71" s="1"/>
  <c r="D4" i="71"/>
  <c r="A4" i="71"/>
  <c r="C4" i="71" s="1"/>
  <c r="J3" i="71"/>
  <c r="K3" i="71"/>
  <c r="M3" i="71"/>
  <c r="I3" i="71"/>
  <c r="R3" i="71" s="1"/>
  <c r="H3" i="71"/>
  <c r="Q3" i="71" s="1"/>
  <c r="G3" i="71"/>
  <c r="P3" i="71" s="1"/>
  <c r="F3" i="71"/>
  <c r="O3" i="71" s="1"/>
  <c r="E3" i="71"/>
  <c r="N3" i="71" s="1"/>
  <c r="D3" i="71"/>
  <c r="A3" i="71"/>
  <c r="C3" i="71" s="1"/>
  <c r="J2" i="71"/>
  <c r="K2" i="71"/>
  <c r="M2" i="71"/>
  <c r="I2" i="71"/>
  <c r="R2" i="71" s="1"/>
  <c r="H2" i="71"/>
  <c r="Q2" i="71" s="1"/>
  <c r="G2" i="71"/>
  <c r="P2" i="71" s="1"/>
  <c r="F2" i="71"/>
  <c r="O2" i="71" s="1"/>
  <c r="E2" i="71"/>
  <c r="N2" i="71" s="1"/>
  <c r="D2" i="71"/>
  <c r="A2" i="71"/>
  <c r="C2" i="71" s="1"/>
  <c r="J1" i="71"/>
  <c r="S1" i="71" s="1"/>
  <c r="K1" i="71"/>
  <c r="T1" i="71" s="1"/>
  <c r="I1" i="71"/>
  <c r="R1" i="71" s="1"/>
  <c r="H1" i="71"/>
  <c r="Q1" i="71" s="1"/>
  <c r="G1" i="71"/>
  <c r="P1" i="71" s="1"/>
  <c r="F1" i="71"/>
  <c r="O1" i="71" s="1"/>
  <c r="E1" i="71"/>
  <c r="N1" i="71" s="1"/>
  <c r="D1" i="71"/>
  <c r="A1" i="71"/>
  <c r="K121" i="69"/>
  <c r="J121" i="69"/>
  <c r="M121" i="69"/>
  <c r="I121" i="69"/>
  <c r="R121" i="69" s="1"/>
  <c r="H121" i="69"/>
  <c r="Q121" i="69" s="1"/>
  <c r="G121" i="69"/>
  <c r="P121" i="69" s="1"/>
  <c r="F121" i="69"/>
  <c r="O121" i="69" s="1"/>
  <c r="E121" i="69"/>
  <c r="N121" i="69" s="1"/>
  <c r="D121" i="69"/>
  <c r="B121" i="69"/>
  <c r="A121" i="69"/>
  <c r="C121" i="69" s="1"/>
  <c r="K120" i="69"/>
  <c r="J120" i="69"/>
  <c r="N120" i="69"/>
  <c r="M120" i="69"/>
  <c r="I120" i="69"/>
  <c r="R120" i="69" s="1"/>
  <c r="H120" i="69"/>
  <c r="Q120" i="69" s="1"/>
  <c r="G120" i="69"/>
  <c r="P120" i="69" s="1"/>
  <c r="F120" i="69"/>
  <c r="O120" i="69" s="1"/>
  <c r="E120" i="69"/>
  <c r="D120" i="69"/>
  <c r="C120" i="69"/>
  <c r="A120" i="69"/>
  <c r="B120" i="69" s="1"/>
  <c r="K119" i="69"/>
  <c r="J119" i="69"/>
  <c r="M119" i="69"/>
  <c r="I119" i="69"/>
  <c r="R119" i="69" s="1"/>
  <c r="H119" i="69"/>
  <c r="Q119" i="69" s="1"/>
  <c r="G119" i="69"/>
  <c r="P119" i="69" s="1"/>
  <c r="F119" i="69"/>
  <c r="O119" i="69" s="1"/>
  <c r="E119" i="69"/>
  <c r="N119" i="69" s="1"/>
  <c r="D119" i="69"/>
  <c r="A119" i="69"/>
  <c r="C119" i="69" s="1"/>
  <c r="K118" i="69"/>
  <c r="J118" i="69"/>
  <c r="M118" i="69"/>
  <c r="I118" i="69"/>
  <c r="R118" i="69" s="1"/>
  <c r="H118" i="69"/>
  <c r="Q118" i="69" s="1"/>
  <c r="G118" i="69"/>
  <c r="P118" i="69" s="1"/>
  <c r="F118" i="69"/>
  <c r="O118" i="69" s="1"/>
  <c r="E118" i="69"/>
  <c r="N118" i="69" s="1"/>
  <c r="D118" i="69"/>
  <c r="A118" i="69"/>
  <c r="K117" i="69"/>
  <c r="J117" i="69"/>
  <c r="M117" i="69"/>
  <c r="I117" i="69"/>
  <c r="R117" i="69" s="1"/>
  <c r="H117" i="69"/>
  <c r="Q117" i="69" s="1"/>
  <c r="G117" i="69"/>
  <c r="P117" i="69" s="1"/>
  <c r="F117" i="69"/>
  <c r="O117" i="69" s="1"/>
  <c r="E117" i="69"/>
  <c r="N117" i="69" s="1"/>
  <c r="D117" i="69"/>
  <c r="A117" i="69"/>
  <c r="C117" i="69" s="1"/>
  <c r="K116" i="69"/>
  <c r="J116" i="69"/>
  <c r="M116" i="69"/>
  <c r="I116" i="69"/>
  <c r="R116" i="69" s="1"/>
  <c r="H116" i="69"/>
  <c r="Q116" i="69" s="1"/>
  <c r="G116" i="69"/>
  <c r="P116" i="69" s="1"/>
  <c r="F116" i="69"/>
  <c r="O116" i="69" s="1"/>
  <c r="E116" i="69"/>
  <c r="N116" i="69" s="1"/>
  <c r="D116" i="69"/>
  <c r="B116" i="69"/>
  <c r="A116" i="69"/>
  <c r="C116" i="69" s="1"/>
  <c r="K115" i="69"/>
  <c r="J115" i="69"/>
  <c r="M115" i="69"/>
  <c r="I115" i="69"/>
  <c r="R115" i="69" s="1"/>
  <c r="H115" i="69"/>
  <c r="Q115" i="69" s="1"/>
  <c r="G115" i="69"/>
  <c r="P115" i="69" s="1"/>
  <c r="F115" i="69"/>
  <c r="O115" i="69" s="1"/>
  <c r="E115" i="69"/>
  <c r="N115" i="69" s="1"/>
  <c r="D115" i="69"/>
  <c r="A115" i="69"/>
  <c r="C115" i="69" s="1"/>
  <c r="K114" i="69"/>
  <c r="J114" i="69"/>
  <c r="M114" i="69"/>
  <c r="I114" i="69"/>
  <c r="R114" i="69" s="1"/>
  <c r="H114" i="69"/>
  <c r="Q114" i="69" s="1"/>
  <c r="G114" i="69"/>
  <c r="P114" i="69" s="1"/>
  <c r="F114" i="69"/>
  <c r="O114" i="69" s="1"/>
  <c r="E114" i="69"/>
  <c r="N114" i="69" s="1"/>
  <c r="D114" i="69"/>
  <c r="A114" i="69"/>
  <c r="K113" i="69"/>
  <c r="J113" i="69"/>
  <c r="M113" i="69"/>
  <c r="I113" i="69"/>
  <c r="R113" i="69" s="1"/>
  <c r="H113" i="69"/>
  <c r="Q113" i="69" s="1"/>
  <c r="G113" i="69"/>
  <c r="P113" i="69" s="1"/>
  <c r="F113" i="69"/>
  <c r="O113" i="69" s="1"/>
  <c r="E113" i="69"/>
  <c r="N113" i="69" s="1"/>
  <c r="D113" i="69"/>
  <c r="A113" i="69"/>
  <c r="C113" i="69" s="1"/>
  <c r="K112" i="69"/>
  <c r="J112" i="69"/>
  <c r="M112" i="69"/>
  <c r="I112" i="69"/>
  <c r="R112" i="69" s="1"/>
  <c r="H112" i="69"/>
  <c r="Q112" i="69" s="1"/>
  <c r="G112" i="69"/>
  <c r="P112" i="69" s="1"/>
  <c r="F112" i="69"/>
  <c r="O112" i="69" s="1"/>
  <c r="E112" i="69"/>
  <c r="N112" i="69" s="1"/>
  <c r="D112" i="69"/>
  <c r="B112" i="69"/>
  <c r="A112" i="69"/>
  <c r="C112" i="69" s="1"/>
  <c r="K111" i="69"/>
  <c r="J111" i="69"/>
  <c r="M111" i="69"/>
  <c r="I111" i="69"/>
  <c r="R111" i="69" s="1"/>
  <c r="H111" i="69"/>
  <c r="Q111" i="69" s="1"/>
  <c r="G111" i="69"/>
  <c r="P111" i="69" s="1"/>
  <c r="F111" i="69"/>
  <c r="O111" i="69" s="1"/>
  <c r="E111" i="69"/>
  <c r="N111" i="69" s="1"/>
  <c r="D111" i="69"/>
  <c r="A111" i="69"/>
  <c r="C111" i="69" s="1"/>
  <c r="K110" i="69"/>
  <c r="J110" i="69"/>
  <c r="M110" i="69"/>
  <c r="I110" i="69"/>
  <c r="R110" i="69" s="1"/>
  <c r="H110" i="69"/>
  <c r="Q110" i="69" s="1"/>
  <c r="G110" i="69"/>
  <c r="P110" i="69" s="1"/>
  <c r="F110" i="69"/>
  <c r="O110" i="69" s="1"/>
  <c r="E110" i="69"/>
  <c r="N110" i="69" s="1"/>
  <c r="D110" i="69"/>
  <c r="A110" i="69"/>
  <c r="K109" i="69"/>
  <c r="J109" i="69"/>
  <c r="N109" i="69"/>
  <c r="M109" i="69"/>
  <c r="I109" i="69"/>
  <c r="R109" i="69" s="1"/>
  <c r="H109" i="69"/>
  <c r="Q109" i="69" s="1"/>
  <c r="G109" i="69"/>
  <c r="P109" i="69" s="1"/>
  <c r="F109" i="69"/>
  <c r="O109" i="69" s="1"/>
  <c r="E109" i="69"/>
  <c r="D109" i="69"/>
  <c r="C109" i="69"/>
  <c r="A109" i="69"/>
  <c r="B109" i="69" s="1"/>
  <c r="K108" i="69"/>
  <c r="J108" i="69"/>
  <c r="M108" i="69"/>
  <c r="I108" i="69"/>
  <c r="R108" i="69" s="1"/>
  <c r="H108" i="69"/>
  <c r="Q108" i="69" s="1"/>
  <c r="G108" i="69"/>
  <c r="P108" i="69" s="1"/>
  <c r="F108" i="69"/>
  <c r="O108" i="69" s="1"/>
  <c r="E108" i="69"/>
  <c r="N108" i="69" s="1"/>
  <c r="D108" i="69"/>
  <c r="A108" i="69"/>
  <c r="C108" i="69" s="1"/>
  <c r="K107" i="69"/>
  <c r="J107" i="69"/>
  <c r="M107" i="69"/>
  <c r="I107" i="69"/>
  <c r="R107" i="69" s="1"/>
  <c r="H107" i="69"/>
  <c r="Q107" i="69" s="1"/>
  <c r="G107" i="69"/>
  <c r="P107" i="69" s="1"/>
  <c r="F107" i="69"/>
  <c r="O107" i="69" s="1"/>
  <c r="E107" i="69"/>
  <c r="N107" i="69" s="1"/>
  <c r="D107" i="69"/>
  <c r="A107" i="69"/>
  <c r="C107" i="69" s="1"/>
  <c r="K106" i="69"/>
  <c r="J106" i="69"/>
  <c r="M106" i="69"/>
  <c r="I106" i="69"/>
  <c r="R106" i="69" s="1"/>
  <c r="H106" i="69"/>
  <c r="Q106" i="69" s="1"/>
  <c r="G106" i="69"/>
  <c r="P106" i="69" s="1"/>
  <c r="F106" i="69"/>
  <c r="O106" i="69" s="1"/>
  <c r="E106" i="69"/>
  <c r="N106" i="69" s="1"/>
  <c r="D106" i="69"/>
  <c r="A106" i="69"/>
  <c r="K105" i="69"/>
  <c r="J105" i="69"/>
  <c r="N105" i="69"/>
  <c r="M105" i="69"/>
  <c r="I105" i="69"/>
  <c r="R105" i="69" s="1"/>
  <c r="H105" i="69"/>
  <c r="Q105" i="69" s="1"/>
  <c r="G105" i="69"/>
  <c r="P105" i="69" s="1"/>
  <c r="F105" i="69"/>
  <c r="O105" i="69" s="1"/>
  <c r="E105" i="69"/>
  <c r="D105" i="69"/>
  <c r="C105" i="69"/>
  <c r="B105" i="69"/>
  <c r="A105" i="69"/>
  <c r="K104" i="69"/>
  <c r="J104" i="69"/>
  <c r="N104" i="69"/>
  <c r="M104" i="69"/>
  <c r="I104" i="69"/>
  <c r="R104" i="69" s="1"/>
  <c r="H104" i="69"/>
  <c r="Q104" i="69" s="1"/>
  <c r="G104" i="69"/>
  <c r="P104" i="69" s="1"/>
  <c r="F104" i="69"/>
  <c r="O104" i="69" s="1"/>
  <c r="E104" i="69"/>
  <c r="D104" i="69"/>
  <c r="C104" i="69"/>
  <c r="A104" i="69"/>
  <c r="B104" i="69" s="1"/>
  <c r="K103" i="69"/>
  <c r="J103" i="69"/>
  <c r="M103" i="69"/>
  <c r="I103" i="69"/>
  <c r="R103" i="69" s="1"/>
  <c r="H103" i="69"/>
  <c r="Q103" i="69" s="1"/>
  <c r="G103" i="69"/>
  <c r="P103" i="69" s="1"/>
  <c r="F103" i="69"/>
  <c r="O103" i="69" s="1"/>
  <c r="E103" i="69"/>
  <c r="N103" i="69" s="1"/>
  <c r="D103" i="69"/>
  <c r="B103" i="69"/>
  <c r="A103" i="69"/>
  <c r="C103" i="69" s="1"/>
  <c r="K102" i="69"/>
  <c r="J102" i="69"/>
  <c r="R102" i="69"/>
  <c r="M102" i="69"/>
  <c r="I102" i="69"/>
  <c r="H102" i="69"/>
  <c r="Q102" i="69" s="1"/>
  <c r="G102" i="69"/>
  <c r="P102" i="69" s="1"/>
  <c r="F102" i="69"/>
  <c r="O102" i="69" s="1"/>
  <c r="E102" i="69"/>
  <c r="N102" i="69" s="1"/>
  <c r="D102" i="69"/>
  <c r="A102" i="69"/>
  <c r="K101" i="69"/>
  <c r="J101" i="69"/>
  <c r="N101" i="69"/>
  <c r="M101" i="69"/>
  <c r="I101" i="69"/>
  <c r="R101" i="69" s="1"/>
  <c r="H101" i="69"/>
  <c r="Q101" i="69" s="1"/>
  <c r="G101" i="69"/>
  <c r="P101" i="69" s="1"/>
  <c r="F101" i="69"/>
  <c r="O101" i="69" s="1"/>
  <c r="E101" i="69"/>
  <c r="D101" i="69"/>
  <c r="C101" i="69"/>
  <c r="A101" i="69"/>
  <c r="B101" i="69" s="1"/>
  <c r="K100" i="69"/>
  <c r="J100" i="69"/>
  <c r="N100" i="69"/>
  <c r="M100" i="69"/>
  <c r="I100" i="69"/>
  <c r="R100" i="69" s="1"/>
  <c r="H100" i="69"/>
  <c r="Q100" i="69" s="1"/>
  <c r="G100" i="69"/>
  <c r="P100" i="69" s="1"/>
  <c r="F100" i="69"/>
  <c r="O100" i="69" s="1"/>
  <c r="E100" i="69"/>
  <c r="D100" i="69"/>
  <c r="C100" i="69"/>
  <c r="A100" i="69"/>
  <c r="B100" i="69" s="1"/>
  <c r="K99" i="69"/>
  <c r="J99" i="69"/>
  <c r="N99" i="69"/>
  <c r="M99" i="69"/>
  <c r="I99" i="69"/>
  <c r="R99" i="69" s="1"/>
  <c r="H99" i="69"/>
  <c r="Q99" i="69" s="1"/>
  <c r="G99" i="69"/>
  <c r="P99" i="69" s="1"/>
  <c r="F99" i="69"/>
  <c r="O99" i="69" s="1"/>
  <c r="E99" i="69"/>
  <c r="D99" i="69"/>
  <c r="C99" i="69"/>
  <c r="B99" i="69"/>
  <c r="A99" i="69"/>
  <c r="K98" i="69"/>
  <c r="J98" i="69"/>
  <c r="M98" i="69"/>
  <c r="I98" i="69"/>
  <c r="R98" i="69" s="1"/>
  <c r="H98" i="69"/>
  <c r="Q98" i="69" s="1"/>
  <c r="G98" i="69"/>
  <c r="P98" i="69" s="1"/>
  <c r="F98" i="69"/>
  <c r="O98" i="69" s="1"/>
  <c r="E98" i="69"/>
  <c r="N98" i="69" s="1"/>
  <c r="D98" i="69"/>
  <c r="B98" i="69"/>
  <c r="A98" i="69"/>
  <c r="C98" i="69" s="1"/>
  <c r="K97" i="69"/>
  <c r="J97" i="69"/>
  <c r="M97" i="69"/>
  <c r="I97" i="69"/>
  <c r="R97" i="69" s="1"/>
  <c r="H97" i="69"/>
  <c r="Q97" i="69" s="1"/>
  <c r="G97" i="69"/>
  <c r="P97" i="69" s="1"/>
  <c r="F97" i="69"/>
  <c r="O97" i="69" s="1"/>
  <c r="E97" i="69"/>
  <c r="N97" i="69" s="1"/>
  <c r="D97" i="69"/>
  <c r="A97" i="69"/>
  <c r="K96" i="69"/>
  <c r="J96" i="69"/>
  <c r="M96" i="69"/>
  <c r="I96" i="69"/>
  <c r="R96" i="69" s="1"/>
  <c r="H96" i="69"/>
  <c r="Q96" i="69" s="1"/>
  <c r="G96" i="69"/>
  <c r="P96" i="69" s="1"/>
  <c r="F96" i="69"/>
  <c r="O96" i="69" s="1"/>
  <c r="E96" i="69"/>
  <c r="N96" i="69" s="1"/>
  <c r="D96" i="69"/>
  <c r="A96" i="69"/>
  <c r="B96" i="69" s="1"/>
  <c r="K95" i="69"/>
  <c r="J95" i="69"/>
  <c r="M95" i="69"/>
  <c r="I95" i="69"/>
  <c r="R95" i="69" s="1"/>
  <c r="H95" i="69"/>
  <c r="Q95" i="69" s="1"/>
  <c r="G95" i="69"/>
  <c r="P95" i="69" s="1"/>
  <c r="F95" i="69"/>
  <c r="O95" i="69" s="1"/>
  <c r="E95" i="69"/>
  <c r="N95" i="69" s="1"/>
  <c r="D95" i="69"/>
  <c r="A95" i="69"/>
  <c r="C95" i="69" s="1"/>
  <c r="K94" i="69"/>
  <c r="J94" i="69"/>
  <c r="M94" i="69"/>
  <c r="I94" i="69"/>
  <c r="R94" i="69" s="1"/>
  <c r="H94" i="69"/>
  <c r="Q94" i="69" s="1"/>
  <c r="G94" i="69"/>
  <c r="P94" i="69" s="1"/>
  <c r="F94" i="69"/>
  <c r="O94" i="69" s="1"/>
  <c r="E94" i="69"/>
  <c r="N94" i="69" s="1"/>
  <c r="D94" i="69"/>
  <c r="A94" i="69"/>
  <c r="C94" i="69" s="1"/>
  <c r="K93" i="69"/>
  <c r="J93" i="69"/>
  <c r="M93" i="69"/>
  <c r="I93" i="69"/>
  <c r="R93" i="69" s="1"/>
  <c r="H93" i="69"/>
  <c r="Q93" i="69" s="1"/>
  <c r="G93" i="69"/>
  <c r="P93" i="69" s="1"/>
  <c r="F93" i="69"/>
  <c r="O93" i="69" s="1"/>
  <c r="E93" i="69"/>
  <c r="N93" i="69" s="1"/>
  <c r="D93" i="69"/>
  <c r="A93" i="69"/>
  <c r="K92" i="69"/>
  <c r="J92" i="69"/>
  <c r="N92" i="69"/>
  <c r="M92" i="69"/>
  <c r="I92" i="69"/>
  <c r="R92" i="69" s="1"/>
  <c r="H92" i="69"/>
  <c r="Q92" i="69" s="1"/>
  <c r="G92" i="69"/>
  <c r="P92" i="69" s="1"/>
  <c r="F92" i="69"/>
  <c r="O92" i="69" s="1"/>
  <c r="E92" i="69"/>
  <c r="D92" i="69"/>
  <c r="C92" i="69"/>
  <c r="A92" i="69"/>
  <c r="B92" i="69" s="1"/>
  <c r="K91" i="69"/>
  <c r="J91" i="69"/>
  <c r="N91" i="69"/>
  <c r="M91" i="69"/>
  <c r="I91" i="69"/>
  <c r="R91" i="69" s="1"/>
  <c r="H91" i="69"/>
  <c r="Q91" i="69" s="1"/>
  <c r="G91" i="69"/>
  <c r="P91" i="69" s="1"/>
  <c r="F91" i="69"/>
  <c r="O91" i="69" s="1"/>
  <c r="E91" i="69"/>
  <c r="D91" i="69"/>
  <c r="C91" i="69"/>
  <c r="B91" i="69"/>
  <c r="A91" i="69"/>
  <c r="K90" i="69"/>
  <c r="J90" i="69"/>
  <c r="M90" i="69"/>
  <c r="I90" i="69"/>
  <c r="R90" i="69" s="1"/>
  <c r="H90" i="69"/>
  <c r="Q90" i="69" s="1"/>
  <c r="G90" i="69"/>
  <c r="P90" i="69" s="1"/>
  <c r="F90" i="69"/>
  <c r="O90" i="69" s="1"/>
  <c r="E90" i="69"/>
  <c r="N90" i="69" s="1"/>
  <c r="D90" i="69"/>
  <c r="B90" i="69"/>
  <c r="A90" i="69"/>
  <c r="C90" i="69" s="1"/>
  <c r="K89" i="69"/>
  <c r="J89" i="69"/>
  <c r="M89" i="69"/>
  <c r="I89" i="69"/>
  <c r="R89" i="69" s="1"/>
  <c r="H89" i="69"/>
  <c r="Q89" i="69" s="1"/>
  <c r="G89" i="69"/>
  <c r="P89" i="69" s="1"/>
  <c r="F89" i="69"/>
  <c r="O89" i="69" s="1"/>
  <c r="E89" i="69"/>
  <c r="N89" i="69" s="1"/>
  <c r="D89" i="69"/>
  <c r="A89" i="69"/>
  <c r="K88" i="69"/>
  <c r="J88" i="69"/>
  <c r="M88" i="69"/>
  <c r="I88" i="69"/>
  <c r="R88" i="69" s="1"/>
  <c r="H88" i="69"/>
  <c r="Q88" i="69" s="1"/>
  <c r="G88" i="69"/>
  <c r="P88" i="69" s="1"/>
  <c r="F88" i="69"/>
  <c r="O88" i="69" s="1"/>
  <c r="E88" i="69"/>
  <c r="N88" i="69" s="1"/>
  <c r="D88" i="69"/>
  <c r="A88" i="69"/>
  <c r="C88" i="69" s="1"/>
  <c r="K87" i="69"/>
  <c r="J87" i="69"/>
  <c r="M87" i="69"/>
  <c r="I87" i="69"/>
  <c r="R87" i="69" s="1"/>
  <c r="H87" i="69"/>
  <c r="Q87" i="69" s="1"/>
  <c r="G87" i="69"/>
  <c r="P87" i="69" s="1"/>
  <c r="F87" i="69"/>
  <c r="O87" i="69" s="1"/>
  <c r="E87" i="69"/>
  <c r="N87" i="69" s="1"/>
  <c r="D87" i="69"/>
  <c r="B87" i="69"/>
  <c r="A87" i="69"/>
  <c r="C87" i="69" s="1"/>
  <c r="K86" i="69"/>
  <c r="J86" i="69"/>
  <c r="M86" i="69"/>
  <c r="I86" i="69"/>
  <c r="R86" i="69" s="1"/>
  <c r="H86" i="69"/>
  <c r="Q86" i="69" s="1"/>
  <c r="G86" i="69"/>
  <c r="P86" i="69" s="1"/>
  <c r="F86" i="69"/>
  <c r="O86" i="69" s="1"/>
  <c r="E86" i="69"/>
  <c r="N86" i="69" s="1"/>
  <c r="D86" i="69"/>
  <c r="A86" i="69"/>
  <c r="C86" i="69" s="1"/>
  <c r="K85" i="69"/>
  <c r="J85" i="69"/>
  <c r="M85" i="69"/>
  <c r="I85" i="69"/>
  <c r="R85" i="69" s="1"/>
  <c r="H85" i="69"/>
  <c r="Q85" i="69" s="1"/>
  <c r="G85" i="69"/>
  <c r="P85" i="69" s="1"/>
  <c r="F85" i="69"/>
  <c r="O85" i="69" s="1"/>
  <c r="E85" i="69"/>
  <c r="N85" i="69" s="1"/>
  <c r="D85" i="69"/>
  <c r="A85" i="69"/>
  <c r="K84" i="69"/>
  <c r="J84" i="69"/>
  <c r="N84" i="69"/>
  <c r="M84" i="69"/>
  <c r="I84" i="69"/>
  <c r="R84" i="69" s="1"/>
  <c r="H84" i="69"/>
  <c r="Q84" i="69" s="1"/>
  <c r="G84" i="69"/>
  <c r="P84" i="69" s="1"/>
  <c r="F84" i="69"/>
  <c r="O84" i="69" s="1"/>
  <c r="E84" i="69"/>
  <c r="D84" i="69"/>
  <c r="C84" i="69"/>
  <c r="A84" i="69"/>
  <c r="B84" i="69" s="1"/>
  <c r="K83" i="69"/>
  <c r="J83" i="69"/>
  <c r="N83" i="69"/>
  <c r="M83" i="69"/>
  <c r="I83" i="69"/>
  <c r="R83" i="69" s="1"/>
  <c r="H83" i="69"/>
  <c r="Q83" i="69" s="1"/>
  <c r="G83" i="69"/>
  <c r="P83" i="69" s="1"/>
  <c r="F83" i="69"/>
  <c r="O83" i="69" s="1"/>
  <c r="E83" i="69"/>
  <c r="D83" i="69"/>
  <c r="C83" i="69"/>
  <c r="B83" i="69"/>
  <c r="A83" i="69"/>
  <c r="K82" i="69"/>
  <c r="J82" i="69"/>
  <c r="M82" i="69"/>
  <c r="I82" i="69"/>
  <c r="R82" i="69" s="1"/>
  <c r="H82" i="69"/>
  <c r="Q82" i="69" s="1"/>
  <c r="G82" i="69"/>
  <c r="P82" i="69" s="1"/>
  <c r="F82" i="69"/>
  <c r="O82" i="69" s="1"/>
  <c r="E82" i="69"/>
  <c r="N82" i="69" s="1"/>
  <c r="D82" i="69"/>
  <c r="B82" i="69"/>
  <c r="A82" i="69"/>
  <c r="C82" i="69" s="1"/>
  <c r="K81" i="69"/>
  <c r="J81" i="69"/>
  <c r="M81" i="69"/>
  <c r="I81" i="69"/>
  <c r="R81" i="69" s="1"/>
  <c r="H81" i="69"/>
  <c r="Q81" i="69" s="1"/>
  <c r="G81" i="69"/>
  <c r="P81" i="69" s="1"/>
  <c r="F81" i="69"/>
  <c r="O81" i="69" s="1"/>
  <c r="E81" i="69"/>
  <c r="N81" i="69" s="1"/>
  <c r="D81" i="69"/>
  <c r="A81" i="69"/>
  <c r="K80" i="69"/>
  <c r="J80" i="69"/>
  <c r="M80" i="69"/>
  <c r="I80" i="69"/>
  <c r="R80" i="69" s="1"/>
  <c r="H80" i="69"/>
  <c r="Q80" i="69" s="1"/>
  <c r="G80" i="69"/>
  <c r="P80" i="69" s="1"/>
  <c r="F80" i="69"/>
  <c r="O80" i="69" s="1"/>
  <c r="E80" i="69"/>
  <c r="N80" i="69" s="1"/>
  <c r="D80" i="69"/>
  <c r="B80" i="69"/>
  <c r="A80" i="69"/>
  <c r="C80" i="69" s="1"/>
  <c r="K79" i="69"/>
  <c r="J79" i="69"/>
  <c r="N79" i="69"/>
  <c r="M79" i="69"/>
  <c r="I79" i="69"/>
  <c r="R79" i="69" s="1"/>
  <c r="H79" i="69"/>
  <c r="Q79" i="69" s="1"/>
  <c r="G79" i="69"/>
  <c r="P79" i="69" s="1"/>
  <c r="F79" i="69"/>
  <c r="O79" i="69" s="1"/>
  <c r="E79" i="69"/>
  <c r="D79" i="69"/>
  <c r="C79" i="69"/>
  <c r="B79" i="69"/>
  <c r="A79" i="69"/>
  <c r="K78" i="69"/>
  <c r="J78" i="69"/>
  <c r="M78" i="69"/>
  <c r="I78" i="69"/>
  <c r="R78" i="69" s="1"/>
  <c r="H78" i="69"/>
  <c r="Q78" i="69" s="1"/>
  <c r="G78" i="69"/>
  <c r="P78" i="69" s="1"/>
  <c r="F78" i="69"/>
  <c r="O78" i="69" s="1"/>
  <c r="E78" i="69"/>
  <c r="N78" i="69" s="1"/>
  <c r="D78" i="69"/>
  <c r="B78" i="69"/>
  <c r="A78" i="69"/>
  <c r="C78" i="69" s="1"/>
  <c r="K77" i="69"/>
  <c r="J77" i="69"/>
  <c r="R77" i="69"/>
  <c r="M77" i="69"/>
  <c r="I77" i="69"/>
  <c r="H77" i="69"/>
  <c r="Q77" i="69" s="1"/>
  <c r="G77" i="69"/>
  <c r="P77" i="69" s="1"/>
  <c r="F77" i="69"/>
  <c r="O77" i="69" s="1"/>
  <c r="E77" i="69"/>
  <c r="N77" i="69" s="1"/>
  <c r="D77" i="69"/>
  <c r="A77" i="69"/>
  <c r="K76" i="69"/>
  <c r="J76" i="69"/>
  <c r="M76" i="69"/>
  <c r="I76" i="69"/>
  <c r="R76" i="69" s="1"/>
  <c r="H76" i="69"/>
  <c r="Q76" i="69" s="1"/>
  <c r="G76" i="69"/>
  <c r="P76" i="69" s="1"/>
  <c r="F76" i="69"/>
  <c r="O76" i="69" s="1"/>
  <c r="E76" i="69"/>
  <c r="N76" i="69" s="1"/>
  <c r="D76" i="69"/>
  <c r="B76" i="69"/>
  <c r="A76" i="69"/>
  <c r="C76" i="69" s="1"/>
  <c r="K75" i="69"/>
  <c r="J75" i="69"/>
  <c r="N75" i="69"/>
  <c r="M75" i="69"/>
  <c r="I75" i="69"/>
  <c r="R75" i="69" s="1"/>
  <c r="H75" i="69"/>
  <c r="Q75" i="69" s="1"/>
  <c r="G75" i="69"/>
  <c r="P75" i="69" s="1"/>
  <c r="F75" i="69"/>
  <c r="O75" i="69" s="1"/>
  <c r="E75" i="69"/>
  <c r="D75" i="69"/>
  <c r="C75" i="69"/>
  <c r="B75" i="69"/>
  <c r="A75" i="69"/>
  <c r="K74" i="69"/>
  <c r="J74" i="69"/>
  <c r="M74" i="69"/>
  <c r="I74" i="69"/>
  <c r="R74" i="69" s="1"/>
  <c r="H74" i="69"/>
  <c r="Q74" i="69" s="1"/>
  <c r="G74" i="69"/>
  <c r="P74" i="69" s="1"/>
  <c r="F74" i="69"/>
  <c r="O74" i="69" s="1"/>
  <c r="E74" i="69"/>
  <c r="N74" i="69" s="1"/>
  <c r="D74" i="69"/>
  <c r="B74" i="69"/>
  <c r="A74" i="69"/>
  <c r="C74" i="69" s="1"/>
  <c r="K73" i="69"/>
  <c r="J73" i="69"/>
  <c r="R73" i="69"/>
  <c r="M73" i="69"/>
  <c r="I73" i="69"/>
  <c r="H73" i="69"/>
  <c r="Q73" i="69" s="1"/>
  <c r="G73" i="69"/>
  <c r="P73" i="69" s="1"/>
  <c r="F73" i="69"/>
  <c r="O73" i="69" s="1"/>
  <c r="E73" i="69"/>
  <c r="N73" i="69" s="1"/>
  <c r="D73" i="69"/>
  <c r="A73" i="69"/>
  <c r="K72" i="69"/>
  <c r="J72" i="69"/>
  <c r="M72" i="69"/>
  <c r="I72" i="69"/>
  <c r="R72" i="69" s="1"/>
  <c r="H72" i="69"/>
  <c r="Q72" i="69" s="1"/>
  <c r="G72" i="69"/>
  <c r="P72" i="69" s="1"/>
  <c r="F72" i="69"/>
  <c r="O72" i="69" s="1"/>
  <c r="E72" i="69"/>
  <c r="N72" i="69" s="1"/>
  <c r="D72" i="69"/>
  <c r="B72" i="69"/>
  <c r="A72" i="69"/>
  <c r="C72" i="69" s="1"/>
  <c r="K71" i="69"/>
  <c r="J71" i="69"/>
  <c r="N71" i="69"/>
  <c r="M71" i="69"/>
  <c r="I71" i="69"/>
  <c r="R71" i="69" s="1"/>
  <c r="H71" i="69"/>
  <c r="Q71" i="69" s="1"/>
  <c r="G71" i="69"/>
  <c r="P71" i="69" s="1"/>
  <c r="F71" i="69"/>
  <c r="O71" i="69" s="1"/>
  <c r="E71" i="69"/>
  <c r="D71" i="69"/>
  <c r="C71" i="69"/>
  <c r="B71" i="69"/>
  <c r="A71" i="69"/>
  <c r="K70" i="69"/>
  <c r="J70" i="69"/>
  <c r="M70" i="69"/>
  <c r="I70" i="69"/>
  <c r="R70" i="69" s="1"/>
  <c r="H70" i="69"/>
  <c r="Q70" i="69" s="1"/>
  <c r="G70" i="69"/>
  <c r="P70" i="69" s="1"/>
  <c r="F70" i="69"/>
  <c r="O70" i="69" s="1"/>
  <c r="E70" i="69"/>
  <c r="N70" i="69" s="1"/>
  <c r="D70" i="69"/>
  <c r="B70" i="69"/>
  <c r="A70" i="69"/>
  <c r="C70" i="69" s="1"/>
  <c r="K69" i="69"/>
  <c r="J69" i="69"/>
  <c r="M69" i="69"/>
  <c r="I69" i="69"/>
  <c r="R69" i="69" s="1"/>
  <c r="H69" i="69"/>
  <c r="Q69" i="69" s="1"/>
  <c r="G69" i="69"/>
  <c r="P69" i="69" s="1"/>
  <c r="F69" i="69"/>
  <c r="O69" i="69" s="1"/>
  <c r="E69" i="69"/>
  <c r="N69" i="69" s="1"/>
  <c r="D69" i="69"/>
  <c r="A69" i="69"/>
  <c r="K68" i="69"/>
  <c r="J68" i="69"/>
  <c r="M68" i="69"/>
  <c r="I68" i="69"/>
  <c r="R68" i="69" s="1"/>
  <c r="H68" i="69"/>
  <c r="Q68" i="69" s="1"/>
  <c r="G68" i="69"/>
  <c r="P68" i="69" s="1"/>
  <c r="F68" i="69"/>
  <c r="O68" i="69" s="1"/>
  <c r="E68" i="69"/>
  <c r="N68" i="69" s="1"/>
  <c r="D68" i="69"/>
  <c r="C68" i="69"/>
  <c r="A68" i="69"/>
  <c r="B68" i="69" s="1"/>
  <c r="K67" i="69"/>
  <c r="J67" i="69"/>
  <c r="M67" i="69"/>
  <c r="I67" i="69"/>
  <c r="R67" i="69" s="1"/>
  <c r="H67" i="69"/>
  <c r="Q67" i="69" s="1"/>
  <c r="G67" i="69"/>
  <c r="P67" i="69" s="1"/>
  <c r="F67" i="69"/>
  <c r="O67" i="69" s="1"/>
  <c r="E67" i="69"/>
  <c r="N67" i="69" s="1"/>
  <c r="D67" i="69"/>
  <c r="A67" i="69"/>
  <c r="C67" i="69" s="1"/>
  <c r="K66" i="69"/>
  <c r="J66" i="69"/>
  <c r="M66" i="69"/>
  <c r="I66" i="69"/>
  <c r="R66" i="69" s="1"/>
  <c r="H66" i="69"/>
  <c r="Q66" i="69" s="1"/>
  <c r="G66" i="69"/>
  <c r="P66" i="69" s="1"/>
  <c r="F66" i="69"/>
  <c r="O66" i="69" s="1"/>
  <c r="E66" i="69"/>
  <c r="N66" i="69" s="1"/>
  <c r="D66" i="69"/>
  <c r="A66" i="69"/>
  <c r="C66" i="69" s="1"/>
  <c r="K65" i="69"/>
  <c r="J65" i="69"/>
  <c r="M65" i="69"/>
  <c r="I65" i="69"/>
  <c r="R65" i="69" s="1"/>
  <c r="H65" i="69"/>
  <c r="Q65" i="69" s="1"/>
  <c r="G65" i="69"/>
  <c r="P65" i="69" s="1"/>
  <c r="F65" i="69"/>
  <c r="O65" i="69" s="1"/>
  <c r="E65" i="69"/>
  <c r="N65" i="69" s="1"/>
  <c r="D65" i="69"/>
  <c r="A65" i="69"/>
  <c r="K64" i="69"/>
  <c r="J64" i="69"/>
  <c r="N64" i="69"/>
  <c r="M64" i="69"/>
  <c r="I64" i="69"/>
  <c r="R64" i="69" s="1"/>
  <c r="H64" i="69"/>
  <c r="Q64" i="69" s="1"/>
  <c r="G64" i="69"/>
  <c r="P64" i="69" s="1"/>
  <c r="F64" i="69"/>
  <c r="O64" i="69" s="1"/>
  <c r="E64" i="69"/>
  <c r="D64" i="69"/>
  <c r="C64" i="69"/>
  <c r="B64" i="69"/>
  <c r="A64" i="69"/>
  <c r="K63" i="69"/>
  <c r="J63" i="69"/>
  <c r="N63" i="69"/>
  <c r="M63" i="69"/>
  <c r="I63" i="69"/>
  <c r="R63" i="69" s="1"/>
  <c r="H63" i="69"/>
  <c r="Q63" i="69" s="1"/>
  <c r="G63" i="69"/>
  <c r="P63" i="69" s="1"/>
  <c r="F63" i="69"/>
  <c r="O63" i="69" s="1"/>
  <c r="E63" i="69"/>
  <c r="D63" i="69"/>
  <c r="C63" i="69"/>
  <c r="B63" i="69"/>
  <c r="A63" i="69"/>
  <c r="K62" i="69"/>
  <c r="J62" i="69"/>
  <c r="M62" i="69"/>
  <c r="I62" i="69"/>
  <c r="R62" i="69" s="1"/>
  <c r="H62" i="69"/>
  <c r="Q62" i="69" s="1"/>
  <c r="G62" i="69"/>
  <c r="P62" i="69" s="1"/>
  <c r="F62" i="69"/>
  <c r="O62" i="69" s="1"/>
  <c r="E62" i="69"/>
  <c r="N62" i="69" s="1"/>
  <c r="D62" i="69"/>
  <c r="B62" i="69"/>
  <c r="A62" i="69"/>
  <c r="C62" i="69" s="1"/>
  <c r="K61" i="69"/>
  <c r="J61" i="69"/>
  <c r="M61" i="69"/>
  <c r="I61" i="69"/>
  <c r="R61" i="69" s="1"/>
  <c r="H61" i="69"/>
  <c r="Q61" i="69" s="1"/>
  <c r="G61" i="69"/>
  <c r="P61" i="69" s="1"/>
  <c r="F61" i="69"/>
  <c r="O61" i="69" s="1"/>
  <c r="E61" i="69"/>
  <c r="N61" i="69" s="1"/>
  <c r="D61" i="69"/>
  <c r="A61" i="69"/>
  <c r="K60" i="69"/>
  <c r="J60" i="69"/>
  <c r="M60" i="69"/>
  <c r="I60" i="69"/>
  <c r="R60" i="69" s="1"/>
  <c r="H60" i="69"/>
  <c r="Q60" i="69" s="1"/>
  <c r="G60" i="69"/>
  <c r="P60" i="69" s="1"/>
  <c r="F60" i="69"/>
  <c r="O60" i="69" s="1"/>
  <c r="E60" i="69"/>
  <c r="N60" i="69" s="1"/>
  <c r="D60" i="69"/>
  <c r="B60" i="69"/>
  <c r="A60" i="69"/>
  <c r="C60" i="69" s="1"/>
  <c r="K59" i="69"/>
  <c r="J59" i="69"/>
  <c r="N59" i="69"/>
  <c r="M59" i="69"/>
  <c r="I59" i="69"/>
  <c r="R59" i="69" s="1"/>
  <c r="H59" i="69"/>
  <c r="Q59" i="69" s="1"/>
  <c r="G59" i="69"/>
  <c r="P59" i="69" s="1"/>
  <c r="F59" i="69"/>
  <c r="O59" i="69" s="1"/>
  <c r="E59" i="69"/>
  <c r="D59" i="69"/>
  <c r="C59" i="69"/>
  <c r="B59" i="69"/>
  <c r="A59" i="69"/>
  <c r="K58" i="69"/>
  <c r="J58" i="69"/>
  <c r="R58" i="69"/>
  <c r="M58" i="69"/>
  <c r="I58" i="69"/>
  <c r="H58" i="69"/>
  <c r="Q58" i="69" s="1"/>
  <c r="G58" i="69"/>
  <c r="P58" i="69" s="1"/>
  <c r="F58" i="69"/>
  <c r="O58" i="69" s="1"/>
  <c r="E58" i="69"/>
  <c r="N58" i="69" s="1"/>
  <c r="D58" i="69"/>
  <c r="B58" i="69"/>
  <c r="A58" i="69"/>
  <c r="C58" i="69" s="1"/>
  <c r="K57" i="69"/>
  <c r="J57" i="69"/>
  <c r="R57" i="69"/>
  <c r="M57" i="69"/>
  <c r="I57" i="69"/>
  <c r="H57" i="69"/>
  <c r="Q57" i="69" s="1"/>
  <c r="G57" i="69"/>
  <c r="P57" i="69" s="1"/>
  <c r="F57" i="69"/>
  <c r="O57" i="69" s="1"/>
  <c r="E57" i="69"/>
  <c r="N57" i="69" s="1"/>
  <c r="D57" i="69"/>
  <c r="A57" i="69"/>
  <c r="K56" i="69"/>
  <c r="J56" i="69"/>
  <c r="N56" i="69"/>
  <c r="M56" i="69"/>
  <c r="I56" i="69"/>
  <c r="R56" i="69" s="1"/>
  <c r="H56" i="69"/>
  <c r="Q56" i="69" s="1"/>
  <c r="G56" i="69"/>
  <c r="P56" i="69" s="1"/>
  <c r="F56" i="69"/>
  <c r="O56" i="69" s="1"/>
  <c r="E56" i="69"/>
  <c r="D56" i="69"/>
  <c r="C56" i="69"/>
  <c r="B56" i="69"/>
  <c r="A56" i="69"/>
  <c r="K55" i="69"/>
  <c r="J55" i="69"/>
  <c r="N55" i="69"/>
  <c r="M55" i="69"/>
  <c r="I55" i="69"/>
  <c r="R55" i="69" s="1"/>
  <c r="H55" i="69"/>
  <c r="Q55" i="69" s="1"/>
  <c r="G55" i="69"/>
  <c r="P55" i="69" s="1"/>
  <c r="F55" i="69"/>
  <c r="O55" i="69" s="1"/>
  <c r="E55" i="69"/>
  <c r="D55" i="69"/>
  <c r="C55" i="69"/>
  <c r="A55" i="69"/>
  <c r="B55" i="69" s="1"/>
  <c r="K54" i="69"/>
  <c r="J54" i="69"/>
  <c r="M54" i="69"/>
  <c r="I54" i="69"/>
  <c r="R54" i="69" s="1"/>
  <c r="H54" i="69"/>
  <c r="Q54" i="69" s="1"/>
  <c r="G54" i="69"/>
  <c r="P54" i="69" s="1"/>
  <c r="F54" i="69"/>
  <c r="O54" i="69" s="1"/>
  <c r="E54" i="69"/>
  <c r="N54" i="69" s="1"/>
  <c r="D54" i="69"/>
  <c r="A54" i="69"/>
  <c r="K53" i="69"/>
  <c r="J53" i="69"/>
  <c r="M53" i="69"/>
  <c r="I53" i="69"/>
  <c r="R53" i="69" s="1"/>
  <c r="H53" i="69"/>
  <c r="Q53" i="69" s="1"/>
  <c r="G53" i="69"/>
  <c r="P53" i="69" s="1"/>
  <c r="F53" i="69"/>
  <c r="O53" i="69" s="1"/>
  <c r="E53" i="69"/>
  <c r="N53" i="69" s="1"/>
  <c r="D53" i="69"/>
  <c r="A53" i="69"/>
  <c r="C53" i="69" s="1"/>
  <c r="K52" i="69"/>
  <c r="J52" i="69"/>
  <c r="M52" i="69"/>
  <c r="I52" i="69"/>
  <c r="R52" i="69" s="1"/>
  <c r="H52" i="69"/>
  <c r="Q52" i="69" s="1"/>
  <c r="G52" i="69"/>
  <c r="P52" i="69" s="1"/>
  <c r="F52" i="69"/>
  <c r="O52" i="69" s="1"/>
  <c r="E52" i="69"/>
  <c r="N52" i="69" s="1"/>
  <c r="D52" i="69"/>
  <c r="B52" i="69"/>
  <c r="A52" i="69"/>
  <c r="C52" i="69" s="1"/>
  <c r="K51" i="69"/>
  <c r="J51" i="69"/>
  <c r="N51" i="69"/>
  <c r="M51" i="69"/>
  <c r="I51" i="69"/>
  <c r="R51" i="69" s="1"/>
  <c r="H51" i="69"/>
  <c r="Q51" i="69" s="1"/>
  <c r="G51" i="69"/>
  <c r="P51" i="69" s="1"/>
  <c r="F51" i="69"/>
  <c r="O51" i="69" s="1"/>
  <c r="E51" i="69"/>
  <c r="D51" i="69"/>
  <c r="C51" i="69"/>
  <c r="B51" i="69"/>
  <c r="A51" i="69"/>
  <c r="K50" i="69"/>
  <c r="J50" i="69"/>
  <c r="M50" i="69"/>
  <c r="I50" i="69"/>
  <c r="R50" i="69" s="1"/>
  <c r="H50" i="69"/>
  <c r="Q50" i="69" s="1"/>
  <c r="G50" i="69"/>
  <c r="P50" i="69" s="1"/>
  <c r="F50" i="69"/>
  <c r="O50" i="69" s="1"/>
  <c r="E50" i="69"/>
  <c r="N50" i="69" s="1"/>
  <c r="D50" i="69"/>
  <c r="A50" i="69"/>
  <c r="K49" i="69"/>
  <c r="J49" i="69"/>
  <c r="M49" i="69"/>
  <c r="I49" i="69"/>
  <c r="R49" i="69" s="1"/>
  <c r="H49" i="69"/>
  <c r="Q49" i="69" s="1"/>
  <c r="G49" i="69"/>
  <c r="P49" i="69" s="1"/>
  <c r="F49" i="69"/>
  <c r="O49" i="69" s="1"/>
  <c r="E49" i="69"/>
  <c r="N49" i="69" s="1"/>
  <c r="D49" i="69"/>
  <c r="A49" i="69"/>
  <c r="C49" i="69" s="1"/>
  <c r="K48" i="69"/>
  <c r="J48" i="69"/>
  <c r="N48" i="69"/>
  <c r="M48" i="69"/>
  <c r="I48" i="69"/>
  <c r="R48" i="69" s="1"/>
  <c r="H48" i="69"/>
  <c r="Q48" i="69" s="1"/>
  <c r="G48" i="69"/>
  <c r="P48" i="69" s="1"/>
  <c r="F48" i="69"/>
  <c r="O48" i="69" s="1"/>
  <c r="E48" i="69"/>
  <c r="D48" i="69"/>
  <c r="C48" i="69"/>
  <c r="B48" i="69"/>
  <c r="A48" i="69"/>
  <c r="K47" i="69"/>
  <c r="J47" i="69"/>
  <c r="M47" i="69"/>
  <c r="I47" i="69"/>
  <c r="R47" i="69" s="1"/>
  <c r="H47" i="69"/>
  <c r="Q47" i="69" s="1"/>
  <c r="G47" i="69"/>
  <c r="P47" i="69" s="1"/>
  <c r="F47" i="69"/>
  <c r="O47" i="69" s="1"/>
  <c r="E47" i="69"/>
  <c r="N47" i="69" s="1"/>
  <c r="D47" i="69"/>
  <c r="A47" i="69"/>
  <c r="C47" i="69" s="1"/>
  <c r="K46" i="69"/>
  <c r="J46" i="69"/>
  <c r="M46" i="69"/>
  <c r="I46" i="69"/>
  <c r="R46" i="69" s="1"/>
  <c r="H46" i="69"/>
  <c r="Q46" i="69" s="1"/>
  <c r="G46" i="69"/>
  <c r="P46" i="69" s="1"/>
  <c r="F46" i="69"/>
  <c r="O46" i="69" s="1"/>
  <c r="E46" i="69"/>
  <c r="N46" i="69" s="1"/>
  <c r="D46" i="69"/>
  <c r="A46" i="69"/>
  <c r="K45" i="69"/>
  <c r="J45" i="69"/>
  <c r="M45" i="69"/>
  <c r="I45" i="69"/>
  <c r="R45" i="69" s="1"/>
  <c r="H45" i="69"/>
  <c r="Q45" i="69" s="1"/>
  <c r="G45" i="69"/>
  <c r="P45" i="69" s="1"/>
  <c r="F45" i="69"/>
  <c r="O45" i="69" s="1"/>
  <c r="E45" i="69"/>
  <c r="N45" i="69" s="1"/>
  <c r="D45" i="69"/>
  <c r="A45" i="69"/>
  <c r="C45" i="69" s="1"/>
  <c r="K44" i="69"/>
  <c r="J44" i="69"/>
  <c r="M44" i="69"/>
  <c r="I44" i="69"/>
  <c r="R44" i="69" s="1"/>
  <c r="H44" i="69"/>
  <c r="Q44" i="69" s="1"/>
  <c r="G44" i="69"/>
  <c r="P44" i="69" s="1"/>
  <c r="F44" i="69"/>
  <c r="O44" i="69" s="1"/>
  <c r="E44" i="69"/>
  <c r="N44" i="69" s="1"/>
  <c r="D44" i="69"/>
  <c r="B44" i="69"/>
  <c r="A44" i="69"/>
  <c r="C44" i="69" s="1"/>
  <c r="K43" i="69"/>
  <c r="J43" i="69"/>
  <c r="N43" i="69"/>
  <c r="M43" i="69"/>
  <c r="I43" i="69"/>
  <c r="R43" i="69" s="1"/>
  <c r="H43" i="69"/>
  <c r="Q43" i="69" s="1"/>
  <c r="G43" i="69"/>
  <c r="P43" i="69" s="1"/>
  <c r="F43" i="69"/>
  <c r="O43" i="69" s="1"/>
  <c r="E43" i="69"/>
  <c r="D43" i="69"/>
  <c r="C43" i="69"/>
  <c r="B43" i="69"/>
  <c r="A43" i="69"/>
  <c r="K42" i="69"/>
  <c r="J42" i="69"/>
  <c r="M42" i="69"/>
  <c r="I42" i="69"/>
  <c r="R42" i="69" s="1"/>
  <c r="H42" i="69"/>
  <c r="Q42" i="69" s="1"/>
  <c r="G42" i="69"/>
  <c r="P42" i="69" s="1"/>
  <c r="F42" i="69"/>
  <c r="O42" i="69" s="1"/>
  <c r="E42" i="69"/>
  <c r="N42" i="69" s="1"/>
  <c r="D42" i="69"/>
  <c r="A42" i="69"/>
  <c r="K41" i="69"/>
  <c r="J41" i="69"/>
  <c r="M41" i="69"/>
  <c r="I41" i="69"/>
  <c r="R41" i="69" s="1"/>
  <c r="H41" i="69"/>
  <c r="Q41" i="69" s="1"/>
  <c r="G41" i="69"/>
  <c r="P41" i="69" s="1"/>
  <c r="F41" i="69"/>
  <c r="O41" i="69" s="1"/>
  <c r="E41" i="69"/>
  <c r="N41" i="69" s="1"/>
  <c r="D41" i="69"/>
  <c r="A41" i="69"/>
  <c r="C41" i="69" s="1"/>
  <c r="K40" i="69"/>
  <c r="J40" i="69"/>
  <c r="N40" i="69"/>
  <c r="M40" i="69"/>
  <c r="I40" i="69"/>
  <c r="R40" i="69" s="1"/>
  <c r="H40" i="69"/>
  <c r="Q40" i="69" s="1"/>
  <c r="G40" i="69"/>
  <c r="P40" i="69" s="1"/>
  <c r="F40" i="69"/>
  <c r="O40" i="69" s="1"/>
  <c r="E40" i="69"/>
  <c r="D40" i="69"/>
  <c r="C40" i="69"/>
  <c r="B40" i="69"/>
  <c r="A40" i="69"/>
  <c r="K39" i="69"/>
  <c r="J39" i="69"/>
  <c r="M39" i="69"/>
  <c r="I39" i="69"/>
  <c r="R39" i="69" s="1"/>
  <c r="H39" i="69"/>
  <c r="Q39" i="69" s="1"/>
  <c r="G39" i="69"/>
  <c r="P39" i="69" s="1"/>
  <c r="F39" i="69"/>
  <c r="O39" i="69" s="1"/>
  <c r="E39" i="69"/>
  <c r="N39" i="69" s="1"/>
  <c r="D39" i="69"/>
  <c r="A39" i="69"/>
  <c r="C39" i="69" s="1"/>
  <c r="K38" i="69"/>
  <c r="J38" i="69"/>
  <c r="M38" i="69"/>
  <c r="I38" i="69"/>
  <c r="R38" i="69" s="1"/>
  <c r="H38" i="69"/>
  <c r="Q38" i="69" s="1"/>
  <c r="G38" i="69"/>
  <c r="P38" i="69" s="1"/>
  <c r="F38" i="69"/>
  <c r="O38" i="69" s="1"/>
  <c r="E38" i="69"/>
  <c r="N38" i="69" s="1"/>
  <c r="D38" i="69"/>
  <c r="A38" i="69"/>
  <c r="K37" i="69"/>
  <c r="J37" i="69"/>
  <c r="M37" i="69"/>
  <c r="I37" i="69"/>
  <c r="R37" i="69" s="1"/>
  <c r="H37" i="69"/>
  <c r="Q37" i="69" s="1"/>
  <c r="G37" i="69"/>
  <c r="P37" i="69" s="1"/>
  <c r="F37" i="69"/>
  <c r="O37" i="69" s="1"/>
  <c r="E37" i="69"/>
  <c r="N37" i="69" s="1"/>
  <c r="D37" i="69"/>
  <c r="A37" i="69"/>
  <c r="C37" i="69" s="1"/>
  <c r="K36" i="69"/>
  <c r="J36" i="69"/>
  <c r="M36" i="69"/>
  <c r="I36" i="69"/>
  <c r="R36" i="69" s="1"/>
  <c r="H36" i="69"/>
  <c r="Q36" i="69" s="1"/>
  <c r="G36" i="69"/>
  <c r="P36" i="69" s="1"/>
  <c r="F36" i="69"/>
  <c r="O36" i="69" s="1"/>
  <c r="E36" i="69"/>
  <c r="N36" i="69" s="1"/>
  <c r="D36" i="69"/>
  <c r="B36" i="69"/>
  <c r="A36" i="69"/>
  <c r="C36" i="69" s="1"/>
  <c r="K35" i="69"/>
  <c r="J35" i="69"/>
  <c r="N35" i="69"/>
  <c r="M35" i="69"/>
  <c r="I35" i="69"/>
  <c r="R35" i="69" s="1"/>
  <c r="H35" i="69"/>
  <c r="Q35" i="69" s="1"/>
  <c r="G35" i="69"/>
  <c r="P35" i="69" s="1"/>
  <c r="F35" i="69"/>
  <c r="O35" i="69" s="1"/>
  <c r="E35" i="69"/>
  <c r="D35" i="69"/>
  <c r="C35" i="69"/>
  <c r="B35" i="69"/>
  <c r="A35" i="69"/>
  <c r="K34" i="69"/>
  <c r="J34" i="69"/>
  <c r="M34" i="69"/>
  <c r="I34" i="69"/>
  <c r="R34" i="69" s="1"/>
  <c r="H34" i="69"/>
  <c r="Q34" i="69" s="1"/>
  <c r="G34" i="69"/>
  <c r="P34" i="69" s="1"/>
  <c r="F34" i="69"/>
  <c r="O34" i="69" s="1"/>
  <c r="E34" i="69"/>
  <c r="N34" i="69" s="1"/>
  <c r="D34" i="69"/>
  <c r="A34" i="69"/>
  <c r="K33" i="69"/>
  <c r="J33" i="69"/>
  <c r="M33" i="69"/>
  <c r="I33" i="69"/>
  <c r="R33" i="69" s="1"/>
  <c r="H33" i="69"/>
  <c r="Q33" i="69" s="1"/>
  <c r="G33" i="69"/>
  <c r="P33" i="69" s="1"/>
  <c r="F33" i="69"/>
  <c r="O33" i="69" s="1"/>
  <c r="E33" i="69"/>
  <c r="N33" i="69" s="1"/>
  <c r="D33" i="69"/>
  <c r="A33" i="69"/>
  <c r="C33" i="69" s="1"/>
  <c r="K32" i="69"/>
  <c r="J32" i="69"/>
  <c r="N32" i="69"/>
  <c r="M32" i="69"/>
  <c r="I32" i="69"/>
  <c r="R32" i="69" s="1"/>
  <c r="H32" i="69"/>
  <c r="Q32" i="69" s="1"/>
  <c r="G32" i="69"/>
  <c r="P32" i="69" s="1"/>
  <c r="F32" i="69"/>
  <c r="O32" i="69" s="1"/>
  <c r="E32" i="69"/>
  <c r="D32" i="69"/>
  <c r="C32" i="69"/>
  <c r="A32" i="69"/>
  <c r="B32" i="69" s="1"/>
  <c r="K31" i="69"/>
  <c r="J31" i="69"/>
  <c r="M31" i="69"/>
  <c r="I31" i="69"/>
  <c r="R31" i="69" s="1"/>
  <c r="H31" i="69"/>
  <c r="Q31" i="69" s="1"/>
  <c r="G31" i="69"/>
  <c r="P31" i="69" s="1"/>
  <c r="F31" i="69"/>
  <c r="O31" i="69" s="1"/>
  <c r="E31" i="69"/>
  <c r="N31" i="69" s="1"/>
  <c r="D31" i="69"/>
  <c r="A31" i="69"/>
  <c r="C31" i="69" s="1"/>
  <c r="K30" i="69"/>
  <c r="J30" i="69"/>
  <c r="M30" i="69"/>
  <c r="I30" i="69"/>
  <c r="R30" i="69" s="1"/>
  <c r="H30" i="69"/>
  <c r="Q30" i="69" s="1"/>
  <c r="G30" i="69"/>
  <c r="P30" i="69" s="1"/>
  <c r="F30" i="69"/>
  <c r="O30" i="69" s="1"/>
  <c r="E30" i="69"/>
  <c r="N30" i="69" s="1"/>
  <c r="D30" i="69"/>
  <c r="A30" i="69"/>
  <c r="K29" i="69"/>
  <c r="J29" i="69"/>
  <c r="M29" i="69"/>
  <c r="I29" i="69"/>
  <c r="R29" i="69" s="1"/>
  <c r="H29" i="69"/>
  <c r="Q29" i="69" s="1"/>
  <c r="G29" i="69"/>
  <c r="P29" i="69" s="1"/>
  <c r="F29" i="69"/>
  <c r="O29" i="69" s="1"/>
  <c r="E29" i="69"/>
  <c r="N29" i="69" s="1"/>
  <c r="D29" i="69"/>
  <c r="A29" i="69"/>
  <c r="K28" i="69"/>
  <c r="J28" i="69"/>
  <c r="M28" i="69"/>
  <c r="I28" i="69"/>
  <c r="R28" i="69" s="1"/>
  <c r="H28" i="69"/>
  <c r="Q28" i="69" s="1"/>
  <c r="G28" i="69"/>
  <c r="P28" i="69" s="1"/>
  <c r="F28" i="69"/>
  <c r="O28" i="69" s="1"/>
  <c r="E28" i="69"/>
  <c r="N28" i="69" s="1"/>
  <c r="D28" i="69"/>
  <c r="B28" i="69"/>
  <c r="A28" i="69"/>
  <c r="C28" i="69" s="1"/>
  <c r="K27" i="69"/>
  <c r="J27" i="69"/>
  <c r="N27" i="69"/>
  <c r="M27" i="69"/>
  <c r="I27" i="69"/>
  <c r="R27" i="69" s="1"/>
  <c r="H27" i="69"/>
  <c r="Q27" i="69" s="1"/>
  <c r="G27" i="69"/>
  <c r="P27" i="69" s="1"/>
  <c r="F27" i="69"/>
  <c r="O27" i="69" s="1"/>
  <c r="E27" i="69"/>
  <c r="D27" i="69"/>
  <c r="C27" i="69"/>
  <c r="B27" i="69"/>
  <c r="A27" i="69"/>
  <c r="K26" i="69"/>
  <c r="J26" i="69"/>
  <c r="R26" i="69"/>
  <c r="M26" i="69"/>
  <c r="I26" i="69"/>
  <c r="H26" i="69"/>
  <c r="Q26" i="69" s="1"/>
  <c r="G26" i="69"/>
  <c r="P26" i="69" s="1"/>
  <c r="F26" i="69"/>
  <c r="O26" i="69" s="1"/>
  <c r="E26" i="69"/>
  <c r="N26" i="69" s="1"/>
  <c r="D26" i="69"/>
  <c r="A26" i="69"/>
  <c r="C26" i="69" s="1"/>
  <c r="K25" i="69"/>
  <c r="J25" i="69"/>
  <c r="R25" i="69"/>
  <c r="M25" i="69"/>
  <c r="I25" i="69"/>
  <c r="H25" i="69"/>
  <c r="Q25" i="69" s="1"/>
  <c r="G25" i="69"/>
  <c r="P25" i="69" s="1"/>
  <c r="F25" i="69"/>
  <c r="O25" i="69" s="1"/>
  <c r="E25" i="69"/>
  <c r="N25" i="69" s="1"/>
  <c r="D25" i="69"/>
  <c r="A25" i="69"/>
  <c r="K24" i="69"/>
  <c r="J24" i="69"/>
  <c r="M24" i="69"/>
  <c r="I24" i="69"/>
  <c r="R24" i="69" s="1"/>
  <c r="H24" i="69"/>
  <c r="Q24" i="69" s="1"/>
  <c r="G24" i="69"/>
  <c r="P24" i="69" s="1"/>
  <c r="F24" i="69"/>
  <c r="O24" i="69" s="1"/>
  <c r="E24" i="69"/>
  <c r="N24" i="69" s="1"/>
  <c r="D24" i="69"/>
  <c r="A24" i="69"/>
  <c r="C24" i="69" s="1"/>
  <c r="K23" i="69"/>
  <c r="J23" i="69"/>
  <c r="M23" i="69"/>
  <c r="I23" i="69"/>
  <c r="R23" i="69" s="1"/>
  <c r="H23" i="69"/>
  <c r="Q23" i="69" s="1"/>
  <c r="G23" i="69"/>
  <c r="P23" i="69" s="1"/>
  <c r="F23" i="69"/>
  <c r="O23" i="69" s="1"/>
  <c r="E23" i="69"/>
  <c r="N23" i="69" s="1"/>
  <c r="D23" i="69"/>
  <c r="A23" i="69"/>
  <c r="C23" i="69" s="1"/>
  <c r="K22" i="69"/>
  <c r="J22" i="69"/>
  <c r="M22" i="69"/>
  <c r="I22" i="69"/>
  <c r="R22" i="69" s="1"/>
  <c r="H22" i="69"/>
  <c r="Q22" i="69" s="1"/>
  <c r="G22" i="69"/>
  <c r="P22" i="69" s="1"/>
  <c r="F22" i="69"/>
  <c r="O22" i="69" s="1"/>
  <c r="E22" i="69"/>
  <c r="N22" i="69" s="1"/>
  <c r="D22" i="69"/>
  <c r="A22" i="69"/>
  <c r="C22" i="69" s="1"/>
  <c r="K21" i="69"/>
  <c r="J21" i="69"/>
  <c r="M21" i="69"/>
  <c r="I21" i="69"/>
  <c r="R21" i="69" s="1"/>
  <c r="H21" i="69"/>
  <c r="Q21" i="69" s="1"/>
  <c r="G21" i="69"/>
  <c r="P21" i="69" s="1"/>
  <c r="F21" i="69"/>
  <c r="O21" i="69" s="1"/>
  <c r="E21" i="69"/>
  <c r="N21" i="69" s="1"/>
  <c r="D21" i="69"/>
  <c r="A21" i="69"/>
  <c r="C21" i="69" s="1"/>
  <c r="K20" i="69"/>
  <c r="J20" i="69"/>
  <c r="M20" i="69"/>
  <c r="I20" i="69"/>
  <c r="R20" i="69" s="1"/>
  <c r="H20" i="69"/>
  <c r="Q20" i="69" s="1"/>
  <c r="G20" i="69"/>
  <c r="P20" i="69" s="1"/>
  <c r="F20" i="69"/>
  <c r="O20" i="69" s="1"/>
  <c r="E20" i="69"/>
  <c r="N20" i="69" s="1"/>
  <c r="D20" i="69"/>
  <c r="A20" i="69"/>
  <c r="C20" i="69" s="1"/>
  <c r="K19" i="69"/>
  <c r="J19" i="69"/>
  <c r="M19" i="69"/>
  <c r="I19" i="69"/>
  <c r="R19" i="69" s="1"/>
  <c r="H19" i="69"/>
  <c r="Q19" i="69" s="1"/>
  <c r="G19" i="69"/>
  <c r="P19" i="69" s="1"/>
  <c r="F19" i="69"/>
  <c r="O19" i="69" s="1"/>
  <c r="E19" i="69"/>
  <c r="N19" i="69" s="1"/>
  <c r="D19" i="69"/>
  <c r="A19" i="69"/>
  <c r="C19" i="69" s="1"/>
  <c r="K18" i="69"/>
  <c r="J18" i="69"/>
  <c r="M18" i="69"/>
  <c r="I18" i="69"/>
  <c r="R18" i="69" s="1"/>
  <c r="H18" i="69"/>
  <c r="Q18" i="69" s="1"/>
  <c r="G18" i="69"/>
  <c r="P18" i="69" s="1"/>
  <c r="F18" i="69"/>
  <c r="O18" i="69" s="1"/>
  <c r="E18" i="69"/>
  <c r="N18" i="69" s="1"/>
  <c r="D18" i="69"/>
  <c r="A18" i="69"/>
  <c r="C18" i="69" s="1"/>
  <c r="K17" i="69"/>
  <c r="J17" i="69"/>
  <c r="M17" i="69"/>
  <c r="I17" i="69"/>
  <c r="R17" i="69" s="1"/>
  <c r="H17" i="69"/>
  <c r="Q17" i="69" s="1"/>
  <c r="G17" i="69"/>
  <c r="P17" i="69" s="1"/>
  <c r="F17" i="69"/>
  <c r="O17" i="69" s="1"/>
  <c r="E17" i="69"/>
  <c r="N17" i="69" s="1"/>
  <c r="D17" i="69"/>
  <c r="A17" i="69"/>
  <c r="C17" i="69" s="1"/>
  <c r="K16" i="69"/>
  <c r="J16" i="69"/>
  <c r="M16" i="69"/>
  <c r="I16" i="69"/>
  <c r="R16" i="69" s="1"/>
  <c r="H16" i="69"/>
  <c r="Q16" i="69" s="1"/>
  <c r="G16" i="69"/>
  <c r="P16" i="69" s="1"/>
  <c r="F16" i="69"/>
  <c r="O16" i="69" s="1"/>
  <c r="E16" i="69"/>
  <c r="N16" i="69" s="1"/>
  <c r="D16" i="69"/>
  <c r="A16" i="69"/>
  <c r="C16" i="69" s="1"/>
  <c r="K15" i="69"/>
  <c r="J15" i="69"/>
  <c r="M15" i="69"/>
  <c r="I15" i="69"/>
  <c r="R15" i="69" s="1"/>
  <c r="H15" i="69"/>
  <c r="Q15" i="69" s="1"/>
  <c r="G15" i="69"/>
  <c r="P15" i="69" s="1"/>
  <c r="F15" i="69"/>
  <c r="O15" i="69" s="1"/>
  <c r="E15" i="69"/>
  <c r="N15" i="69" s="1"/>
  <c r="D15" i="69"/>
  <c r="A15" i="69"/>
  <c r="C15" i="69" s="1"/>
  <c r="K14" i="69"/>
  <c r="J14" i="69"/>
  <c r="M14" i="69"/>
  <c r="I14" i="69"/>
  <c r="R14" i="69" s="1"/>
  <c r="H14" i="69"/>
  <c r="Q14" i="69" s="1"/>
  <c r="G14" i="69"/>
  <c r="P14" i="69" s="1"/>
  <c r="F14" i="69"/>
  <c r="O14" i="69" s="1"/>
  <c r="E14" i="69"/>
  <c r="N14" i="69" s="1"/>
  <c r="D14" i="69"/>
  <c r="A14" i="69"/>
  <c r="C14" i="69" s="1"/>
  <c r="K13" i="69"/>
  <c r="J13" i="69"/>
  <c r="M13" i="69"/>
  <c r="I13" i="69"/>
  <c r="R13" i="69" s="1"/>
  <c r="H13" i="69"/>
  <c r="Q13" i="69" s="1"/>
  <c r="G13" i="69"/>
  <c r="P13" i="69" s="1"/>
  <c r="F13" i="69"/>
  <c r="O13" i="69" s="1"/>
  <c r="E13" i="69"/>
  <c r="N13" i="69" s="1"/>
  <c r="D13" i="69"/>
  <c r="A13" i="69"/>
  <c r="C13" i="69" s="1"/>
  <c r="K12" i="69"/>
  <c r="J12" i="69"/>
  <c r="M12" i="69"/>
  <c r="I12" i="69"/>
  <c r="R12" i="69" s="1"/>
  <c r="H12" i="69"/>
  <c r="Q12" i="69" s="1"/>
  <c r="G12" i="69"/>
  <c r="P12" i="69" s="1"/>
  <c r="F12" i="69"/>
  <c r="O12" i="69" s="1"/>
  <c r="E12" i="69"/>
  <c r="N12" i="69" s="1"/>
  <c r="D12" i="69"/>
  <c r="A12" i="69"/>
  <c r="C12" i="69" s="1"/>
  <c r="K11" i="69"/>
  <c r="J11" i="69"/>
  <c r="M11" i="69"/>
  <c r="I11" i="69"/>
  <c r="R11" i="69" s="1"/>
  <c r="H11" i="69"/>
  <c r="Q11" i="69" s="1"/>
  <c r="G11" i="69"/>
  <c r="P11" i="69" s="1"/>
  <c r="F11" i="69"/>
  <c r="O11" i="69" s="1"/>
  <c r="E11" i="69"/>
  <c r="N11" i="69" s="1"/>
  <c r="D11" i="69"/>
  <c r="A11" i="69"/>
  <c r="C11" i="69" s="1"/>
  <c r="K10" i="69"/>
  <c r="J10" i="69"/>
  <c r="M10" i="69"/>
  <c r="I10" i="69"/>
  <c r="R10" i="69" s="1"/>
  <c r="H10" i="69"/>
  <c r="Q10" i="69" s="1"/>
  <c r="G10" i="69"/>
  <c r="P10" i="69" s="1"/>
  <c r="F10" i="69"/>
  <c r="O10" i="69" s="1"/>
  <c r="E10" i="69"/>
  <c r="N10" i="69" s="1"/>
  <c r="D10" i="69"/>
  <c r="A10" i="69"/>
  <c r="C10" i="69" s="1"/>
  <c r="K9" i="69"/>
  <c r="J9" i="69"/>
  <c r="M9" i="69"/>
  <c r="I9" i="69"/>
  <c r="R9" i="69" s="1"/>
  <c r="H9" i="69"/>
  <c r="Q9" i="69" s="1"/>
  <c r="G9" i="69"/>
  <c r="P9" i="69" s="1"/>
  <c r="F9" i="69"/>
  <c r="O9" i="69" s="1"/>
  <c r="E9" i="69"/>
  <c r="N9" i="69" s="1"/>
  <c r="D9" i="69"/>
  <c r="A9" i="69"/>
  <c r="C9" i="69" s="1"/>
  <c r="K8" i="69"/>
  <c r="J8" i="69"/>
  <c r="M8" i="69"/>
  <c r="I8" i="69"/>
  <c r="R8" i="69" s="1"/>
  <c r="H8" i="69"/>
  <c r="Q8" i="69" s="1"/>
  <c r="G8" i="69"/>
  <c r="P8" i="69" s="1"/>
  <c r="F8" i="69"/>
  <c r="O8" i="69" s="1"/>
  <c r="E8" i="69"/>
  <c r="N8" i="69" s="1"/>
  <c r="D8" i="69"/>
  <c r="A8" i="69"/>
  <c r="C8" i="69" s="1"/>
  <c r="K7" i="69"/>
  <c r="J7" i="69"/>
  <c r="M7" i="69"/>
  <c r="I7" i="69"/>
  <c r="R7" i="69" s="1"/>
  <c r="H7" i="69"/>
  <c r="Q7" i="69" s="1"/>
  <c r="G7" i="69"/>
  <c r="P7" i="69" s="1"/>
  <c r="F7" i="69"/>
  <c r="O7" i="69" s="1"/>
  <c r="E7" i="69"/>
  <c r="N7" i="69" s="1"/>
  <c r="D7" i="69"/>
  <c r="A7" i="69"/>
  <c r="C7" i="69" s="1"/>
  <c r="K6" i="69"/>
  <c r="J6" i="69"/>
  <c r="M6" i="69"/>
  <c r="I6" i="69"/>
  <c r="R6" i="69" s="1"/>
  <c r="H6" i="69"/>
  <c r="Q6" i="69" s="1"/>
  <c r="G6" i="69"/>
  <c r="P6" i="69" s="1"/>
  <c r="F6" i="69"/>
  <c r="O6" i="69" s="1"/>
  <c r="E6" i="69"/>
  <c r="N6" i="69" s="1"/>
  <c r="D6" i="69"/>
  <c r="A6" i="69"/>
  <c r="C6" i="69" s="1"/>
  <c r="K5" i="69"/>
  <c r="J5" i="69"/>
  <c r="M5" i="69"/>
  <c r="I5" i="69"/>
  <c r="R5" i="69" s="1"/>
  <c r="H5" i="69"/>
  <c r="Q5" i="69" s="1"/>
  <c r="G5" i="69"/>
  <c r="P5" i="69" s="1"/>
  <c r="F5" i="69"/>
  <c r="O5" i="69" s="1"/>
  <c r="E5" i="69"/>
  <c r="N5" i="69" s="1"/>
  <c r="D5" i="69"/>
  <c r="A5" i="69"/>
  <c r="C5" i="69" s="1"/>
  <c r="K4" i="69"/>
  <c r="J4" i="69"/>
  <c r="M4" i="69"/>
  <c r="I4" i="69"/>
  <c r="R4" i="69" s="1"/>
  <c r="H4" i="69"/>
  <c r="Q4" i="69" s="1"/>
  <c r="G4" i="69"/>
  <c r="P4" i="69" s="1"/>
  <c r="F4" i="69"/>
  <c r="O4" i="69" s="1"/>
  <c r="E4" i="69"/>
  <c r="N4" i="69" s="1"/>
  <c r="D4" i="69"/>
  <c r="A4" i="69"/>
  <c r="C4" i="69" s="1"/>
  <c r="K3" i="69"/>
  <c r="J3" i="69"/>
  <c r="M3" i="69"/>
  <c r="I3" i="69"/>
  <c r="R3" i="69" s="1"/>
  <c r="H3" i="69"/>
  <c r="Q3" i="69" s="1"/>
  <c r="G3" i="69"/>
  <c r="P3" i="69" s="1"/>
  <c r="F3" i="69"/>
  <c r="O3" i="69" s="1"/>
  <c r="E3" i="69"/>
  <c r="N3" i="69" s="1"/>
  <c r="D3" i="69"/>
  <c r="A3" i="69"/>
  <c r="C3" i="69" s="1"/>
  <c r="K2" i="69"/>
  <c r="J2" i="69"/>
  <c r="M2" i="69"/>
  <c r="I2" i="69"/>
  <c r="R2" i="69" s="1"/>
  <c r="H2" i="69"/>
  <c r="Q2" i="69" s="1"/>
  <c r="G2" i="69"/>
  <c r="P2" i="69" s="1"/>
  <c r="F2" i="69"/>
  <c r="O2" i="69" s="1"/>
  <c r="E2" i="69"/>
  <c r="N2" i="69" s="1"/>
  <c r="D2" i="69"/>
  <c r="A2" i="69"/>
  <c r="C2" i="69" s="1"/>
  <c r="K1" i="69"/>
  <c r="J1" i="69"/>
  <c r="I1" i="69"/>
  <c r="R1" i="69" s="1"/>
  <c r="H1" i="69"/>
  <c r="Q1" i="69" s="1"/>
  <c r="G1" i="69"/>
  <c r="P1" i="69" s="1"/>
  <c r="F1" i="69"/>
  <c r="O1" i="69" s="1"/>
  <c r="E1" i="69"/>
  <c r="N1" i="69" s="1"/>
  <c r="D1" i="69"/>
  <c r="A1" i="69"/>
  <c r="K121" i="67"/>
  <c r="J121" i="67"/>
  <c r="Q121" i="67"/>
  <c r="M121" i="67"/>
  <c r="U121" i="67" s="1"/>
  <c r="I121" i="67"/>
  <c r="R121" i="67" s="1"/>
  <c r="H121" i="67"/>
  <c r="G121" i="67"/>
  <c r="P121" i="67" s="1"/>
  <c r="F121" i="67"/>
  <c r="O121" i="67" s="1"/>
  <c r="E121" i="67"/>
  <c r="N121" i="67" s="1"/>
  <c r="D121" i="67"/>
  <c r="A121" i="67"/>
  <c r="K120" i="67"/>
  <c r="J120" i="67"/>
  <c r="M120" i="67"/>
  <c r="I120" i="67"/>
  <c r="R120" i="67" s="1"/>
  <c r="H120" i="67"/>
  <c r="Q120" i="67" s="1"/>
  <c r="G120" i="67"/>
  <c r="P120" i="67" s="1"/>
  <c r="F120" i="67"/>
  <c r="O120" i="67" s="1"/>
  <c r="E120" i="67"/>
  <c r="N120" i="67" s="1"/>
  <c r="D120" i="67"/>
  <c r="A120" i="67"/>
  <c r="K119" i="67"/>
  <c r="J119" i="67"/>
  <c r="M119" i="67"/>
  <c r="I119" i="67"/>
  <c r="R119" i="67" s="1"/>
  <c r="H119" i="67"/>
  <c r="Q119" i="67" s="1"/>
  <c r="G119" i="67"/>
  <c r="P119" i="67" s="1"/>
  <c r="F119" i="67"/>
  <c r="O119" i="67" s="1"/>
  <c r="E119" i="67"/>
  <c r="N119" i="67" s="1"/>
  <c r="D119" i="67"/>
  <c r="A119" i="67"/>
  <c r="K118" i="67"/>
  <c r="J118" i="67"/>
  <c r="Q118" i="67"/>
  <c r="M118" i="67"/>
  <c r="U118" i="67" s="1"/>
  <c r="I118" i="67"/>
  <c r="R118" i="67" s="1"/>
  <c r="H118" i="67"/>
  <c r="G118" i="67"/>
  <c r="P118" i="67" s="1"/>
  <c r="F118" i="67"/>
  <c r="O118" i="67" s="1"/>
  <c r="E118" i="67"/>
  <c r="N118" i="67" s="1"/>
  <c r="D118" i="67"/>
  <c r="A118" i="67"/>
  <c r="K117" i="67"/>
  <c r="J117" i="67"/>
  <c r="Q117" i="67"/>
  <c r="M117" i="67"/>
  <c r="I117" i="67"/>
  <c r="R117" i="67" s="1"/>
  <c r="H117" i="67"/>
  <c r="G117" i="67"/>
  <c r="P117" i="67" s="1"/>
  <c r="F117" i="67"/>
  <c r="O117" i="67" s="1"/>
  <c r="E117" i="67"/>
  <c r="N117" i="67" s="1"/>
  <c r="D117" i="67"/>
  <c r="A117" i="67"/>
  <c r="K116" i="67"/>
  <c r="J116" i="67"/>
  <c r="M116" i="67"/>
  <c r="I116" i="67"/>
  <c r="R116" i="67" s="1"/>
  <c r="H116" i="67"/>
  <c r="Q116" i="67" s="1"/>
  <c r="G116" i="67"/>
  <c r="P116" i="67" s="1"/>
  <c r="F116" i="67"/>
  <c r="O116" i="67" s="1"/>
  <c r="E116" i="67"/>
  <c r="N116" i="67" s="1"/>
  <c r="D116" i="67"/>
  <c r="A116" i="67"/>
  <c r="K115" i="67"/>
  <c r="J115" i="67"/>
  <c r="M115" i="67"/>
  <c r="I115" i="67"/>
  <c r="R115" i="67" s="1"/>
  <c r="H115" i="67"/>
  <c r="Q115" i="67" s="1"/>
  <c r="G115" i="67"/>
  <c r="P115" i="67" s="1"/>
  <c r="F115" i="67"/>
  <c r="O115" i="67" s="1"/>
  <c r="E115" i="67"/>
  <c r="N115" i="67" s="1"/>
  <c r="D115" i="67"/>
  <c r="A115" i="67"/>
  <c r="K114" i="67"/>
  <c r="J114" i="67"/>
  <c r="Q114" i="67"/>
  <c r="M114" i="67"/>
  <c r="I114" i="67"/>
  <c r="R114" i="67" s="1"/>
  <c r="H114" i="67"/>
  <c r="G114" i="67"/>
  <c r="P114" i="67" s="1"/>
  <c r="F114" i="67"/>
  <c r="O114" i="67" s="1"/>
  <c r="E114" i="67"/>
  <c r="N114" i="67" s="1"/>
  <c r="D114" i="67"/>
  <c r="A114" i="67"/>
  <c r="K113" i="67"/>
  <c r="J113" i="67"/>
  <c r="Q113" i="67"/>
  <c r="M113" i="67"/>
  <c r="I113" i="67"/>
  <c r="R113" i="67" s="1"/>
  <c r="H113" i="67"/>
  <c r="G113" i="67"/>
  <c r="P113" i="67" s="1"/>
  <c r="U113" i="67" s="1"/>
  <c r="F113" i="67"/>
  <c r="O113" i="67" s="1"/>
  <c r="E113" i="67"/>
  <c r="N113" i="67" s="1"/>
  <c r="D113" i="67"/>
  <c r="A113" i="67"/>
  <c r="K112" i="67"/>
  <c r="J112" i="67"/>
  <c r="M112" i="67"/>
  <c r="I112" i="67"/>
  <c r="R112" i="67" s="1"/>
  <c r="H112" i="67"/>
  <c r="Q112" i="67" s="1"/>
  <c r="G112" i="67"/>
  <c r="P112" i="67" s="1"/>
  <c r="F112" i="67"/>
  <c r="O112" i="67" s="1"/>
  <c r="E112" i="67"/>
  <c r="N112" i="67" s="1"/>
  <c r="D112" i="67"/>
  <c r="A112" i="67"/>
  <c r="K111" i="67"/>
  <c r="J111" i="67"/>
  <c r="M111" i="67"/>
  <c r="I111" i="67"/>
  <c r="R111" i="67" s="1"/>
  <c r="H111" i="67"/>
  <c r="Q111" i="67" s="1"/>
  <c r="G111" i="67"/>
  <c r="P111" i="67" s="1"/>
  <c r="F111" i="67"/>
  <c r="O111" i="67" s="1"/>
  <c r="E111" i="67"/>
  <c r="N111" i="67" s="1"/>
  <c r="D111" i="67"/>
  <c r="A111" i="67"/>
  <c r="K110" i="67"/>
  <c r="J110" i="67"/>
  <c r="Q110" i="67"/>
  <c r="M110" i="67"/>
  <c r="U110" i="67" s="1"/>
  <c r="I110" i="67"/>
  <c r="R110" i="67" s="1"/>
  <c r="H110" i="67"/>
  <c r="G110" i="67"/>
  <c r="P110" i="67" s="1"/>
  <c r="F110" i="67"/>
  <c r="O110" i="67" s="1"/>
  <c r="E110" i="67"/>
  <c r="N110" i="67" s="1"/>
  <c r="D110" i="67"/>
  <c r="A110" i="67"/>
  <c r="K109" i="67"/>
  <c r="J109" i="67"/>
  <c r="Q109" i="67"/>
  <c r="M109" i="67"/>
  <c r="I109" i="67"/>
  <c r="R109" i="67" s="1"/>
  <c r="H109" i="67"/>
  <c r="G109" i="67"/>
  <c r="P109" i="67" s="1"/>
  <c r="F109" i="67"/>
  <c r="O109" i="67" s="1"/>
  <c r="E109" i="67"/>
  <c r="N109" i="67" s="1"/>
  <c r="D109" i="67"/>
  <c r="A109" i="67"/>
  <c r="K108" i="67"/>
  <c r="J108" i="67"/>
  <c r="M108" i="67"/>
  <c r="I108" i="67"/>
  <c r="R108" i="67" s="1"/>
  <c r="H108" i="67"/>
  <c r="Q108" i="67" s="1"/>
  <c r="G108" i="67"/>
  <c r="P108" i="67" s="1"/>
  <c r="F108" i="67"/>
  <c r="O108" i="67" s="1"/>
  <c r="E108" i="67"/>
  <c r="N108" i="67" s="1"/>
  <c r="D108" i="67"/>
  <c r="A108" i="67"/>
  <c r="K107" i="67"/>
  <c r="J107" i="67"/>
  <c r="M107" i="67"/>
  <c r="I107" i="67"/>
  <c r="R107" i="67" s="1"/>
  <c r="H107" i="67"/>
  <c r="Q107" i="67" s="1"/>
  <c r="G107" i="67"/>
  <c r="P107" i="67" s="1"/>
  <c r="F107" i="67"/>
  <c r="O107" i="67" s="1"/>
  <c r="E107" i="67"/>
  <c r="N107" i="67" s="1"/>
  <c r="D107" i="67"/>
  <c r="A107" i="67"/>
  <c r="K106" i="67"/>
  <c r="J106" i="67"/>
  <c r="Q106" i="67"/>
  <c r="M106" i="67"/>
  <c r="I106" i="67"/>
  <c r="R106" i="67" s="1"/>
  <c r="H106" i="67"/>
  <c r="G106" i="67"/>
  <c r="P106" i="67" s="1"/>
  <c r="F106" i="67"/>
  <c r="O106" i="67" s="1"/>
  <c r="E106" i="67"/>
  <c r="N106" i="67" s="1"/>
  <c r="D106" i="67"/>
  <c r="A106" i="67"/>
  <c r="K105" i="67"/>
  <c r="J105" i="67"/>
  <c r="Q105" i="67"/>
  <c r="M105" i="67"/>
  <c r="U105" i="67" s="1"/>
  <c r="I105" i="67"/>
  <c r="R105" i="67" s="1"/>
  <c r="H105" i="67"/>
  <c r="G105" i="67"/>
  <c r="P105" i="67" s="1"/>
  <c r="F105" i="67"/>
  <c r="O105" i="67" s="1"/>
  <c r="E105" i="67"/>
  <c r="N105" i="67" s="1"/>
  <c r="D105" i="67"/>
  <c r="A105" i="67"/>
  <c r="K104" i="67"/>
  <c r="J104" i="67"/>
  <c r="M104" i="67"/>
  <c r="I104" i="67"/>
  <c r="R104" i="67" s="1"/>
  <c r="H104" i="67"/>
  <c r="Q104" i="67" s="1"/>
  <c r="G104" i="67"/>
  <c r="P104" i="67" s="1"/>
  <c r="F104" i="67"/>
  <c r="O104" i="67" s="1"/>
  <c r="E104" i="67"/>
  <c r="N104" i="67" s="1"/>
  <c r="D104" i="67"/>
  <c r="A104" i="67"/>
  <c r="K103" i="67"/>
  <c r="J103" i="67"/>
  <c r="M103" i="67"/>
  <c r="I103" i="67"/>
  <c r="R103" i="67" s="1"/>
  <c r="H103" i="67"/>
  <c r="Q103" i="67" s="1"/>
  <c r="G103" i="67"/>
  <c r="P103" i="67" s="1"/>
  <c r="F103" i="67"/>
  <c r="O103" i="67" s="1"/>
  <c r="E103" i="67"/>
  <c r="N103" i="67" s="1"/>
  <c r="D103" i="67"/>
  <c r="A103" i="67"/>
  <c r="K102" i="67"/>
  <c r="J102" i="67"/>
  <c r="Q102" i="67"/>
  <c r="M102" i="67"/>
  <c r="I102" i="67"/>
  <c r="R102" i="67" s="1"/>
  <c r="H102" i="67"/>
  <c r="G102" i="67"/>
  <c r="P102" i="67" s="1"/>
  <c r="F102" i="67"/>
  <c r="O102" i="67" s="1"/>
  <c r="E102" i="67"/>
  <c r="N102" i="67" s="1"/>
  <c r="D102" i="67"/>
  <c r="A102" i="67"/>
  <c r="K101" i="67"/>
  <c r="J101" i="67"/>
  <c r="Q101" i="67"/>
  <c r="M101" i="67"/>
  <c r="I101" i="67"/>
  <c r="R101" i="67" s="1"/>
  <c r="H101" i="67"/>
  <c r="G101" i="67"/>
  <c r="P101" i="67" s="1"/>
  <c r="F101" i="67"/>
  <c r="O101" i="67" s="1"/>
  <c r="E101" i="67"/>
  <c r="N101" i="67" s="1"/>
  <c r="D101" i="67"/>
  <c r="A101" i="67"/>
  <c r="K100" i="67"/>
  <c r="J100" i="67"/>
  <c r="M100" i="67"/>
  <c r="I100" i="67"/>
  <c r="R100" i="67" s="1"/>
  <c r="H100" i="67"/>
  <c r="Q100" i="67" s="1"/>
  <c r="G100" i="67"/>
  <c r="P100" i="67" s="1"/>
  <c r="F100" i="67"/>
  <c r="O100" i="67" s="1"/>
  <c r="E100" i="67"/>
  <c r="N100" i="67" s="1"/>
  <c r="D100" i="67"/>
  <c r="A100" i="67"/>
  <c r="C100" i="67" s="1"/>
  <c r="K99" i="67"/>
  <c r="J99" i="67"/>
  <c r="N99" i="67"/>
  <c r="M99" i="67"/>
  <c r="U99" i="67" s="1"/>
  <c r="I99" i="67"/>
  <c r="R99" i="67" s="1"/>
  <c r="H99" i="67"/>
  <c r="Q99" i="67" s="1"/>
  <c r="G99" i="67"/>
  <c r="P99" i="67" s="1"/>
  <c r="F99" i="67"/>
  <c r="O99" i="67" s="1"/>
  <c r="E99" i="67"/>
  <c r="D99" i="67"/>
  <c r="A99" i="67"/>
  <c r="B99" i="67" s="1"/>
  <c r="K98" i="67"/>
  <c r="J98" i="67"/>
  <c r="M98" i="67"/>
  <c r="I98" i="67"/>
  <c r="R98" i="67" s="1"/>
  <c r="H98" i="67"/>
  <c r="Q98" i="67" s="1"/>
  <c r="G98" i="67"/>
  <c r="P98" i="67" s="1"/>
  <c r="F98" i="67"/>
  <c r="O98" i="67" s="1"/>
  <c r="E98" i="67"/>
  <c r="N98" i="67" s="1"/>
  <c r="D98" i="67"/>
  <c r="A98" i="67"/>
  <c r="C98" i="67" s="1"/>
  <c r="K97" i="67"/>
  <c r="J97" i="67"/>
  <c r="M97" i="67"/>
  <c r="I97" i="67"/>
  <c r="R97" i="67" s="1"/>
  <c r="H97" i="67"/>
  <c r="Q97" i="67" s="1"/>
  <c r="G97" i="67"/>
  <c r="P97" i="67" s="1"/>
  <c r="F97" i="67"/>
  <c r="O97" i="67" s="1"/>
  <c r="E97" i="67"/>
  <c r="N97" i="67" s="1"/>
  <c r="D97" i="67"/>
  <c r="A97" i="67"/>
  <c r="K96" i="67"/>
  <c r="J96" i="67"/>
  <c r="N96" i="67"/>
  <c r="M96" i="67"/>
  <c r="I96" i="67"/>
  <c r="R96" i="67" s="1"/>
  <c r="H96" i="67"/>
  <c r="Q96" i="67" s="1"/>
  <c r="G96" i="67"/>
  <c r="P96" i="67" s="1"/>
  <c r="F96" i="67"/>
  <c r="O96" i="67" s="1"/>
  <c r="E96" i="67"/>
  <c r="D96" i="67"/>
  <c r="C96" i="67"/>
  <c r="B96" i="67"/>
  <c r="A96" i="67"/>
  <c r="K95" i="67"/>
  <c r="J95" i="67"/>
  <c r="M95" i="67"/>
  <c r="I95" i="67"/>
  <c r="R95" i="67" s="1"/>
  <c r="H95" i="67"/>
  <c r="Q95" i="67" s="1"/>
  <c r="G95" i="67"/>
  <c r="P95" i="67" s="1"/>
  <c r="F95" i="67"/>
  <c r="O95" i="67" s="1"/>
  <c r="E95" i="67"/>
  <c r="N95" i="67" s="1"/>
  <c r="D95" i="67"/>
  <c r="C95" i="67"/>
  <c r="A95" i="67"/>
  <c r="B95" i="67" s="1"/>
  <c r="K94" i="67"/>
  <c r="J94" i="67"/>
  <c r="M94" i="67"/>
  <c r="I94" i="67"/>
  <c r="R94" i="67" s="1"/>
  <c r="H94" i="67"/>
  <c r="Q94" i="67" s="1"/>
  <c r="G94" i="67"/>
  <c r="P94" i="67" s="1"/>
  <c r="F94" i="67"/>
  <c r="O94" i="67" s="1"/>
  <c r="E94" i="67"/>
  <c r="N94" i="67" s="1"/>
  <c r="D94" i="67"/>
  <c r="B94" i="67"/>
  <c r="A94" i="67"/>
  <c r="C94" i="67" s="1"/>
  <c r="K93" i="67"/>
  <c r="J93" i="67"/>
  <c r="M93" i="67"/>
  <c r="I93" i="67"/>
  <c r="R93" i="67" s="1"/>
  <c r="H93" i="67"/>
  <c r="Q93" i="67" s="1"/>
  <c r="G93" i="67"/>
  <c r="P93" i="67" s="1"/>
  <c r="F93" i="67"/>
  <c r="O93" i="67" s="1"/>
  <c r="E93" i="67"/>
  <c r="N93" i="67" s="1"/>
  <c r="D93" i="67"/>
  <c r="A93" i="67"/>
  <c r="K92" i="67"/>
  <c r="J92" i="67"/>
  <c r="M92" i="67"/>
  <c r="I92" i="67"/>
  <c r="R92" i="67" s="1"/>
  <c r="H92" i="67"/>
  <c r="Q92" i="67" s="1"/>
  <c r="G92" i="67"/>
  <c r="P92" i="67" s="1"/>
  <c r="F92" i="67"/>
  <c r="O92" i="67" s="1"/>
  <c r="E92" i="67"/>
  <c r="N92" i="67" s="1"/>
  <c r="D92" i="67"/>
  <c r="A92" i="67"/>
  <c r="C92" i="67" s="1"/>
  <c r="K91" i="67"/>
  <c r="J91" i="67"/>
  <c r="M91" i="67"/>
  <c r="I91" i="67"/>
  <c r="R91" i="67" s="1"/>
  <c r="H91" i="67"/>
  <c r="Q91" i="67" s="1"/>
  <c r="G91" i="67"/>
  <c r="P91" i="67" s="1"/>
  <c r="F91" i="67"/>
  <c r="O91" i="67" s="1"/>
  <c r="E91" i="67"/>
  <c r="N91" i="67" s="1"/>
  <c r="D91" i="67"/>
  <c r="A91" i="67"/>
  <c r="B91" i="67" s="1"/>
  <c r="K90" i="67"/>
  <c r="J90" i="67"/>
  <c r="M90" i="67"/>
  <c r="I90" i="67"/>
  <c r="R90" i="67" s="1"/>
  <c r="H90" i="67"/>
  <c r="Q90" i="67" s="1"/>
  <c r="G90" i="67"/>
  <c r="P90" i="67" s="1"/>
  <c r="F90" i="67"/>
  <c r="O90" i="67" s="1"/>
  <c r="E90" i="67"/>
  <c r="N90" i="67" s="1"/>
  <c r="D90" i="67"/>
  <c r="B90" i="67"/>
  <c r="A90" i="67"/>
  <c r="C90" i="67" s="1"/>
  <c r="K89" i="67"/>
  <c r="J89" i="67"/>
  <c r="M89" i="67"/>
  <c r="I89" i="67"/>
  <c r="R89" i="67" s="1"/>
  <c r="H89" i="67"/>
  <c r="Q89" i="67" s="1"/>
  <c r="G89" i="67"/>
  <c r="P89" i="67" s="1"/>
  <c r="F89" i="67"/>
  <c r="O89" i="67" s="1"/>
  <c r="E89" i="67"/>
  <c r="N89" i="67" s="1"/>
  <c r="D89" i="67"/>
  <c r="A89" i="67"/>
  <c r="K88" i="67"/>
  <c r="J88" i="67"/>
  <c r="M88" i="67"/>
  <c r="I88" i="67"/>
  <c r="R88" i="67" s="1"/>
  <c r="H88" i="67"/>
  <c r="Q88" i="67" s="1"/>
  <c r="G88" i="67"/>
  <c r="P88" i="67" s="1"/>
  <c r="F88" i="67"/>
  <c r="O88" i="67" s="1"/>
  <c r="E88" i="67"/>
  <c r="N88" i="67" s="1"/>
  <c r="D88" i="67"/>
  <c r="A88" i="67"/>
  <c r="C88" i="67" s="1"/>
  <c r="K87" i="67"/>
  <c r="J87" i="67"/>
  <c r="M87" i="67"/>
  <c r="I87" i="67"/>
  <c r="R87" i="67" s="1"/>
  <c r="H87" i="67"/>
  <c r="Q87" i="67" s="1"/>
  <c r="G87" i="67"/>
  <c r="P87" i="67" s="1"/>
  <c r="F87" i="67"/>
  <c r="O87" i="67" s="1"/>
  <c r="E87" i="67"/>
  <c r="N87" i="67" s="1"/>
  <c r="D87" i="67"/>
  <c r="A87" i="67"/>
  <c r="B87" i="67" s="1"/>
  <c r="K86" i="67"/>
  <c r="J86" i="67"/>
  <c r="M86" i="67"/>
  <c r="U86" i="67" s="1"/>
  <c r="I86" i="67"/>
  <c r="R86" i="67" s="1"/>
  <c r="H86" i="67"/>
  <c r="Q86" i="67" s="1"/>
  <c r="G86" i="67"/>
  <c r="P86" i="67" s="1"/>
  <c r="F86" i="67"/>
  <c r="O86" i="67" s="1"/>
  <c r="E86" i="67"/>
  <c r="N86" i="67" s="1"/>
  <c r="D86" i="67"/>
  <c r="B86" i="67"/>
  <c r="A86" i="67"/>
  <c r="C86" i="67" s="1"/>
  <c r="K85" i="67"/>
  <c r="J85" i="67"/>
  <c r="M85" i="67"/>
  <c r="I85" i="67"/>
  <c r="R85" i="67" s="1"/>
  <c r="H85" i="67"/>
  <c r="Q85" i="67" s="1"/>
  <c r="G85" i="67"/>
  <c r="P85" i="67" s="1"/>
  <c r="F85" i="67"/>
  <c r="O85" i="67" s="1"/>
  <c r="E85" i="67"/>
  <c r="N85" i="67" s="1"/>
  <c r="D85" i="67"/>
  <c r="A85" i="67"/>
  <c r="K84" i="67"/>
  <c r="J84" i="67"/>
  <c r="Q84" i="67"/>
  <c r="M84" i="67"/>
  <c r="I84" i="67"/>
  <c r="R84" i="67" s="1"/>
  <c r="H84" i="67"/>
  <c r="G84" i="67"/>
  <c r="P84" i="67" s="1"/>
  <c r="F84" i="67"/>
  <c r="O84" i="67" s="1"/>
  <c r="E84" i="67"/>
  <c r="N84" i="67" s="1"/>
  <c r="D84" i="67"/>
  <c r="C84" i="67"/>
  <c r="B84" i="67"/>
  <c r="A84" i="67"/>
  <c r="K83" i="67"/>
  <c r="J83" i="67"/>
  <c r="M83" i="67"/>
  <c r="I83" i="67"/>
  <c r="R83" i="67" s="1"/>
  <c r="H83" i="67"/>
  <c r="Q83" i="67" s="1"/>
  <c r="G83" i="67"/>
  <c r="P83" i="67" s="1"/>
  <c r="F83" i="67"/>
  <c r="O83" i="67" s="1"/>
  <c r="E83" i="67"/>
  <c r="N83" i="67" s="1"/>
  <c r="D83" i="67"/>
  <c r="C83" i="67"/>
  <c r="A83" i="67"/>
  <c r="B83" i="67" s="1"/>
  <c r="K82" i="67"/>
  <c r="J82" i="67"/>
  <c r="M82" i="67"/>
  <c r="I82" i="67"/>
  <c r="R82" i="67" s="1"/>
  <c r="H82" i="67"/>
  <c r="Q82" i="67" s="1"/>
  <c r="G82" i="67"/>
  <c r="P82" i="67" s="1"/>
  <c r="F82" i="67"/>
  <c r="O82" i="67" s="1"/>
  <c r="E82" i="67"/>
  <c r="N82" i="67" s="1"/>
  <c r="D82" i="67"/>
  <c r="B82" i="67"/>
  <c r="A82" i="67"/>
  <c r="C82" i="67" s="1"/>
  <c r="K81" i="67"/>
  <c r="J81" i="67"/>
  <c r="R81" i="67"/>
  <c r="M81" i="67"/>
  <c r="I81" i="67"/>
  <c r="H81" i="67"/>
  <c r="Q81" i="67" s="1"/>
  <c r="G81" i="67"/>
  <c r="P81" i="67" s="1"/>
  <c r="F81" i="67"/>
  <c r="O81" i="67" s="1"/>
  <c r="E81" i="67"/>
  <c r="N81" i="67" s="1"/>
  <c r="D81" i="67"/>
  <c r="A81" i="67"/>
  <c r="K80" i="67"/>
  <c r="J80" i="67"/>
  <c r="Q80" i="67"/>
  <c r="M80" i="67"/>
  <c r="I80" i="67"/>
  <c r="R80" i="67" s="1"/>
  <c r="H80" i="67"/>
  <c r="G80" i="67"/>
  <c r="P80" i="67" s="1"/>
  <c r="F80" i="67"/>
  <c r="O80" i="67" s="1"/>
  <c r="E80" i="67"/>
  <c r="N80" i="67" s="1"/>
  <c r="D80" i="67"/>
  <c r="A80" i="67"/>
  <c r="K79" i="67"/>
  <c r="J79" i="67"/>
  <c r="M79" i="67"/>
  <c r="I79" i="67"/>
  <c r="R79" i="67" s="1"/>
  <c r="H79" i="67"/>
  <c r="Q79" i="67" s="1"/>
  <c r="G79" i="67"/>
  <c r="P79" i="67" s="1"/>
  <c r="F79" i="67"/>
  <c r="O79" i="67" s="1"/>
  <c r="E79" i="67"/>
  <c r="N79" i="67" s="1"/>
  <c r="D79" i="67"/>
  <c r="A79" i="67"/>
  <c r="B79" i="67" s="1"/>
  <c r="K78" i="67"/>
  <c r="J78" i="67"/>
  <c r="M78" i="67"/>
  <c r="I78" i="67"/>
  <c r="R78" i="67" s="1"/>
  <c r="H78" i="67"/>
  <c r="Q78" i="67" s="1"/>
  <c r="G78" i="67"/>
  <c r="P78" i="67" s="1"/>
  <c r="F78" i="67"/>
  <c r="O78" i="67" s="1"/>
  <c r="E78" i="67"/>
  <c r="N78" i="67" s="1"/>
  <c r="D78" i="67"/>
  <c r="A78" i="67"/>
  <c r="K77" i="67"/>
  <c r="J77" i="67"/>
  <c r="M77" i="67"/>
  <c r="I77" i="67"/>
  <c r="R77" i="67" s="1"/>
  <c r="H77" i="67"/>
  <c r="Q77" i="67" s="1"/>
  <c r="G77" i="67"/>
  <c r="P77" i="67" s="1"/>
  <c r="F77" i="67"/>
  <c r="O77" i="67" s="1"/>
  <c r="E77" i="67"/>
  <c r="N77" i="67" s="1"/>
  <c r="D77" i="67"/>
  <c r="A77" i="67"/>
  <c r="B77" i="67" s="1"/>
  <c r="K76" i="67"/>
  <c r="J76" i="67"/>
  <c r="M76" i="67"/>
  <c r="I76" i="67"/>
  <c r="R76" i="67" s="1"/>
  <c r="H76" i="67"/>
  <c r="Q76" i="67" s="1"/>
  <c r="G76" i="67"/>
  <c r="P76" i="67" s="1"/>
  <c r="F76" i="67"/>
  <c r="O76" i="67" s="1"/>
  <c r="E76" i="67"/>
  <c r="N76" i="67" s="1"/>
  <c r="D76" i="67"/>
  <c r="A76" i="67"/>
  <c r="K75" i="67"/>
  <c r="J75" i="67"/>
  <c r="M75" i="67"/>
  <c r="I75" i="67"/>
  <c r="R75" i="67" s="1"/>
  <c r="H75" i="67"/>
  <c r="Q75" i="67" s="1"/>
  <c r="G75" i="67"/>
  <c r="P75" i="67" s="1"/>
  <c r="F75" i="67"/>
  <c r="O75" i="67" s="1"/>
  <c r="E75" i="67"/>
  <c r="N75" i="67" s="1"/>
  <c r="D75" i="67"/>
  <c r="A75" i="67"/>
  <c r="B75" i="67" s="1"/>
  <c r="K74" i="67"/>
  <c r="J74" i="67"/>
  <c r="M74" i="67"/>
  <c r="I74" i="67"/>
  <c r="R74" i="67" s="1"/>
  <c r="H74" i="67"/>
  <c r="Q74" i="67" s="1"/>
  <c r="G74" i="67"/>
  <c r="P74" i="67" s="1"/>
  <c r="F74" i="67"/>
  <c r="O74" i="67" s="1"/>
  <c r="E74" i="67"/>
  <c r="N74" i="67" s="1"/>
  <c r="D74" i="67"/>
  <c r="B74" i="67"/>
  <c r="A74" i="67"/>
  <c r="C74" i="67" s="1"/>
  <c r="K73" i="67"/>
  <c r="J73" i="67"/>
  <c r="R73" i="67"/>
  <c r="M73" i="67"/>
  <c r="I73" i="67"/>
  <c r="H73" i="67"/>
  <c r="Q73" i="67" s="1"/>
  <c r="G73" i="67"/>
  <c r="P73" i="67" s="1"/>
  <c r="F73" i="67"/>
  <c r="O73" i="67" s="1"/>
  <c r="E73" i="67"/>
  <c r="N73" i="67" s="1"/>
  <c r="D73" i="67"/>
  <c r="A73" i="67"/>
  <c r="K72" i="67"/>
  <c r="J72" i="67"/>
  <c r="Q72" i="67"/>
  <c r="M72" i="67"/>
  <c r="I72" i="67"/>
  <c r="R72" i="67" s="1"/>
  <c r="H72" i="67"/>
  <c r="G72" i="67"/>
  <c r="P72" i="67" s="1"/>
  <c r="F72" i="67"/>
  <c r="O72" i="67" s="1"/>
  <c r="E72" i="67"/>
  <c r="N72" i="67" s="1"/>
  <c r="D72" i="67"/>
  <c r="A72" i="67"/>
  <c r="C72" i="67" s="1"/>
  <c r="K71" i="67"/>
  <c r="J71" i="67"/>
  <c r="N71" i="67"/>
  <c r="M71" i="67"/>
  <c r="I71" i="67"/>
  <c r="R71" i="67" s="1"/>
  <c r="H71" i="67"/>
  <c r="Q71" i="67" s="1"/>
  <c r="G71" i="67"/>
  <c r="P71" i="67" s="1"/>
  <c r="F71" i="67"/>
  <c r="O71" i="67" s="1"/>
  <c r="E71" i="67"/>
  <c r="D71" i="67"/>
  <c r="A71" i="67"/>
  <c r="B71" i="67" s="1"/>
  <c r="K70" i="67"/>
  <c r="J70" i="67"/>
  <c r="M70" i="67"/>
  <c r="I70" i="67"/>
  <c r="R70" i="67" s="1"/>
  <c r="H70" i="67"/>
  <c r="Q70" i="67" s="1"/>
  <c r="G70" i="67"/>
  <c r="P70" i="67" s="1"/>
  <c r="F70" i="67"/>
  <c r="O70" i="67" s="1"/>
  <c r="E70" i="67"/>
  <c r="N70" i="67" s="1"/>
  <c r="D70" i="67"/>
  <c r="A70" i="67"/>
  <c r="C70" i="67" s="1"/>
  <c r="K69" i="67"/>
  <c r="J69" i="67"/>
  <c r="R69" i="67"/>
  <c r="M69" i="67"/>
  <c r="I69" i="67"/>
  <c r="H69" i="67"/>
  <c r="Q69" i="67" s="1"/>
  <c r="G69" i="67"/>
  <c r="P69" i="67" s="1"/>
  <c r="F69" i="67"/>
  <c r="O69" i="67" s="1"/>
  <c r="E69" i="67"/>
  <c r="N69" i="67" s="1"/>
  <c r="D69" i="67"/>
  <c r="A69" i="67"/>
  <c r="K68" i="67"/>
  <c r="J68" i="67"/>
  <c r="M68" i="67"/>
  <c r="I68" i="67"/>
  <c r="R68" i="67" s="1"/>
  <c r="H68" i="67"/>
  <c r="Q68" i="67" s="1"/>
  <c r="G68" i="67"/>
  <c r="P68" i="67" s="1"/>
  <c r="F68" i="67"/>
  <c r="O68" i="67" s="1"/>
  <c r="E68" i="67"/>
  <c r="N68" i="67" s="1"/>
  <c r="D68" i="67"/>
  <c r="B68" i="67"/>
  <c r="A68" i="67"/>
  <c r="C68" i="67" s="1"/>
  <c r="K67" i="67"/>
  <c r="J67" i="67"/>
  <c r="M67" i="67"/>
  <c r="I67" i="67"/>
  <c r="R67" i="67" s="1"/>
  <c r="H67" i="67"/>
  <c r="Q67" i="67" s="1"/>
  <c r="G67" i="67"/>
  <c r="P67" i="67" s="1"/>
  <c r="F67" i="67"/>
  <c r="O67" i="67" s="1"/>
  <c r="E67" i="67"/>
  <c r="N67" i="67" s="1"/>
  <c r="D67" i="67"/>
  <c r="A67" i="67"/>
  <c r="C67" i="67" s="1"/>
  <c r="K66" i="67"/>
  <c r="J66" i="67"/>
  <c r="R66" i="67"/>
  <c r="Q66" i="67"/>
  <c r="M66" i="67"/>
  <c r="I66" i="67"/>
  <c r="H66" i="67"/>
  <c r="G66" i="67"/>
  <c r="P66" i="67" s="1"/>
  <c r="F66" i="67"/>
  <c r="O66" i="67" s="1"/>
  <c r="E66" i="67"/>
  <c r="N66" i="67" s="1"/>
  <c r="D66" i="67"/>
  <c r="B66" i="67"/>
  <c r="A66" i="67"/>
  <c r="C66" i="67" s="1"/>
  <c r="K65" i="67"/>
  <c r="J65" i="67"/>
  <c r="M65" i="67"/>
  <c r="I65" i="67"/>
  <c r="R65" i="67" s="1"/>
  <c r="H65" i="67"/>
  <c r="Q65" i="67" s="1"/>
  <c r="G65" i="67"/>
  <c r="P65" i="67" s="1"/>
  <c r="F65" i="67"/>
  <c r="O65" i="67" s="1"/>
  <c r="E65" i="67"/>
  <c r="N65" i="67" s="1"/>
  <c r="D65" i="67"/>
  <c r="A65" i="67"/>
  <c r="B65" i="67" s="1"/>
  <c r="K64" i="67"/>
  <c r="J64" i="67"/>
  <c r="M64" i="67"/>
  <c r="I64" i="67"/>
  <c r="R64" i="67" s="1"/>
  <c r="H64" i="67"/>
  <c r="Q64" i="67" s="1"/>
  <c r="G64" i="67"/>
  <c r="P64" i="67" s="1"/>
  <c r="F64" i="67"/>
  <c r="O64" i="67" s="1"/>
  <c r="E64" i="67"/>
  <c r="N64" i="67" s="1"/>
  <c r="D64" i="67"/>
  <c r="A64" i="67"/>
  <c r="C64" i="67" s="1"/>
  <c r="K63" i="67"/>
  <c r="J63" i="67"/>
  <c r="R63" i="67"/>
  <c r="M63" i="67"/>
  <c r="I63" i="67"/>
  <c r="H63" i="67"/>
  <c r="Q63" i="67" s="1"/>
  <c r="G63" i="67"/>
  <c r="P63" i="67" s="1"/>
  <c r="F63" i="67"/>
  <c r="O63" i="67" s="1"/>
  <c r="E63" i="67"/>
  <c r="N63" i="67" s="1"/>
  <c r="D63" i="67"/>
  <c r="A63" i="67"/>
  <c r="C63" i="67" s="1"/>
  <c r="K62" i="67"/>
  <c r="J62" i="67"/>
  <c r="Q62" i="67"/>
  <c r="M62" i="67"/>
  <c r="I62" i="67"/>
  <c r="R62" i="67" s="1"/>
  <c r="H62" i="67"/>
  <c r="G62" i="67"/>
  <c r="P62" i="67" s="1"/>
  <c r="F62" i="67"/>
  <c r="O62" i="67" s="1"/>
  <c r="E62" i="67"/>
  <c r="N62" i="67" s="1"/>
  <c r="D62" i="67"/>
  <c r="A62" i="67"/>
  <c r="C62" i="67" s="1"/>
  <c r="K61" i="67"/>
  <c r="J61" i="67"/>
  <c r="M61" i="67"/>
  <c r="I61" i="67"/>
  <c r="R61" i="67" s="1"/>
  <c r="H61" i="67"/>
  <c r="Q61" i="67" s="1"/>
  <c r="G61" i="67"/>
  <c r="P61" i="67" s="1"/>
  <c r="F61" i="67"/>
  <c r="O61" i="67" s="1"/>
  <c r="E61" i="67"/>
  <c r="N61" i="67" s="1"/>
  <c r="D61" i="67"/>
  <c r="A61" i="67"/>
  <c r="B61" i="67" s="1"/>
  <c r="K60" i="67"/>
  <c r="J60" i="67"/>
  <c r="N60" i="67"/>
  <c r="M60" i="67"/>
  <c r="I60" i="67"/>
  <c r="R60" i="67" s="1"/>
  <c r="H60" i="67"/>
  <c r="Q60" i="67" s="1"/>
  <c r="G60" i="67"/>
  <c r="P60" i="67" s="1"/>
  <c r="F60" i="67"/>
  <c r="O60" i="67" s="1"/>
  <c r="E60" i="67"/>
  <c r="D60" i="67"/>
  <c r="C60" i="67"/>
  <c r="B60" i="67"/>
  <c r="A60" i="67"/>
  <c r="K59" i="67"/>
  <c r="J59" i="67"/>
  <c r="M59" i="67"/>
  <c r="I59" i="67"/>
  <c r="R59" i="67" s="1"/>
  <c r="H59" i="67"/>
  <c r="Q59" i="67" s="1"/>
  <c r="G59" i="67"/>
  <c r="P59" i="67" s="1"/>
  <c r="F59" i="67"/>
  <c r="O59" i="67" s="1"/>
  <c r="E59" i="67"/>
  <c r="N59" i="67" s="1"/>
  <c r="D59" i="67"/>
  <c r="A59" i="67"/>
  <c r="B59" i="67" s="1"/>
  <c r="K58" i="67"/>
  <c r="J58" i="67"/>
  <c r="M58" i="67"/>
  <c r="I58" i="67"/>
  <c r="R58" i="67" s="1"/>
  <c r="H58" i="67"/>
  <c r="Q58" i="67" s="1"/>
  <c r="G58" i="67"/>
  <c r="P58" i="67" s="1"/>
  <c r="F58" i="67"/>
  <c r="O58" i="67" s="1"/>
  <c r="E58" i="67"/>
  <c r="N58" i="67" s="1"/>
  <c r="D58" i="67"/>
  <c r="A58" i="67"/>
  <c r="C58" i="67" s="1"/>
  <c r="K57" i="67"/>
  <c r="J57" i="67"/>
  <c r="M57" i="67"/>
  <c r="I57" i="67"/>
  <c r="R57" i="67" s="1"/>
  <c r="H57" i="67"/>
  <c r="Q57" i="67" s="1"/>
  <c r="G57" i="67"/>
  <c r="P57" i="67" s="1"/>
  <c r="F57" i="67"/>
  <c r="O57" i="67" s="1"/>
  <c r="E57" i="67"/>
  <c r="N57" i="67" s="1"/>
  <c r="D57" i="67"/>
  <c r="C57" i="67"/>
  <c r="A57" i="67"/>
  <c r="B57" i="67" s="1"/>
  <c r="K56" i="67"/>
  <c r="J56" i="67"/>
  <c r="M56" i="67"/>
  <c r="I56" i="67"/>
  <c r="R56" i="67" s="1"/>
  <c r="H56" i="67"/>
  <c r="Q56" i="67" s="1"/>
  <c r="G56" i="67"/>
  <c r="P56" i="67" s="1"/>
  <c r="F56" i="67"/>
  <c r="O56" i="67" s="1"/>
  <c r="E56" i="67"/>
  <c r="N56" i="67" s="1"/>
  <c r="D56" i="67"/>
  <c r="A56" i="67"/>
  <c r="C56" i="67" s="1"/>
  <c r="K55" i="67"/>
  <c r="J55" i="67"/>
  <c r="N55" i="67"/>
  <c r="M55" i="67"/>
  <c r="I55" i="67"/>
  <c r="R55" i="67" s="1"/>
  <c r="H55" i="67"/>
  <c r="Q55" i="67" s="1"/>
  <c r="G55" i="67"/>
  <c r="P55" i="67" s="1"/>
  <c r="F55" i="67"/>
  <c r="O55" i="67" s="1"/>
  <c r="E55" i="67"/>
  <c r="D55" i="67"/>
  <c r="C55" i="67"/>
  <c r="B55" i="67"/>
  <c r="A55" i="67"/>
  <c r="K54" i="67"/>
  <c r="J54" i="67"/>
  <c r="R54" i="67"/>
  <c r="M54" i="67"/>
  <c r="I54" i="67"/>
  <c r="H54" i="67"/>
  <c r="Q54" i="67" s="1"/>
  <c r="G54" i="67"/>
  <c r="P54" i="67" s="1"/>
  <c r="F54" i="67"/>
  <c r="O54" i="67" s="1"/>
  <c r="E54" i="67"/>
  <c r="N54" i="67" s="1"/>
  <c r="D54" i="67"/>
  <c r="A54" i="67"/>
  <c r="C54" i="67" s="1"/>
  <c r="K53" i="67"/>
  <c r="J53" i="67"/>
  <c r="N53" i="67"/>
  <c r="M53" i="67"/>
  <c r="I53" i="67"/>
  <c r="R53" i="67" s="1"/>
  <c r="H53" i="67"/>
  <c r="Q53" i="67" s="1"/>
  <c r="G53" i="67"/>
  <c r="P53" i="67" s="1"/>
  <c r="F53" i="67"/>
  <c r="O53" i="67" s="1"/>
  <c r="E53" i="67"/>
  <c r="D53" i="67"/>
  <c r="A53" i="67"/>
  <c r="B53" i="67" s="1"/>
  <c r="K52" i="67"/>
  <c r="J52" i="67"/>
  <c r="M52" i="67"/>
  <c r="I52" i="67"/>
  <c r="R52" i="67" s="1"/>
  <c r="H52" i="67"/>
  <c r="Q52" i="67" s="1"/>
  <c r="G52" i="67"/>
  <c r="P52" i="67" s="1"/>
  <c r="F52" i="67"/>
  <c r="O52" i="67" s="1"/>
  <c r="E52" i="67"/>
  <c r="N52" i="67" s="1"/>
  <c r="D52" i="67"/>
  <c r="A52" i="67"/>
  <c r="C52" i="67" s="1"/>
  <c r="K51" i="67"/>
  <c r="J51" i="67"/>
  <c r="M51" i="67"/>
  <c r="I51" i="67"/>
  <c r="R51" i="67" s="1"/>
  <c r="H51" i="67"/>
  <c r="Q51" i="67" s="1"/>
  <c r="G51" i="67"/>
  <c r="P51" i="67" s="1"/>
  <c r="F51" i="67"/>
  <c r="O51" i="67" s="1"/>
  <c r="E51" i="67"/>
  <c r="N51" i="67" s="1"/>
  <c r="D51" i="67"/>
  <c r="A51" i="67"/>
  <c r="C51" i="67" s="1"/>
  <c r="K50" i="67"/>
  <c r="J50" i="67"/>
  <c r="M50" i="67"/>
  <c r="I50" i="67"/>
  <c r="R50" i="67" s="1"/>
  <c r="H50" i="67"/>
  <c r="Q50" i="67" s="1"/>
  <c r="G50" i="67"/>
  <c r="P50" i="67" s="1"/>
  <c r="F50" i="67"/>
  <c r="O50" i="67" s="1"/>
  <c r="E50" i="67"/>
  <c r="N50" i="67" s="1"/>
  <c r="D50" i="67"/>
  <c r="A50" i="67"/>
  <c r="C50" i="67" s="1"/>
  <c r="K49" i="67"/>
  <c r="J49" i="67"/>
  <c r="M49" i="67"/>
  <c r="I49" i="67"/>
  <c r="R49" i="67" s="1"/>
  <c r="H49" i="67"/>
  <c r="Q49" i="67" s="1"/>
  <c r="G49" i="67"/>
  <c r="P49" i="67" s="1"/>
  <c r="F49" i="67"/>
  <c r="O49" i="67" s="1"/>
  <c r="E49" i="67"/>
  <c r="N49" i="67" s="1"/>
  <c r="D49" i="67"/>
  <c r="A49" i="67"/>
  <c r="B49" i="67" s="1"/>
  <c r="K48" i="67"/>
  <c r="J48" i="67"/>
  <c r="N48" i="67"/>
  <c r="M48" i="67"/>
  <c r="I48" i="67"/>
  <c r="R48" i="67" s="1"/>
  <c r="H48" i="67"/>
  <c r="Q48" i="67" s="1"/>
  <c r="G48" i="67"/>
  <c r="P48" i="67" s="1"/>
  <c r="F48" i="67"/>
  <c r="O48" i="67" s="1"/>
  <c r="E48" i="67"/>
  <c r="D48" i="67"/>
  <c r="C48" i="67"/>
  <c r="B48" i="67"/>
  <c r="A48" i="67"/>
  <c r="K47" i="67"/>
  <c r="J47" i="67"/>
  <c r="M47" i="67"/>
  <c r="I47" i="67"/>
  <c r="R47" i="67" s="1"/>
  <c r="H47" i="67"/>
  <c r="Q47" i="67" s="1"/>
  <c r="G47" i="67"/>
  <c r="P47" i="67" s="1"/>
  <c r="F47" i="67"/>
  <c r="O47" i="67" s="1"/>
  <c r="E47" i="67"/>
  <c r="N47" i="67" s="1"/>
  <c r="D47" i="67"/>
  <c r="A47" i="67"/>
  <c r="C47" i="67" s="1"/>
  <c r="K46" i="67"/>
  <c r="J46" i="67"/>
  <c r="R46" i="67"/>
  <c r="M46" i="67"/>
  <c r="I46" i="67"/>
  <c r="H46" i="67"/>
  <c r="Q46" i="67" s="1"/>
  <c r="G46" i="67"/>
  <c r="P46" i="67" s="1"/>
  <c r="F46" i="67"/>
  <c r="O46" i="67" s="1"/>
  <c r="E46" i="67"/>
  <c r="N46" i="67" s="1"/>
  <c r="D46" i="67"/>
  <c r="A46" i="67"/>
  <c r="C46" i="67" s="1"/>
  <c r="K45" i="67"/>
  <c r="J45" i="67"/>
  <c r="M45" i="67"/>
  <c r="I45" i="67"/>
  <c r="R45" i="67" s="1"/>
  <c r="H45" i="67"/>
  <c r="Q45" i="67" s="1"/>
  <c r="G45" i="67"/>
  <c r="P45" i="67" s="1"/>
  <c r="F45" i="67"/>
  <c r="O45" i="67" s="1"/>
  <c r="E45" i="67"/>
  <c r="N45" i="67" s="1"/>
  <c r="D45" i="67"/>
  <c r="A45" i="67"/>
  <c r="B45" i="67" s="1"/>
  <c r="K44" i="67"/>
  <c r="J44" i="67"/>
  <c r="M44" i="67"/>
  <c r="I44" i="67"/>
  <c r="R44" i="67" s="1"/>
  <c r="H44" i="67"/>
  <c r="Q44" i="67" s="1"/>
  <c r="G44" i="67"/>
  <c r="P44" i="67" s="1"/>
  <c r="F44" i="67"/>
  <c r="O44" i="67" s="1"/>
  <c r="E44" i="67"/>
  <c r="N44" i="67" s="1"/>
  <c r="D44" i="67"/>
  <c r="A44" i="67"/>
  <c r="C44" i="67" s="1"/>
  <c r="K43" i="67"/>
  <c r="J43" i="67"/>
  <c r="R43" i="67"/>
  <c r="N43" i="67"/>
  <c r="M43" i="67"/>
  <c r="I43" i="67"/>
  <c r="H43" i="67"/>
  <c r="Q43" i="67" s="1"/>
  <c r="G43" i="67"/>
  <c r="P43" i="67" s="1"/>
  <c r="F43" i="67"/>
  <c r="O43" i="67" s="1"/>
  <c r="E43" i="67"/>
  <c r="D43" i="67"/>
  <c r="C43" i="67"/>
  <c r="A43" i="67"/>
  <c r="B43" i="67" s="1"/>
  <c r="K42" i="67"/>
  <c r="J42" i="67"/>
  <c r="Q42" i="67"/>
  <c r="M42" i="67"/>
  <c r="I42" i="67"/>
  <c r="R42" i="67" s="1"/>
  <c r="H42" i="67"/>
  <c r="G42" i="67"/>
  <c r="P42" i="67" s="1"/>
  <c r="F42" i="67"/>
  <c r="O42" i="67" s="1"/>
  <c r="E42" i="67"/>
  <c r="N42" i="67" s="1"/>
  <c r="D42" i="67"/>
  <c r="A42" i="67"/>
  <c r="C42" i="67" s="1"/>
  <c r="K41" i="67"/>
  <c r="J41" i="67"/>
  <c r="N41" i="67"/>
  <c r="M41" i="67"/>
  <c r="I41" i="67"/>
  <c r="R41" i="67" s="1"/>
  <c r="H41" i="67"/>
  <c r="Q41" i="67" s="1"/>
  <c r="G41" i="67"/>
  <c r="P41" i="67" s="1"/>
  <c r="F41" i="67"/>
  <c r="O41" i="67" s="1"/>
  <c r="E41" i="67"/>
  <c r="D41" i="67"/>
  <c r="A41" i="67"/>
  <c r="B41" i="67" s="1"/>
  <c r="K40" i="67"/>
  <c r="J40" i="67"/>
  <c r="N40" i="67"/>
  <c r="M40" i="67"/>
  <c r="I40" i="67"/>
  <c r="R40" i="67" s="1"/>
  <c r="H40" i="67"/>
  <c r="Q40" i="67" s="1"/>
  <c r="G40" i="67"/>
  <c r="P40" i="67" s="1"/>
  <c r="F40" i="67"/>
  <c r="O40" i="67" s="1"/>
  <c r="E40" i="67"/>
  <c r="D40" i="67"/>
  <c r="C40" i="67"/>
  <c r="B40" i="67"/>
  <c r="A40" i="67"/>
  <c r="K39" i="67"/>
  <c r="J39" i="67"/>
  <c r="R39" i="67"/>
  <c r="M39" i="67"/>
  <c r="I39" i="67"/>
  <c r="H39" i="67"/>
  <c r="Q39" i="67" s="1"/>
  <c r="G39" i="67"/>
  <c r="P39" i="67" s="1"/>
  <c r="F39" i="67"/>
  <c r="O39" i="67" s="1"/>
  <c r="E39" i="67"/>
  <c r="N39" i="67" s="1"/>
  <c r="D39" i="67"/>
  <c r="A39" i="67"/>
  <c r="C39" i="67" s="1"/>
  <c r="K38" i="67"/>
  <c r="J38" i="67"/>
  <c r="M38" i="67"/>
  <c r="I38" i="67"/>
  <c r="R38" i="67" s="1"/>
  <c r="H38" i="67"/>
  <c r="Q38" i="67" s="1"/>
  <c r="G38" i="67"/>
  <c r="P38" i="67" s="1"/>
  <c r="F38" i="67"/>
  <c r="O38" i="67" s="1"/>
  <c r="E38" i="67"/>
  <c r="N38" i="67" s="1"/>
  <c r="D38" i="67"/>
  <c r="A38" i="67"/>
  <c r="C38" i="67" s="1"/>
  <c r="K37" i="67"/>
  <c r="J37" i="67"/>
  <c r="M37" i="67"/>
  <c r="I37" i="67"/>
  <c r="R37" i="67" s="1"/>
  <c r="H37" i="67"/>
  <c r="Q37" i="67" s="1"/>
  <c r="G37" i="67"/>
  <c r="P37" i="67" s="1"/>
  <c r="F37" i="67"/>
  <c r="O37" i="67" s="1"/>
  <c r="E37" i="67"/>
  <c r="N37" i="67" s="1"/>
  <c r="D37" i="67"/>
  <c r="A37" i="67"/>
  <c r="B37" i="67" s="1"/>
  <c r="K36" i="67"/>
  <c r="J36" i="67"/>
  <c r="N36" i="67"/>
  <c r="M36" i="67"/>
  <c r="I36" i="67"/>
  <c r="R36" i="67" s="1"/>
  <c r="H36" i="67"/>
  <c r="Q36" i="67" s="1"/>
  <c r="G36" i="67"/>
  <c r="P36" i="67" s="1"/>
  <c r="F36" i="67"/>
  <c r="O36" i="67" s="1"/>
  <c r="E36" i="67"/>
  <c r="D36" i="67"/>
  <c r="C36" i="67"/>
  <c r="B36" i="67"/>
  <c r="A36" i="67"/>
  <c r="K35" i="67"/>
  <c r="J35" i="67"/>
  <c r="M35" i="67"/>
  <c r="I35" i="67"/>
  <c r="R35" i="67" s="1"/>
  <c r="H35" i="67"/>
  <c r="Q35" i="67" s="1"/>
  <c r="G35" i="67"/>
  <c r="P35" i="67" s="1"/>
  <c r="F35" i="67"/>
  <c r="O35" i="67" s="1"/>
  <c r="E35" i="67"/>
  <c r="N35" i="67" s="1"/>
  <c r="D35" i="67"/>
  <c r="A35" i="67"/>
  <c r="C35" i="67" s="1"/>
  <c r="K34" i="67"/>
  <c r="J34" i="67"/>
  <c r="R34" i="67"/>
  <c r="Q34" i="67"/>
  <c r="M34" i="67"/>
  <c r="I34" i="67"/>
  <c r="H34" i="67"/>
  <c r="G34" i="67"/>
  <c r="P34" i="67" s="1"/>
  <c r="F34" i="67"/>
  <c r="O34" i="67" s="1"/>
  <c r="E34" i="67"/>
  <c r="N34" i="67" s="1"/>
  <c r="D34" i="67"/>
  <c r="B34" i="67"/>
  <c r="A34" i="67"/>
  <c r="C34" i="67" s="1"/>
  <c r="K33" i="67"/>
  <c r="J33" i="67"/>
  <c r="M33" i="67"/>
  <c r="I33" i="67"/>
  <c r="R33" i="67" s="1"/>
  <c r="H33" i="67"/>
  <c r="Q33" i="67" s="1"/>
  <c r="G33" i="67"/>
  <c r="P33" i="67" s="1"/>
  <c r="F33" i="67"/>
  <c r="O33" i="67" s="1"/>
  <c r="E33" i="67"/>
  <c r="N33" i="67" s="1"/>
  <c r="D33" i="67"/>
  <c r="A33" i="67"/>
  <c r="B33" i="67" s="1"/>
  <c r="K32" i="67"/>
  <c r="J32" i="67"/>
  <c r="M32" i="67"/>
  <c r="I32" i="67"/>
  <c r="R32" i="67" s="1"/>
  <c r="H32" i="67"/>
  <c r="Q32" i="67" s="1"/>
  <c r="G32" i="67"/>
  <c r="P32" i="67" s="1"/>
  <c r="F32" i="67"/>
  <c r="O32" i="67" s="1"/>
  <c r="E32" i="67"/>
  <c r="N32" i="67" s="1"/>
  <c r="D32" i="67"/>
  <c r="A32" i="67"/>
  <c r="B32" i="67" s="1"/>
  <c r="K31" i="67"/>
  <c r="J31" i="67"/>
  <c r="R31" i="67"/>
  <c r="M31" i="67"/>
  <c r="I31" i="67"/>
  <c r="H31" i="67"/>
  <c r="Q31" i="67" s="1"/>
  <c r="G31" i="67"/>
  <c r="P31" i="67" s="1"/>
  <c r="F31" i="67"/>
  <c r="O31" i="67" s="1"/>
  <c r="E31" i="67"/>
  <c r="N31" i="67" s="1"/>
  <c r="D31" i="67"/>
  <c r="A31" i="67"/>
  <c r="C31" i="67" s="1"/>
  <c r="K30" i="67"/>
  <c r="J30" i="67"/>
  <c r="Q30" i="67"/>
  <c r="M30" i="67"/>
  <c r="I30" i="67"/>
  <c r="R30" i="67" s="1"/>
  <c r="H30" i="67"/>
  <c r="G30" i="67"/>
  <c r="P30" i="67" s="1"/>
  <c r="F30" i="67"/>
  <c r="O30" i="67" s="1"/>
  <c r="E30" i="67"/>
  <c r="N30" i="67" s="1"/>
  <c r="D30" i="67"/>
  <c r="A30" i="67"/>
  <c r="C30" i="67" s="1"/>
  <c r="K29" i="67"/>
  <c r="J29" i="67"/>
  <c r="M29" i="67"/>
  <c r="I29" i="67"/>
  <c r="R29" i="67" s="1"/>
  <c r="H29" i="67"/>
  <c r="Q29" i="67" s="1"/>
  <c r="G29" i="67"/>
  <c r="P29" i="67" s="1"/>
  <c r="F29" i="67"/>
  <c r="O29" i="67" s="1"/>
  <c r="E29" i="67"/>
  <c r="N29" i="67" s="1"/>
  <c r="D29" i="67"/>
  <c r="A29" i="67"/>
  <c r="B29" i="67" s="1"/>
  <c r="K28" i="67"/>
  <c r="J28" i="67"/>
  <c r="N28" i="67"/>
  <c r="M28" i="67"/>
  <c r="I28" i="67"/>
  <c r="R28" i="67" s="1"/>
  <c r="H28" i="67"/>
  <c r="Q28" i="67" s="1"/>
  <c r="G28" i="67"/>
  <c r="P28" i="67" s="1"/>
  <c r="F28" i="67"/>
  <c r="O28" i="67" s="1"/>
  <c r="E28" i="67"/>
  <c r="D28" i="67"/>
  <c r="C28" i="67"/>
  <c r="B28" i="67"/>
  <c r="A28" i="67"/>
  <c r="K27" i="67"/>
  <c r="J27" i="67"/>
  <c r="M27" i="67"/>
  <c r="I27" i="67"/>
  <c r="R27" i="67" s="1"/>
  <c r="H27" i="67"/>
  <c r="Q27" i="67" s="1"/>
  <c r="G27" i="67"/>
  <c r="P27" i="67" s="1"/>
  <c r="F27" i="67"/>
  <c r="O27" i="67" s="1"/>
  <c r="E27" i="67"/>
  <c r="N27" i="67" s="1"/>
  <c r="D27" i="67"/>
  <c r="A27" i="67"/>
  <c r="B27" i="67" s="1"/>
  <c r="K26" i="67"/>
  <c r="J26" i="67"/>
  <c r="M26" i="67"/>
  <c r="I26" i="67"/>
  <c r="R26" i="67" s="1"/>
  <c r="H26" i="67"/>
  <c r="Q26" i="67" s="1"/>
  <c r="G26" i="67"/>
  <c r="P26" i="67" s="1"/>
  <c r="F26" i="67"/>
  <c r="O26" i="67" s="1"/>
  <c r="E26" i="67"/>
  <c r="N26" i="67" s="1"/>
  <c r="D26" i="67"/>
  <c r="A26" i="67"/>
  <c r="C26" i="67" s="1"/>
  <c r="K25" i="67"/>
  <c r="J25" i="67"/>
  <c r="M25" i="67"/>
  <c r="I25" i="67"/>
  <c r="R25" i="67" s="1"/>
  <c r="H25" i="67"/>
  <c r="Q25" i="67" s="1"/>
  <c r="G25" i="67"/>
  <c r="P25" i="67" s="1"/>
  <c r="F25" i="67"/>
  <c r="O25" i="67" s="1"/>
  <c r="E25" i="67"/>
  <c r="N25" i="67" s="1"/>
  <c r="D25" i="67"/>
  <c r="C25" i="67"/>
  <c r="A25" i="67"/>
  <c r="B25" i="67" s="1"/>
  <c r="K24" i="67"/>
  <c r="J24" i="67"/>
  <c r="M24" i="67"/>
  <c r="I24" i="67"/>
  <c r="R24" i="67" s="1"/>
  <c r="H24" i="67"/>
  <c r="Q24" i="67" s="1"/>
  <c r="G24" i="67"/>
  <c r="P24" i="67" s="1"/>
  <c r="F24" i="67"/>
  <c r="O24" i="67" s="1"/>
  <c r="E24" i="67"/>
  <c r="N24" i="67" s="1"/>
  <c r="D24" i="67"/>
  <c r="A24" i="67"/>
  <c r="C24" i="67" s="1"/>
  <c r="K23" i="67"/>
  <c r="J23" i="67"/>
  <c r="R23" i="67"/>
  <c r="N23" i="67"/>
  <c r="M23" i="67"/>
  <c r="I23" i="67"/>
  <c r="H23" i="67"/>
  <c r="Q23" i="67" s="1"/>
  <c r="G23" i="67"/>
  <c r="P23" i="67" s="1"/>
  <c r="F23" i="67"/>
  <c r="O23" i="67" s="1"/>
  <c r="E23" i="67"/>
  <c r="D23" i="67"/>
  <c r="C23" i="67"/>
  <c r="B23" i="67"/>
  <c r="A23" i="67"/>
  <c r="K22" i="67"/>
  <c r="J22" i="67"/>
  <c r="M22" i="67"/>
  <c r="I22" i="67"/>
  <c r="R22" i="67" s="1"/>
  <c r="H22" i="67"/>
  <c r="Q22" i="67" s="1"/>
  <c r="G22" i="67"/>
  <c r="P22" i="67" s="1"/>
  <c r="F22" i="67"/>
  <c r="O22" i="67" s="1"/>
  <c r="E22" i="67"/>
  <c r="N22" i="67" s="1"/>
  <c r="D22" i="67"/>
  <c r="A22" i="67"/>
  <c r="C22" i="67" s="1"/>
  <c r="K21" i="67"/>
  <c r="J21" i="67"/>
  <c r="N21" i="67"/>
  <c r="M21" i="67"/>
  <c r="I21" i="67"/>
  <c r="R21" i="67" s="1"/>
  <c r="H21" i="67"/>
  <c r="Q21" i="67" s="1"/>
  <c r="G21" i="67"/>
  <c r="P21" i="67" s="1"/>
  <c r="F21" i="67"/>
  <c r="O21" i="67" s="1"/>
  <c r="E21" i="67"/>
  <c r="D21" i="67"/>
  <c r="A21" i="67"/>
  <c r="B21" i="67" s="1"/>
  <c r="K20" i="67"/>
  <c r="J20" i="67"/>
  <c r="N20" i="67"/>
  <c r="M20" i="67"/>
  <c r="I20" i="67"/>
  <c r="R20" i="67" s="1"/>
  <c r="H20" i="67"/>
  <c r="Q20" i="67" s="1"/>
  <c r="G20" i="67"/>
  <c r="P20" i="67" s="1"/>
  <c r="F20" i="67"/>
  <c r="O20" i="67" s="1"/>
  <c r="E20" i="67"/>
  <c r="D20" i="67"/>
  <c r="C20" i="67"/>
  <c r="B20" i="67"/>
  <c r="A20" i="67"/>
  <c r="K19" i="67"/>
  <c r="J19" i="67"/>
  <c r="M19" i="67"/>
  <c r="I19" i="67"/>
  <c r="R19" i="67" s="1"/>
  <c r="H19" i="67"/>
  <c r="Q19" i="67" s="1"/>
  <c r="G19" i="67"/>
  <c r="P19" i="67" s="1"/>
  <c r="F19" i="67"/>
  <c r="O19" i="67" s="1"/>
  <c r="E19" i="67"/>
  <c r="N19" i="67" s="1"/>
  <c r="D19" i="67"/>
  <c r="A19" i="67"/>
  <c r="C19" i="67" s="1"/>
  <c r="K18" i="67"/>
  <c r="J18" i="67"/>
  <c r="Q18" i="67"/>
  <c r="M18" i="67"/>
  <c r="I18" i="67"/>
  <c r="R18" i="67" s="1"/>
  <c r="H18" i="67"/>
  <c r="G18" i="67"/>
  <c r="P18" i="67" s="1"/>
  <c r="F18" i="67"/>
  <c r="O18" i="67" s="1"/>
  <c r="E18" i="67"/>
  <c r="N18" i="67" s="1"/>
  <c r="D18" i="67"/>
  <c r="A18" i="67"/>
  <c r="C18" i="67" s="1"/>
  <c r="K17" i="67"/>
  <c r="J17" i="67"/>
  <c r="M17" i="67"/>
  <c r="I17" i="67"/>
  <c r="R17" i="67" s="1"/>
  <c r="H17" i="67"/>
  <c r="Q17" i="67" s="1"/>
  <c r="G17" i="67"/>
  <c r="P17" i="67" s="1"/>
  <c r="F17" i="67"/>
  <c r="O17" i="67" s="1"/>
  <c r="E17" i="67"/>
  <c r="N17" i="67" s="1"/>
  <c r="D17" i="67"/>
  <c r="A17" i="67"/>
  <c r="B17" i="67" s="1"/>
  <c r="K16" i="67"/>
  <c r="J16" i="67"/>
  <c r="M16" i="67"/>
  <c r="I16" i="67"/>
  <c r="R16" i="67" s="1"/>
  <c r="H16" i="67"/>
  <c r="Q16" i="67" s="1"/>
  <c r="G16" i="67"/>
  <c r="P16" i="67" s="1"/>
  <c r="F16" i="67"/>
  <c r="O16" i="67" s="1"/>
  <c r="E16" i="67"/>
  <c r="N16" i="67" s="1"/>
  <c r="D16" i="67"/>
  <c r="A16" i="67"/>
  <c r="C16" i="67" s="1"/>
  <c r="K15" i="67"/>
  <c r="J15" i="67"/>
  <c r="M15" i="67"/>
  <c r="I15" i="67"/>
  <c r="R15" i="67" s="1"/>
  <c r="H15" i="67"/>
  <c r="Q15" i="67" s="1"/>
  <c r="G15" i="67"/>
  <c r="P15" i="67" s="1"/>
  <c r="F15" i="67"/>
  <c r="O15" i="67" s="1"/>
  <c r="E15" i="67"/>
  <c r="N15" i="67" s="1"/>
  <c r="D15" i="67"/>
  <c r="A15" i="67"/>
  <c r="C15" i="67" s="1"/>
  <c r="K14" i="67"/>
  <c r="J14" i="67"/>
  <c r="M14" i="67"/>
  <c r="I14" i="67"/>
  <c r="R14" i="67" s="1"/>
  <c r="H14" i="67"/>
  <c r="Q14" i="67" s="1"/>
  <c r="G14" i="67"/>
  <c r="P14" i="67" s="1"/>
  <c r="F14" i="67"/>
  <c r="O14" i="67" s="1"/>
  <c r="E14" i="67"/>
  <c r="N14" i="67" s="1"/>
  <c r="D14" i="67"/>
  <c r="A14" i="67"/>
  <c r="C14" i="67" s="1"/>
  <c r="K13" i="67"/>
  <c r="J13" i="67"/>
  <c r="M13" i="67"/>
  <c r="I13" i="67"/>
  <c r="R13" i="67" s="1"/>
  <c r="H13" i="67"/>
  <c r="Q13" i="67" s="1"/>
  <c r="G13" i="67"/>
  <c r="P13" i="67" s="1"/>
  <c r="F13" i="67"/>
  <c r="O13" i="67" s="1"/>
  <c r="E13" i="67"/>
  <c r="N13" i="67" s="1"/>
  <c r="D13" i="67"/>
  <c r="A13" i="67"/>
  <c r="B13" i="67" s="1"/>
  <c r="K12" i="67"/>
  <c r="J12" i="67"/>
  <c r="N12" i="67"/>
  <c r="M12" i="67"/>
  <c r="I12" i="67"/>
  <c r="R12" i="67" s="1"/>
  <c r="H12" i="67"/>
  <c r="Q12" i="67" s="1"/>
  <c r="G12" i="67"/>
  <c r="P12" i="67" s="1"/>
  <c r="F12" i="67"/>
  <c r="O12" i="67" s="1"/>
  <c r="E12" i="67"/>
  <c r="D12" i="67"/>
  <c r="C12" i="67"/>
  <c r="B12" i="67"/>
  <c r="A12" i="67"/>
  <c r="K11" i="67"/>
  <c r="J11" i="67"/>
  <c r="R11" i="67"/>
  <c r="M11" i="67"/>
  <c r="U11" i="67" s="1"/>
  <c r="I11" i="67"/>
  <c r="H11" i="67"/>
  <c r="Q11" i="67" s="1"/>
  <c r="G11" i="67"/>
  <c r="P11" i="67" s="1"/>
  <c r="F11" i="67"/>
  <c r="O11" i="67" s="1"/>
  <c r="E11" i="67"/>
  <c r="N11" i="67" s="1"/>
  <c r="D11" i="67"/>
  <c r="A11" i="67"/>
  <c r="B11" i="67" s="1"/>
  <c r="K10" i="67"/>
  <c r="J10" i="67"/>
  <c r="M10" i="67"/>
  <c r="I10" i="67"/>
  <c r="R10" i="67" s="1"/>
  <c r="H10" i="67"/>
  <c r="Q10" i="67" s="1"/>
  <c r="G10" i="67"/>
  <c r="P10" i="67" s="1"/>
  <c r="F10" i="67"/>
  <c r="O10" i="67" s="1"/>
  <c r="E10" i="67"/>
  <c r="N10" i="67" s="1"/>
  <c r="D10" i="67"/>
  <c r="A10" i="67"/>
  <c r="C10" i="67" s="1"/>
  <c r="K9" i="67"/>
  <c r="J9" i="67"/>
  <c r="N9" i="67"/>
  <c r="M9" i="67"/>
  <c r="I9" i="67"/>
  <c r="R9" i="67" s="1"/>
  <c r="H9" i="67"/>
  <c r="Q9" i="67" s="1"/>
  <c r="G9" i="67"/>
  <c r="P9" i="67" s="1"/>
  <c r="F9" i="67"/>
  <c r="O9" i="67" s="1"/>
  <c r="E9" i="67"/>
  <c r="D9" i="67"/>
  <c r="C9" i="67"/>
  <c r="A9" i="67"/>
  <c r="B9" i="67" s="1"/>
  <c r="K8" i="67"/>
  <c r="J8" i="67"/>
  <c r="N8" i="67"/>
  <c r="M8" i="67"/>
  <c r="I8" i="67"/>
  <c r="R8" i="67" s="1"/>
  <c r="H8" i="67"/>
  <c r="Q8" i="67" s="1"/>
  <c r="G8" i="67"/>
  <c r="P8" i="67" s="1"/>
  <c r="F8" i="67"/>
  <c r="O8" i="67" s="1"/>
  <c r="E8" i="67"/>
  <c r="D8" i="67"/>
  <c r="C8" i="67"/>
  <c r="A8" i="67"/>
  <c r="B8" i="67" s="1"/>
  <c r="K7" i="67"/>
  <c r="J7" i="67"/>
  <c r="M7" i="67"/>
  <c r="U7" i="67" s="1"/>
  <c r="I7" i="67"/>
  <c r="R7" i="67" s="1"/>
  <c r="H7" i="67"/>
  <c r="Q7" i="67" s="1"/>
  <c r="G7" i="67"/>
  <c r="P7" i="67" s="1"/>
  <c r="F7" i="67"/>
  <c r="O7" i="67" s="1"/>
  <c r="E7" i="67"/>
  <c r="N7" i="67" s="1"/>
  <c r="D7" i="67"/>
  <c r="A7" i="67"/>
  <c r="C7" i="67" s="1"/>
  <c r="K6" i="67"/>
  <c r="J6" i="67"/>
  <c r="M6" i="67"/>
  <c r="I6" i="67"/>
  <c r="R6" i="67" s="1"/>
  <c r="H6" i="67"/>
  <c r="Q6" i="67" s="1"/>
  <c r="G6" i="67"/>
  <c r="P6" i="67" s="1"/>
  <c r="F6" i="67"/>
  <c r="O6" i="67" s="1"/>
  <c r="E6" i="67"/>
  <c r="N6" i="67" s="1"/>
  <c r="D6" i="67"/>
  <c r="A6" i="67"/>
  <c r="C6" i="67" s="1"/>
  <c r="K5" i="67"/>
  <c r="J5" i="67"/>
  <c r="M5" i="67"/>
  <c r="I5" i="67"/>
  <c r="R5" i="67" s="1"/>
  <c r="H5" i="67"/>
  <c r="Q5" i="67" s="1"/>
  <c r="G5" i="67"/>
  <c r="P5" i="67" s="1"/>
  <c r="F5" i="67"/>
  <c r="O5" i="67" s="1"/>
  <c r="E5" i="67"/>
  <c r="N5" i="67" s="1"/>
  <c r="D5" i="67"/>
  <c r="A5" i="67"/>
  <c r="C5" i="67" s="1"/>
  <c r="K4" i="67"/>
  <c r="J4" i="67"/>
  <c r="N4" i="67"/>
  <c r="M4" i="67"/>
  <c r="I4" i="67"/>
  <c r="R4" i="67" s="1"/>
  <c r="H4" i="67"/>
  <c r="Q4" i="67" s="1"/>
  <c r="G4" i="67"/>
  <c r="P4" i="67" s="1"/>
  <c r="F4" i="67"/>
  <c r="O4" i="67" s="1"/>
  <c r="E4" i="67"/>
  <c r="D4" i="67"/>
  <c r="A4" i="67"/>
  <c r="B4" i="67" s="1"/>
  <c r="K3" i="67"/>
  <c r="J3" i="67"/>
  <c r="N3" i="67"/>
  <c r="M3" i="67"/>
  <c r="I3" i="67"/>
  <c r="R3" i="67" s="1"/>
  <c r="H3" i="67"/>
  <c r="Q3" i="67" s="1"/>
  <c r="G3" i="67"/>
  <c r="P3" i="67" s="1"/>
  <c r="F3" i="67"/>
  <c r="O3" i="67" s="1"/>
  <c r="E3" i="67"/>
  <c r="D3" i="67"/>
  <c r="C3" i="67"/>
  <c r="B3" i="67"/>
  <c r="A3" i="67"/>
  <c r="K2" i="67"/>
  <c r="J2" i="67"/>
  <c r="M2" i="67"/>
  <c r="I2" i="67"/>
  <c r="R2" i="67" s="1"/>
  <c r="H2" i="67"/>
  <c r="Q2" i="67" s="1"/>
  <c r="G2" i="67"/>
  <c r="P2" i="67" s="1"/>
  <c r="F2" i="67"/>
  <c r="O2" i="67" s="1"/>
  <c r="E2" i="67"/>
  <c r="N2" i="67" s="1"/>
  <c r="D2" i="67"/>
  <c r="A2" i="67"/>
  <c r="C2" i="67" s="1"/>
  <c r="K1" i="67"/>
  <c r="J1" i="67"/>
  <c r="I1" i="67"/>
  <c r="R1" i="67" s="1"/>
  <c r="H1" i="67"/>
  <c r="Q1" i="67" s="1"/>
  <c r="G1" i="67"/>
  <c r="P1" i="67" s="1"/>
  <c r="F1" i="67"/>
  <c r="O1" i="67" s="1"/>
  <c r="E1" i="67"/>
  <c r="N1" i="67" s="1"/>
  <c r="D1" i="67"/>
  <c r="A1" i="67"/>
  <c r="U15" i="67" l="1"/>
  <c r="U42" i="67"/>
  <c r="U43" i="67"/>
  <c r="U46" i="67"/>
  <c r="V46" i="67" s="1"/>
  <c r="W46" i="67" s="1"/>
  <c r="U50" i="67"/>
  <c r="U59" i="67"/>
  <c r="U63" i="67"/>
  <c r="U66" i="67"/>
  <c r="U67" i="67"/>
  <c r="U70" i="67"/>
  <c r="U74" i="67"/>
  <c r="U78" i="67"/>
  <c r="V78" i="67" s="1"/>
  <c r="W78" i="67" s="1"/>
  <c r="U4" i="67"/>
  <c r="U5" i="67"/>
  <c r="U8" i="67"/>
  <c r="U9" i="67"/>
  <c r="V9" i="67" s="1"/>
  <c r="W9" i="67" s="1"/>
  <c r="U12" i="67"/>
  <c r="U13" i="67"/>
  <c r="U17" i="67"/>
  <c r="U19" i="67"/>
  <c r="U20" i="67"/>
  <c r="U21" i="67"/>
  <c r="U25" i="67"/>
  <c r="U29" i="67"/>
  <c r="V29" i="67" s="1"/>
  <c r="W29" i="67" s="1"/>
  <c r="U32" i="67"/>
  <c r="U33" i="67"/>
  <c r="U37" i="67"/>
  <c r="U39" i="67"/>
  <c r="U41" i="67"/>
  <c r="U44" i="67"/>
  <c r="U45" i="67"/>
  <c r="U48" i="67"/>
  <c r="V48" i="67" s="1"/>
  <c r="W48" i="67" s="1"/>
  <c r="U49" i="67"/>
  <c r="U52" i="67"/>
  <c r="U53" i="67"/>
  <c r="U54" i="67"/>
  <c r="V54" i="67" s="1"/>
  <c r="W54" i="67" s="1"/>
  <c r="U56" i="67"/>
  <c r="U57" i="67"/>
  <c r="U60" i="67"/>
  <c r="U61" i="67"/>
  <c r="V61" i="67" s="1"/>
  <c r="W61" i="67" s="1"/>
  <c r="U62" i="67"/>
  <c r="U65" i="67"/>
  <c r="U69" i="67"/>
  <c r="U72" i="67"/>
  <c r="V72" i="67" s="1"/>
  <c r="W72" i="67" s="1"/>
  <c r="U73" i="67"/>
  <c r="U76" i="67"/>
  <c r="U77" i="67"/>
  <c r="U80" i="67"/>
  <c r="V80" i="67" s="1"/>
  <c r="W80" i="67" s="1"/>
  <c r="U81" i="67"/>
  <c r="U85" i="67"/>
  <c r="U88" i="67"/>
  <c r="U89" i="67"/>
  <c r="V89" i="67" s="1"/>
  <c r="W89" i="67" s="1"/>
  <c r="U90" i="67"/>
  <c r="U92" i="67"/>
  <c r="U93" i="67"/>
  <c r="U95" i="67"/>
  <c r="V95" i="67" s="1"/>
  <c r="W95" i="67" s="1"/>
  <c r="U96" i="67"/>
  <c r="U97" i="67"/>
  <c r="U101" i="67"/>
  <c r="U104" i="67"/>
  <c r="U107" i="67"/>
  <c r="U109" i="67"/>
  <c r="U112" i="67"/>
  <c r="U115" i="67"/>
  <c r="V115" i="67" s="1"/>
  <c r="W115" i="67" s="1"/>
  <c r="U117" i="67"/>
  <c r="U120" i="67"/>
  <c r="U26" i="67"/>
  <c r="U102" i="67"/>
  <c r="U2" i="67"/>
  <c r="U6" i="67"/>
  <c r="U10" i="67"/>
  <c r="V10" i="67" s="1"/>
  <c r="W10" i="67" s="1"/>
  <c r="U14" i="67"/>
  <c r="U16" i="67"/>
  <c r="U18" i="67"/>
  <c r="U24" i="67"/>
  <c r="V24" i="67" s="1"/>
  <c r="W24" i="67" s="1"/>
  <c r="U27" i="67"/>
  <c r="U28" i="67"/>
  <c r="U31" i="67"/>
  <c r="U34" i="67"/>
  <c r="V34" i="67" s="1"/>
  <c r="W34" i="67" s="1"/>
  <c r="U35" i="67"/>
  <c r="U36" i="67"/>
  <c r="U40" i="67"/>
  <c r="U51" i="67"/>
  <c r="U55" i="67"/>
  <c r="U58" i="67"/>
  <c r="U64" i="67"/>
  <c r="U68" i="67"/>
  <c r="V68" i="67" s="1"/>
  <c r="W68" i="67" s="1"/>
  <c r="U71" i="67"/>
  <c r="U75" i="67"/>
  <c r="U79" i="67"/>
  <c r="U83" i="67"/>
  <c r="V83" i="67" s="1"/>
  <c r="W83" i="67" s="1"/>
  <c r="U84" i="67"/>
  <c r="U87" i="67"/>
  <c r="U94" i="67"/>
  <c r="U98" i="67"/>
  <c r="V98" i="67" s="1"/>
  <c r="W98" i="67" s="1"/>
  <c r="U100" i="67"/>
  <c r="U106" i="67"/>
  <c r="U108" i="67"/>
  <c r="U114" i="67"/>
  <c r="V114" i="67" s="1"/>
  <c r="W114" i="67" s="1"/>
  <c r="U116" i="67"/>
  <c r="U3" i="67"/>
  <c r="U22" i="67"/>
  <c r="V22" i="67" s="1"/>
  <c r="W22" i="67" s="1"/>
  <c r="U23" i="67"/>
  <c r="U30" i="67"/>
  <c r="U38" i="67"/>
  <c r="U47" i="67"/>
  <c r="U82" i="67"/>
  <c r="U91" i="67"/>
  <c r="U103" i="67"/>
  <c r="U111" i="67"/>
  <c r="U119" i="67"/>
  <c r="V2" i="67"/>
  <c r="C87" i="71"/>
  <c r="V101" i="71"/>
  <c r="W101" i="71" s="1"/>
  <c r="V117" i="71"/>
  <c r="W117" i="71" s="1"/>
  <c r="B120" i="71"/>
  <c r="B63" i="71"/>
  <c r="B84" i="71"/>
  <c r="C99" i="71"/>
  <c r="B100" i="71"/>
  <c r="V109" i="71"/>
  <c r="W109" i="71" s="1"/>
  <c r="V113" i="71"/>
  <c r="W113" i="71" s="1"/>
  <c r="V5" i="71"/>
  <c r="W5" i="71" s="1"/>
  <c r="B79" i="71"/>
  <c r="V81" i="71"/>
  <c r="W81" i="71" s="1"/>
  <c r="V13" i="71"/>
  <c r="W13" i="71" s="1"/>
  <c r="V29" i="71"/>
  <c r="W29" i="71" s="1"/>
  <c r="V73" i="71"/>
  <c r="W73" i="71" s="1"/>
  <c r="B14" i="71"/>
  <c r="C14" i="71"/>
  <c r="V28" i="71"/>
  <c r="W28" i="71" s="1"/>
  <c r="V38" i="71"/>
  <c r="W38" i="71" s="1"/>
  <c r="V40" i="71"/>
  <c r="W40" i="71" s="1"/>
  <c r="V50" i="71"/>
  <c r="W50" i="71" s="1"/>
  <c r="V25" i="71"/>
  <c r="W25" i="71" s="1"/>
  <c r="V62" i="71"/>
  <c r="W62" i="71" s="1"/>
  <c r="C67" i="71"/>
  <c r="B67" i="71"/>
  <c r="V22" i="71"/>
  <c r="W22" i="71" s="1"/>
  <c r="V24" i="71"/>
  <c r="W24" i="71" s="1"/>
  <c r="V30" i="71"/>
  <c r="W30" i="71" s="1"/>
  <c r="V46" i="71"/>
  <c r="W46" i="71" s="1"/>
  <c r="V48" i="71"/>
  <c r="W48" i="71" s="1"/>
  <c r="C21" i="71"/>
  <c r="B21" i="71"/>
  <c r="V53" i="71"/>
  <c r="W53" i="71" s="1"/>
  <c r="V78" i="71"/>
  <c r="W78" i="71" s="1"/>
  <c r="C83" i="71"/>
  <c r="B83" i="71"/>
  <c r="V71" i="71"/>
  <c r="W71" i="71" s="1"/>
  <c r="V98" i="71"/>
  <c r="W98" i="71" s="1"/>
  <c r="V115" i="71"/>
  <c r="W115" i="71" s="1"/>
  <c r="V6" i="71"/>
  <c r="W6" i="71" s="1"/>
  <c r="V16" i="71"/>
  <c r="W16" i="71" s="1"/>
  <c r="V18" i="71"/>
  <c r="W18" i="71" s="1"/>
  <c r="V3" i="71"/>
  <c r="W3" i="71" s="1"/>
  <c r="B4" i="71"/>
  <c r="C9" i="71"/>
  <c r="B10" i="71"/>
  <c r="V31" i="71"/>
  <c r="W31" i="71" s="1"/>
  <c r="V43" i="71"/>
  <c r="W43" i="71" s="1"/>
  <c r="V47" i="71"/>
  <c r="W47" i="71" s="1"/>
  <c r="V70" i="71"/>
  <c r="W70" i="71" s="1"/>
  <c r="B71" i="71"/>
  <c r="V75" i="71"/>
  <c r="W75" i="71" s="1"/>
  <c r="V114" i="71"/>
  <c r="W114" i="71" s="1"/>
  <c r="V116" i="71"/>
  <c r="W116" i="71" s="1"/>
  <c r="V83" i="71"/>
  <c r="W83" i="71" s="1"/>
  <c r="V95" i="71"/>
  <c r="W95" i="71" s="1"/>
  <c r="V11" i="71"/>
  <c r="W11" i="71" s="1"/>
  <c r="V20" i="71"/>
  <c r="W20" i="71" s="1"/>
  <c r="V64" i="71"/>
  <c r="W64" i="71" s="1"/>
  <c r="V66" i="71"/>
  <c r="W66" i="71" s="1"/>
  <c r="B98" i="71"/>
  <c r="V106" i="71"/>
  <c r="W106" i="71" s="1"/>
  <c r="V7" i="71"/>
  <c r="W7" i="71" s="1"/>
  <c r="B8" i="71"/>
  <c r="V15" i="71"/>
  <c r="W15" i="71" s="1"/>
  <c r="V19" i="71"/>
  <c r="W19" i="71" s="1"/>
  <c r="V51" i="71"/>
  <c r="W51" i="71" s="1"/>
  <c r="C54" i="71"/>
  <c r="V58" i="71"/>
  <c r="W58" i="71" s="1"/>
  <c r="V60" i="71"/>
  <c r="W60" i="71" s="1"/>
  <c r="V72" i="71"/>
  <c r="W72" i="71" s="1"/>
  <c r="V74" i="71"/>
  <c r="W74" i="71" s="1"/>
  <c r="B75" i="71"/>
  <c r="V84" i="71"/>
  <c r="W84" i="71" s="1"/>
  <c r="V86" i="71"/>
  <c r="W86" i="71" s="1"/>
  <c r="V96" i="71"/>
  <c r="W96" i="71" s="1"/>
  <c r="V99" i="71"/>
  <c r="W99" i="71" s="1"/>
  <c r="V103" i="71"/>
  <c r="W103" i="71" s="1"/>
  <c r="B114" i="71"/>
  <c r="B3" i="71"/>
  <c r="B7" i="71"/>
  <c r="B20" i="71"/>
  <c r="C37" i="71"/>
  <c r="C50" i="71"/>
  <c r="B66" i="71"/>
  <c r="B70" i="71"/>
  <c r="B74" i="71"/>
  <c r="B86" i="71"/>
  <c r="B89" i="71"/>
  <c r="B90" i="71"/>
  <c r="B91" i="71"/>
  <c r="B92" i="71"/>
  <c r="B93" i="71"/>
  <c r="B96" i="71"/>
  <c r="B116" i="71"/>
  <c r="B2" i="71"/>
  <c r="B6" i="71"/>
  <c r="B13" i="71"/>
  <c r="B16" i="71"/>
  <c r="C17" i="71"/>
  <c r="B18" i="71"/>
  <c r="C46" i="71"/>
  <c r="C47" i="71"/>
  <c r="C53" i="71"/>
  <c r="B65" i="71"/>
  <c r="B69" i="71"/>
  <c r="B73" i="71"/>
  <c r="B77" i="71"/>
  <c r="B81" i="71"/>
  <c r="B85" i="71"/>
  <c r="B109" i="71"/>
  <c r="B118" i="71"/>
  <c r="B61" i="71"/>
  <c r="B62" i="71"/>
  <c r="B78" i="71"/>
  <c r="B82" i="71"/>
  <c r="B88" i="71"/>
  <c r="B94" i="71"/>
  <c r="B110" i="71"/>
  <c r="B113" i="71"/>
  <c r="B5" i="71"/>
  <c r="B12" i="71"/>
  <c r="C35" i="71"/>
  <c r="C52" i="71"/>
  <c r="B64" i="71"/>
  <c r="B68" i="71"/>
  <c r="B72" i="71"/>
  <c r="B76" i="71"/>
  <c r="B80" i="71"/>
  <c r="B108" i="71"/>
  <c r="B11" i="71"/>
  <c r="B15" i="71"/>
  <c r="B19" i="71"/>
  <c r="C42" i="71"/>
  <c r="C43" i="71"/>
  <c r="C51" i="71"/>
  <c r="C55" i="71"/>
  <c r="B60" i="71"/>
  <c r="B97" i="71"/>
  <c r="B107" i="71"/>
  <c r="B111" i="71"/>
  <c r="B115" i="71"/>
  <c r="B119" i="71"/>
  <c r="C56" i="71"/>
  <c r="B57" i="71"/>
  <c r="B58" i="71"/>
  <c r="B59" i="71"/>
  <c r="B112" i="71"/>
  <c r="B117" i="71"/>
  <c r="B121" i="71"/>
  <c r="B31" i="69"/>
  <c r="B39" i="69"/>
  <c r="B47" i="69"/>
  <c r="V56" i="69"/>
  <c r="W56" i="69" s="1"/>
  <c r="V64" i="69"/>
  <c r="W64" i="69" s="1"/>
  <c r="B67" i="69"/>
  <c r="B86" i="69"/>
  <c r="B88" i="69"/>
  <c r="V92" i="69"/>
  <c r="W92" i="69" s="1"/>
  <c r="B95" i="69"/>
  <c r="V100" i="69"/>
  <c r="W100" i="69" s="1"/>
  <c r="B108" i="69"/>
  <c r="B111" i="69"/>
  <c r="B113" i="69"/>
  <c r="B115" i="69"/>
  <c r="B117" i="69"/>
  <c r="B119" i="69"/>
  <c r="B66" i="69"/>
  <c r="V72" i="69"/>
  <c r="W72" i="69" s="1"/>
  <c r="V76" i="69"/>
  <c r="W76" i="69" s="1"/>
  <c r="V80" i="69"/>
  <c r="W80" i="69" s="1"/>
  <c r="B94" i="69"/>
  <c r="C96" i="69"/>
  <c r="B107" i="69"/>
  <c r="V68" i="69"/>
  <c r="W68" i="69" s="1"/>
  <c r="V88" i="69"/>
  <c r="W88" i="69" s="1"/>
  <c r="V96" i="69"/>
  <c r="W96" i="69" s="1"/>
  <c r="B30" i="69"/>
  <c r="C30" i="69"/>
  <c r="B34" i="69"/>
  <c r="C34" i="69"/>
  <c r="B38" i="69"/>
  <c r="C38" i="69"/>
  <c r="B42" i="69"/>
  <c r="C42" i="69"/>
  <c r="C46" i="69"/>
  <c r="B46" i="69"/>
  <c r="B50" i="69"/>
  <c r="C50" i="69"/>
  <c r="C54" i="69"/>
  <c r="B54" i="69"/>
  <c r="C25" i="69"/>
  <c r="B25" i="69"/>
  <c r="B26" i="69"/>
  <c r="V32" i="69"/>
  <c r="W32" i="69" s="1"/>
  <c r="V36" i="69"/>
  <c r="W36" i="69" s="1"/>
  <c r="V40" i="69"/>
  <c r="W40" i="69" s="1"/>
  <c r="V44" i="69"/>
  <c r="W44" i="69" s="1"/>
  <c r="V48" i="69"/>
  <c r="W48" i="69" s="1"/>
  <c r="V52" i="69"/>
  <c r="W52" i="69" s="1"/>
  <c r="C114" i="69"/>
  <c r="B114" i="69"/>
  <c r="C29" i="69"/>
  <c r="B29" i="69"/>
  <c r="V60" i="69"/>
  <c r="W60" i="69" s="1"/>
  <c r="C73" i="69"/>
  <c r="B73" i="69"/>
  <c r="V84" i="69"/>
  <c r="W84" i="69" s="1"/>
  <c r="V62" i="69"/>
  <c r="W62" i="69" s="1"/>
  <c r="C77" i="69"/>
  <c r="B77" i="69"/>
  <c r="C102" i="69"/>
  <c r="B102" i="69"/>
  <c r="C118" i="69"/>
  <c r="B118" i="69"/>
  <c r="B33" i="69"/>
  <c r="B37" i="69"/>
  <c r="B41" i="69"/>
  <c r="B45" i="69"/>
  <c r="B49" i="69"/>
  <c r="B53" i="69"/>
  <c r="C61" i="69"/>
  <c r="B61" i="69"/>
  <c r="V70" i="69"/>
  <c r="W70" i="69" s="1"/>
  <c r="C81" i="69"/>
  <c r="B81" i="69"/>
  <c r="C85" i="69"/>
  <c r="B85" i="69"/>
  <c r="C106" i="69"/>
  <c r="B106" i="69"/>
  <c r="V28" i="69"/>
  <c r="W28" i="69" s="1"/>
  <c r="C57" i="69"/>
  <c r="B57" i="69"/>
  <c r="C65" i="69"/>
  <c r="B65" i="69"/>
  <c r="C69" i="69"/>
  <c r="B69" i="69"/>
  <c r="C89" i="69"/>
  <c r="B89" i="69"/>
  <c r="C93" i="69"/>
  <c r="B93" i="69"/>
  <c r="C97" i="69"/>
  <c r="B97" i="69"/>
  <c r="C110" i="69"/>
  <c r="B110" i="69"/>
  <c r="V78" i="69"/>
  <c r="W78" i="69" s="1"/>
  <c r="V83" i="69"/>
  <c r="W83" i="69" s="1"/>
  <c r="V87" i="69"/>
  <c r="W87" i="69" s="1"/>
  <c r="V91" i="69"/>
  <c r="W91" i="69" s="1"/>
  <c r="V95" i="69"/>
  <c r="W95" i="69" s="1"/>
  <c r="V99" i="69"/>
  <c r="W99" i="69" s="1"/>
  <c r="V104" i="69"/>
  <c r="W104" i="69" s="1"/>
  <c r="V106" i="69"/>
  <c r="W106" i="69" s="1"/>
  <c r="V24" i="69"/>
  <c r="W24" i="69" s="1"/>
  <c r="V61" i="69"/>
  <c r="W61" i="69" s="1"/>
  <c r="V65" i="69"/>
  <c r="W65" i="69" s="1"/>
  <c r="V69" i="69"/>
  <c r="W69" i="69" s="1"/>
  <c r="V73" i="69"/>
  <c r="W73" i="69" s="1"/>
  <c r="V77" i="69"/>
  <c r="W77" i="69" s="1"/>
  <c r="V103" i="69"/>
  <c r="W103" i="69" s="1"/>
  <c r="V66" i="69"/>
  <c r="W66" i="69" s="1"/>
  <c r="V74" i="69"/>
  <c r="W74" i="69" s="1"/>
  <c r="V63" i="69"/>
  <c r="W63" i="69" s="1"/>
  <c r="V67" i="69"/>
  <c r="W67" i="69" s="1"/>
  <c r="V71" i="69"/>
  <c r="W71" i="69" s="1"/>
  <c r="V75" i="69"/>
  <c r="W75" i="69" s="1"/>
  <c r="V79" i="69"/>
  <c r="W79" i="69" s="1"/>
  <c r="V102" i="67"/>
  <c r="W102" i="67" s="1"/>
  <c r="V110" i="67"/>
  <c r="W110" i="67" s="1"/>
  <c r="V118" i="67"/>
  <c r="W118" i="67" s="1"/>
  <c r="B44" i="67"/>
  <c r="B52" i="67"/>
  <c r="B64" i="67"/>
  <c r="B70" i="67"/>
  <c r="B72" i="67"/>
  <c r="C99" i="67"/>
  <c r="B100" i="67"/>
  <c r="B7" i="67"/>
  <c r="B18" i="67"/>
  <c r="B24" i="67"/>
  <c r="B16" i="67"/>
  <c r="C27" i="67"/>
  <c r="C32" i="67"/>
  <c r="B39" i="67"/>
  <c r="B50" i="67"/>
  <c r="B56" i="67"/>
  <c r="C59" i="67"/>
  <c r="C87" i="67"/>
  <c r="B88" i="67"/>
  <c r="C91" i="67"/>
  <c r="B92" i="67"/>
  <c r="B98" i="67"/>
  <c r="C4" i="67"/>
  <c r="C41" i="67"/>
  <c r="C11" i="67"/>
  <c r="C85" i="67"/>
  <c r="B85" i="67"/>
  <c r="C102" i="67"/>
  <c r="B102" i="67"/>
  <c r="C106" i="67"/>
  <c r="B106" i="67"/>
  <c r="C110" i="67"/>
  <c r="B110" i="67"/>
  <c r="C118" i="67"/>
  <c r="B118" i="67"/>
  <c r="B69" i="67"/>
  <c r="C69" i="67"/>
  <c r="C73" i="67"/>
  <c r="B73" i="67"/>
  <c r="V106" i="67"/>
  <c r="W106" i="67" s="1"/>
  <c r="C114" i="67"/>
  <c r="B114" i="67"/>
  <c r="B2" i="67"/>
  <c r="W2" i="67"/>
  <c r="B6" i="67"/>
  <c r="V6" i="67"/>
  <c r="W6" i="67" s="1"/>
  <c r="B14" i="67"/>
  <c r="B19" i="67"/>
  <c r="C21" i="67"/>
  <c r="B30" i="67"/>
  <c r="B35" i="67"/>
  <c r="C37" i="67"/>
  <c r="B46" i="67"/>
  <c r="B51" i="67"/>
  <c r="C53" i="67"/>
  <c r="B62" i="67"/>
  <c r="B67" i="67"/>
  <c r="C71" i="67"/>
  <c r="B76" i="67"/>
  <c r="C76" i="67"/>
  <c r="B78" i="67"/>
  <c r="C78" i="67"/>
  <c r="C81" i="67"/>
  <c r="B81" i="67"/>
  <c r="C101" i="67"/>
  <c r="B101" i="67"/>
  <c r="C105" i="67"/>
  <c r="B105" i="67"/>
  <c r="C109" i="67"/>
  <c r="B109" i="67"/>
  <c r="C113" i="67"/>
  <c r="B113" i="67"/>
  <c r="C117" i="67"/>
  <c r="B117" i="67"/>
  <c r="C121" i="67"/>
  <c r="B121" i="67"/>
  <c r="B5" i="67"/>
  <c r="B10" i="67"/>
  <c r="B15" i="67"/>
  <c r="C17" i="67"/>
  <c r="B26" i="67"/>
  <c r="B31" i="67"/>
  <c r="C33" i="67"/>
  <c r="B42" i="67"/>
  <c r="B47" i="67"/>
  <c r="C49" i="67"/>
  <c r="B58" i="67"/>
  <c r="B63" i="67"/>
  <c r="C65" i="67"/>
  <c r="C97" i="67"/>
  <c r="B97" i="67"/>
  <c r="C104" i="67"/>
  <c r="B104" i="67"/>
  <c r="C108" i="67"/>
  <c r="B108" i="67"/>
  <c r="C112" i="67"/>
  <c r="B112" i="67"/>
  <c r="C116" i="67"/>
  <c r="B116" i="67"/>
  <c r="C120" i="67"/>
  <c r="B120" i="67"/>
  <c r="C13" i="67"/>
  <c r="B22" i="67"/>
  <c r="C29" i="67"/>
  <c r="B38" i="67"/>
  <c r="C45" i="67"/>
  <c r="B54" i="67"/>
  <c r="C61" i="67"/>
  <c r="C93" i="67"/>
  <c r="B93" i="67"/>
  <c r="C80" i="67"/>
  <c r="B80" i="67"/>
  <c r="C89" i="67"/>
  <c r="B89" i="67"/>
  <c r="C103" i="67"/>
  <c r="B103" i="67"/>
  <c r="C107" i="67"/>
  <c r="B107" i="67"/>
  <c r="C111" i="67"/>
  <c r="B111" i="67"/>
  <c r="C115" i="67"/>
  <c r="B115" i="67"/>
  <c r="C119" i="67"/>
  <c r="B119" i="67"/>
  <c r="C75" i="67"/>
  <c r="C77" i="67"/>
  <c r="C79" i="67"/>
  <c r="V3" i="67"/>
  <c r="W3" i="67" s="1"/>
  <c r="V5" i="67"/>
  <c r="W5" i="67" s="1"/>
  <c r="V7" i="67"/>
  <c r="W7" i="67" s="1"/>
  <c r="V82" i="67"/>
  <c r="W82" i="67" s="1"/>
  <c r="V87" i="67"/>
  <c r="W87" i="67" s="1"/>
  <c r="V103" i="67"/>
  <c r="W103" i="67" s="1"/>
  <c r="V104" i="67"/>
  <c r="W104" i="67" s="1"/>
  <c r="V107" i="67"/>
  <c r="W107" i="67" s="1"/>
  <c r="V108" i="67"/>
  <c r="W108" i="67" s="1"/>
  <c r="V112" i="67"/>
  <c r="W112" i="67" s="1"/>
  <c r="V116" i="67"/>
  <c r="W116" i="67" s="1"/>
  <c r="V119" i="67"/>
  <c r="W119" i="67" s="1"/>
  <c r="V120" i="67"/>
  <c r="W120" i="67" s="1"/>
  <c r="V88" i="67"/>
  <c r="W88" i="67" s="1"/>
  <c r="V4" i="67"/>
  <c r="W4" i="67" s="1"/>
  <c r="V8" i="67"/>
  <c r="W8" i="67" s="1"/>
  <c r="V34" i="71"/>
  <c r="W34" i="71" s="1"/>
  <c r="V63" i="71"/>
  <c r="W63" i="71" s="1"/>
  <c r="V65" i="71"/>
  <c r="W65" i="71" s="1"/>
  <c r="V68" i="71"/>
  <c r="W68" i="71" s="1"/>
  <c r="V76" i="71"/>
  <c r="W76" i="71" s="1"/>
  <c r="V79" i="71"/>
  <c r="W79" i="71" s="1"/>
  <c r="V80" i="71"/>
  <c r="W80" i="71" s="1"/>
  <c r="V82" i="71"/>
  <c r="W82" i="71" s="1"/>
  <c r="V85" i="71"/>
  <c r="W85" i="71" s="1"/>
  <c r="V94" i="71"/>
  <c r="W94" i="71" s="1"/>
  <c r="V100" i="71"/>
  <c r="W100" i="71" s="1"/>
  <c r="V107" i="71"/>
  <c r="W107" i="71" s="1"/>
  <c r="V111" i="71"/>
  <c r="W111" i="71" s="1"/>
  <c r="V119" i="71"/>
  <c r="W119" i="71" s="1"/>
  <c r="V105" i="71"/>
  <c r="W105" i="71" s="1"/>
  <c r="V61" i="71"/>
  <c r="W61" i="71" s="1"/>
  <c r="V87" i="71"/>
  <c r="W87" i="71" s="1"/>
  <c r="V89" i="71"/>
  <c r="W89" i="71" s="1"/>
  <c r="V90" i="71"/>
  <c r="W90" i="71" s="1"/>
  <c r="V91" i="71"/>
  <c r="W91" i="71" s="1"/>
  <c r="V92" i="71"/>
  <c r="W92" i="71" s="1"/>
  <c r="V93" i="71"/>
  <c r="W93" i="71" s="1"/>
  <c r="V97" i="71"/>
  <c r="W97" i="71" s="1"/>
  <c r="V2" i="71"/>
  <c r="W2" i="71" s="1"/>
  <c r="V4" i="71"/>
  <c r="W4" i="71" s="1"/>
  <c r="V8" i="71"/>
  <c r="W8" i="71" s="1"/>
  <c r="V10" i="71"/>
  <c r="W10" i="71" s="1"/>
  <c r="V14" i="71"/>
  <c r="W14" i="71" s="1"/>
  <c r="V9" i="71"/>
  <c r="W9" i="71" s="1"/>
  <c r="V17" i="71"/>
  <c r="W17" i="71" s="1"/>
  <c r="V12" i="71"/>
  <c r="W12" i="71" s="1"/>
  <c r="C33" i="71"/>
  <c r="B33" i="71"/>
  <c r="V56" i="71"/>
  <c r="W56" i="71" s="1"/>
  <c r="V104" i="71"/>
  <c r="W104" i="71" s="1"/>
  <c r="C24" i="71"/>
  <c r="B24" i="71"/>
  <c r="C28" i="71"/>
  <c r="B28" i="71"/>
  <c r="C32" i="71"/>
  <c r="B32" i="71"/>
  <c r="V33" i="71"/>
  <c r="W33" i="71" s="1"/>
  <c r="B45" i="71"/>
  <c r="C45" i="71"/>
  <c r="V45" i="71"/>
  <c r="W45" i="71" s="1"/>
  <c r="V21" i="71"/>
  <c r="W21" i="71" s="1"/>
  <c r="C29" i="71"/>
  <c r="B29" i="71"/>
  <c r="B49" i="71"/>
  <c r="C49" i="71"/>
  <c r="C23" i="71"/>
  <c r="B23" i="71"/>
  <c r="C27" i="71"/>
  <c r="B27" i="71"/>
  <c r="C31" i="71"/>
  <c r="B31" i="71"/>
  <c r="V32" i="71"/>
  <c r="W32" i="71" s="1"/>
  <c r="B41" i="71"/>
  <c r="C41" i="71"/>
  <c r="V41" i="71"/>
  <c r="W41" i="71" s="1"/>
  <c r="C25" i="71"/>
  <c r="B25" i="71"/>
  <c r="V26" i="71"/>
  <c r="W26" i="71" s="1"/>
  <c r="V49" i="71"/>
  <c r="W49" i="71" s="1"/>
  <c r="V102" i="71"/>
  <c r="W102" i="71" s="1"/>
  <c r="V110" i="71"/>
  <c r="W110" i="71" s="1"/>
  <c r="V118" i="71"/>
  <c r="W118" i="71" s="1"/>
  <c r="C22" i="71"/>
  <c r="B22" i="71"/>
  <c r="V23" i="71"/>
  <c r="W23" i="71" s="1"/>
  <c r="C26" i="71"/>
  <c r="B26" i="71"/>
  <c r="V27" i="71"/>
  <c r="W27" i="71" s="1"/>
  <c r="C30" i="71"/>
  <c r="B30" i="71"/>
  <c r="B34" i="71"/>
  <c r="C34" i="71"/>
  <c r="V57" i="71"/>
  <c r="W57" i="71" s="1"/>
  <c r="V44" i="71"/>
  <c r="W44" i="71" s="1"/>
  <c r="V55" i="71"/>
  <c r="W55" i="71" s="1"/>
  <c r="V67" i="71"/>
  <c r="W67" i="71" s="1"/>
  <c r="V69" i="71"/>
  <c r="W69" i="71" s="1"/>
  <c r="V36" i="71"/>
  <c r="W36" i="71" s="1"/>
  <c r="V37" i="71"/>
  <c r="W37" i="71" s="1"/>
  <c r="C38" i="71"/>
  <c r="C39" i="71"/>
  <c r="V39" i="71"/>
  <c r="W39" i="71" s="1"/>
  <c r="C40" i="71"/>
  <c r="C44" i="71"/>
  <c r="C48" i="71"/>
  <c r="V52" i="71"/>
  <c r="W52" i="71" s="1"/>
  <c r="V54" i="71"/>
  <c r="W54" i="71" s="1"/>
  <c r="V59" i="71"/>
  <c r="W59" i="71" s="1"/>
  <c r="V35" i="71"/>
  <c r="W35" i="71" s="1"/>
  <c r="C36" i="71"/>
  <c r="V42" i="71"/>
  <c r="W42" i="71" s="1"/>
  <c r="V77" i="71"/>
  <c r="W77" i="71" s="1"/>
  <c r="V88" i="71"/>
  <c r="W88" i="71" s="1"/>
  <c r="C102" i="71"/>
  <c r="B102" i="71"/>
  <c r="C104" i="71"/>
  <c r="B104" i="71"/>
  <c r="C106" i="71"/>
  <c r="B106" i="71"/>
  <c r="V108" i="71"/>
  <c r="W108" i="71" s="1"/>
  <c r="V112" i="71"/>
  <c r="W112" i="71" s="1"/>
  <c r="V120" i="71"/>
  <c r="W120" i="71" s="1"/>
  <c r="V121" i="71"/>
  <c r="W121" i="71" s="1"/>
  <c r="B101" i="71"/>
  <c r="B103" i="71"/>
  <c r="B105" i="71"/>
  <c r="V10" i="69"/>
  <c r="W10" i="69" s="1"/>
  <c r="V22" i="69"/>
  <c r="W22" i="69" s="1"/>
  <c r="V26" i="69"/>
  <c r="W26" i="69" s="1"/>
  <c r="V34" i="69"/>
  <c r="W34" i="69" s="1"/>
  <c r="V42" i="69"/>
  <c r="W42" i="69" s="1"/>
  <c r="V53" i="69"/>
  <c r="W53" i="69" s="1"/>
  <c r="V58" i="69"/>
  <c r="W58" i="69" s="1"/>
  <c r="V19" i="69"/>
  <c r="W19" i="69" s="1"/>
  <c r="V23" i="69"/>
  <c r="W23" i="69" s="1"/>
  <c r="V31" i="69"/>
  <c r="W31" i="69" s="1"/>
  <c r="V55" i="69"/>
  <c r="W55" i="69" s="1"/>
  <c r="V4" i="69"/>
  <c r="W4" i="69" s="1"/>
  <c r="V8" i="69"/>
  <c r="W8" i="69" s="1"/>
  <c r="V12" i="69"/>
  <c r="W12" i="69" s="1"/>
  <c r="V16" i="69"/>
  <c r="W16" i="69" s="1"/>
  <c r="V20" i="69"/>
  <c r="W20" i="69" s="1"/>
  <c r="V25" i="69"/>
  <c r="W25" i="69" s="1"/>
  <c r="V30" i="69"/>
  <c r="W30" i="69" s="1"/>
  <c r="V33" i="69"/>
  <c r="W33" i="69" s="1"/>
  <c r="V38" i="69"/>
  <c r="W38" i="69" s="1"/>
  <c r="V41" i="69"/>
  <c r="W41" i="69" s="1"/>
  <c r="V46" i="69"/>
  <c r="W46" i="69" s="1"/>
  <c r="V49" i="69"/>
  <c r="W49" i="69" s="1"/>
  <c r="V54" i="69"/>
  <c r="W54" i="69" s="1"/>
  <c r="V57" i="69"/>
  <c r="W57" i="69" s="1"/>
  <c r="V2" i="69"/>
  <c r="W2" i="69" s="1"/>
  <c r="V6" i="69"/>
  <c r="W6" i="69" s="1"/>
  <c r="V14" i="69"/>
  <c r="W14" i="69" s="1"/>
  <c r="V18" i="69"/>
  <c r="W18" i="69" s="1"/>
  <c r="V29" i="69"/>
  <c r="W29" i="69" s="1"/>
  <c r="V37" i="69"/>
  <c r="W37" i="69" s="1"/>
  <c r="V45" i="69"/>
  <c r="W45" i="69" s="1"/>
  <c r="V50" i="69"/>
  <c r="W50" i="69" s="1"/>
  <c r="V3" i="69"/>
  <c r="W3" i="69" s="1"/>
  <c r="V7" i="69"/>
  <c r="W7" i="69" s="1"/>
  <c r="V11" i="69"/>
  <c r="W11" i="69" s="1"/>
  <c r="V15" i="69"/>
  <c r="W15" i="69" s="1"/>
  <c r="V39" i="69"/>
  <c r="W39" i="69" s="1"/>
  <c r="V47" i="69"/>
  <c r="W47" i="69" s="1"/>
  <c r="V5" i="69"/>
  <c r="W5" i="69" s="1"/>
  <c r="V9" i="69"/>
  <c r="W9" i="69" s="1"/>
  <c r="V13" i="69"/>
  <c r="W13" i="69" s="1"/>
  <c r="V17" i="69"/>
  <c r="W17" i="69" s="1"/>
  <c r="V21" i="69"/>
  <c r="W21" i="69" s="1"/>
  <c r="V27" i="69"/>
  <c r="W27" i="69" s="1"/>
  <c r="V35" i="69"/>
  <c r="W35" i="69" s="1"/>
  <c r="V43" i="69"/>
  <c r="W43" i="69" s="1"/>
  <c r="V51" i="69"/>
  <c r="W51" i="69" s="1"/>
  <c r="V59" i="69"/>
  <c r="W59" i="69" s="1"/>
  <c r="V111" i="69"/>
  <c r="W111" i="69" s="1"/>
  <c r="V115" i="69"/>
  <c r="W115" i="69" s="1"/>
  <c r="V86" i="69"/>
  <c r="W86" i="69" s="1"/>
  <c r="V94" i="69"/>
  <c r="W94" i="69" s="1"/>
  <c r="V98" i="69"/>
  <c r="W98" i="69" s="1"/>
  <c r="B2" i="69"/>
  <c r="B3" i="69"/>
  <c r="B4" i="69"/>
  <c r="B5" i="69"/>
  <c r="B6" i="69"/>
  <c r="B7" i="69"/>
  <c r="B8" i="69"/>
  <c r="B9" i="69"/>
  <c r="B10" i="69"/>
  <c r="B11" i="69"/>
  <c r="B12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V81" i="69"/>
  <c r="W81" i="69" s="1"/>
  <c r="V85" i="69"/>
  <c r="W85" i="69" s="1"/>
  <c r="V89" i="69"/>
  <c r="W89" i="69" s="1"/>
  <c r="V93" i="69"/>
  <c r="W93" i="69" s="1"/>
  <c r="V97" i="69"/>
  <c r="W97" i="69" s="1"/>
  <c r="V101" i="69"/>
  <c r="W101" i="69" s="1"/>
  <c r="V105" i="69"/>
  <c r="W105" i="69" s="1"/>
  <c r="V109" i="69"/>
  <c r="W109" i="69" s="1"/>
  <c r="V113" i="69"/>
  <c r="W113" i="69" s="1"/>
  <c r="V117" i="69"/>
  <c r="W117" i="69" s="1"/>
  <c r="V121" i="69"/>
  <c r="W121" i="69" s="1"/>
  <c r="V107" i="69"/>
  <c r="W107" i="69" s="1"/>
  <c r="V119" i="69"/>
  <c r="W119" i="69" s="1"/>
  <c r="V82" i="69"/>
  <c r="W82" i="69" s="1"/>
  <c r="V90" i="69"/>
  <c r="W90" i="69" s="1"/>
  <c r="V102" i="69"/>
  <c r="W102" i="69" s="1"/>
  <c r="V110" i="69"/>
  <c r="W110" i="69" s="1"/>
  <c r="V114" i="69"/>
  <c r="W114" i="69" s="1"/>
  <c r="V118" i="69"/>
  <c r="W118" i="69" s="1"/>
  <c r="V108" i="69"/>
  <c r="W108" i="69" s="1"/>
  <c r="V112" i="69"/>
  <c r="W112" i="69" s="1"/>
  <c r="V116" i="69"/>
  <c r="W116" i="69" s="1"/>
  <c r="V120" i="69"/>
  <c r="W120" i="69" s="1"/>
  <c r="V11" i="67"/>
  <c r="W11" i="67" s="1"/>
  <c r="V12" i="67"/>
  <c r="W12" i="67" s="1"/>
  <c r="V13" i="67"/>
  <c r="W13" i="67" s="1"/>
  <c r="V14" i="67"/>
  <c r="W14" i="67" s="1"/>
  <c r="V15" i="67"/>
  <c r="W15" i="67" s="1"/>
  <c r="V16" i="67"/>
  <c r="W16" i="67" s="1"/>
  <c r="V17" i="67"/>
  <c r="W17" i="67" s="1"/>
  <c r="V18" i="67"/>
  <c r="W18" i="67" s="1"/>
  <c r="V19" i="67"/>
  <c r="W19" i="67" s="1"/>
  <c r="V20" i="67"/>
  <c r="W20" i="67" s="1"/>
  <c r="V21" i="67"/>
  <c r="W21" i="67" s="1"/>
  <c r="V23" i="67"/>
  <c r="W23" i="67" s="1"/>
  <c r="V25" i="67"/>
  <c r="W25" i="67" s="1"/>
  <c r="V26" i="67"/>
  <c r="W26" i="67" s="1"/>
  <c r="V27" i="67"/>
  <c r="W27" i="67" s="1"/>
  <c r="V28" i="67"/>
  <c r="W28" i="67" s="1"/>
  <c r="V30" i="67"/>
  <c r="W30" i="67" s="1"/>
  <c r="V31" i="67"/>
  <c r="W31" i="67" s="1"/>
  <c r="V32" i="67"/>
  <c r="W32" i="67" s="1"/>
  <c r="V33" i="67"/>
  <c r="W33" i="67" s="1"/>
  <c r="V35" i="67"/>
  <c r="W35" i="67" s="1"/>
  <c r="V36" i="67"/>
  <c r="W36" i="67" s="1"/>
  <c r="V37" i="67"/>
  <c r="W37" i="67" s="1"/>
  <c r="V38" i="67"/>
  <c r="W38" i="67" s="1"/>
  <c r="V39" i="67"/>
  <c r="W39" i="67" s="1"/>
  <c r="V40" i="67"/>
  <c r="W40" i="67" s="1"/>
  <c r="V41" i="67"/>
  <c r="W41" i="67" s="1"/>
  <c r="V42" i="67"/>
  <c r="W42" i="67" s="1"/>
  <c r="V43" i="67"/>
  <c r="W43" i="67" s="1"/>
  <c r="V44" i="67"/>
  <c r="W44" i="67" s="1"/>
  <c r="V45" i="67"/>
  <c r="W45" i="67" s="1"/>
  <c r="V47" i="67"/>
  <c r="W47" i="67" s="1"/>
  <c r="V49" i="67"/>
  <c r="W49" i="67" s="1"/>
  <c r="V50" i="67"/>
  <c r="W50" i="67" s="1"/>
  <c r="V51" i="67"/>
  <c r="W51" i="67" s="1"/>
  <c r="V52" i="67"/>
  <c r="W52" i="67" s="1"/>
  <c r="V53" i="67"/>
  <c r="W53" i="67" s="1"/>
  <c r="V55" i="67"/>
  <c r="W55" i="67" s="1"/>
  <c r="V56" i="67"/>
  <c r="W56" i="67" s="1"/>
  <c r="V57" i="67"/>
  <c r="W57" i="67" s="1"/>
  <c r="V58" i="67"/>
  <c r="W58" i="67" s="1"/>
  <c r="V59" i="67"/>
  <c r="W59" i="67" s="1"/>
  <c r="V60" i="67"/>
  <c r="W60" i="67" s="1"/>
  <c r="V62" i="67"/>
  <c r="W62" i="67" s="1"/>
  <c r="V63" i="67"/>
  <c r="W63" i="67" s="1"/>
  <c r="V64" i="67"/>
  <c r="W64" i="67" s="1"/>
  <c r="V65" i="67"/>
  <c r="W65" i="67" s="1"/>
  <c r="V67" i="67"/>
  <c r="W67" i="67" s="1"/>
  <c r="V69" i="67"/>
  <c r="W69" i="67" s="1"/>
  <c r="V70" i="67"/>
  <c r="W70" i="67" s="1"/>
  <c r="V71" i="67"/>
  <c r="W71" i="67" s="1"/>
  <c r="V73" i="67"/>
  <c r="W73" i="67" s="1"/>
  <c r="V75" i="67"/>
  <c r="W75" i="67" s="1"/>
  <c r="V79" i="67"/>
  <c r="W79" i="67" s="1"/>
  <c r="V92" i="67"/>
  <c r="W92" i="67" s="1"/>
  <c r="V96" i="67"/>
  <c r="W96" i="67" s="1"/>
  <c r="V100" i="67"/>
  <c r="W100" i="67" s="1"/>
  <c r="V105" i="67"/>
  <c r="W105" i="67" s="1"/>
  <c r="V121" i="67"/>
  <c r="W121" i="67" s="1"/>
  <c r="V81" i="67"/>
  <c r="W81" i="67" s="1"/>
  <c r="V97" i="67"/>
  <c r="W97" i="67" s="1"/>
  <c r="V101" i="67"/>
  <c r="W101" i="67" s="1"/>
  <c r="V74" i="67"/>
  <c r="W74" i="67" s="1"/>
  <c r="V85" i="67"/>
  <c r="W85" i="67" s="1"/>
  <c r="V86" i="67"/>
  <c r="W86" i="67" s="1"/>
  <c r="V91" i="67"/>
  <c r="W91" i="67" s="1"/>
  <c r="V99" i="67"/>
  <c r="W99" i="67" s="1"/>
  <c r="V109" i="67"/>
  <c r="W109" i="67" s="1"/>
  <c r="V76" i="67"/>
  <c r="W76" i="67" s="1"/>
  <c r="V93" i="67"/>
  <c r="W93" i="67" s="1"/>
  <c r="V117" i="67"/>
  <c r="W117" i="67" s="1"/>
  <c r="V77" i="67"/>
  <c r="W77" i="67" s="1"/>
  <c r="V84" i="67"/>
  <c r="W84" i="67" s="1"/>
  <c r="V90" i="67"/>
  <c r="W90" i="67" s="1"/>
  <c r="V94" i="67"/>
  <c r="W94" i="67" s="1"/>
  <c r="V113" i="67"/>
  <c r="W113" i="67" s="1"/>
  <c r="B157" i="65"/>
  <c r="B156" i="65"/>
  <c r="B155" i="65"/>
  <c r="B154" i="65"/>
  <c r="B153" i="65"/>
  <c r="B152" i="65"/>
  <c r="B151" i="65"/>
  <c r="B150" i="65"/>
  <c r="B149" i="65"/>
  <c r="B148" i="65"/>
  <c r="B147" i="65"/>
  <c r="B146" i="65"/>
  <c r="B145" i="65"/>
  <c r="B144" i="65"/>
  <c r="B143" i="65"/>
  <c r="B142" i="65"/>
  <c r="B141" i="65"/>
  <c r="B140" i="65"/>
  <c r="B139" i="65"/>
  <c r="B138" i="65"/>
  <c r="B137" i="65"/>
  <c r="B136" i="65"/>
  <c r="B135" i="65"/>
  <c r="B134" i="65"/>
  <c r="B133" i="65"/>
  <c r="B132" i="65"/>
  <c r="B131" i="65"/>
  <c r="B130" i="65"/>
  <c r="B129" i="65"/>
  <c r="B128" i="65"/>
  <c r="B127" i="65"/>
  <c r="B126" i="65"/>
  <c r="B125" i="65"/>
  <c r="B124" i="65"/>
  <c r="B123" i="65"/>
  <c r="B122" i="65"/>
  <c r="B121" i="65"/>
  <c r="B120" i="65"/>
  <c r="B119" i="65"/>
  <c r="B118" i="65"/>
  <c r="B117" i="65"/>
  <c r="B116" i="65"/>
  <c r="B115" i="65"/>
  <c r="B114" i="65"/>
  <c r="B113" i="65"/>
  <c r="B112" i="65"/>
  <c r="B111" i="65"/>
  <c r="B110" i="65"/>
  <c r="B109" i="65"/>
  <c r="B108" i="65"/>
  <c r="B107" i="65"/>
  <c r="B106" i="65"/>
  <c r="B105" i="65"/>
  <c r="B104" i="65"/>
  <c r="B103" i="65"/>
  <c r="B102" i="65"/>
  <c r="B101" i="65"/>
  <c r="B100" i="65"/>
  <c r="B99" i="65"/>
  <c r="B98" i="65"/>
  <c r="B97" i="65"/>
  <c r="B96" i="65"/>
  <c r="B95" i="65"/>
  <c r="B94" i="65"/>
  <c r="B93" i="65"/>
  <c r="B92" i="65"/>
  <c r="B91" i="65"/>
  <c r="B90" i="65"/>
  <c r="B89" i="65"/>
  <c r="B88" i="65"/>
  <c r="B87" i="65"/>
  <c r="B86" i="65"/>
  <c r="B85" i="65"/>
  <c r="B84" i="65"/>
  <c r="B83" i="65"/>
  <c r="B82" i="65"/>
  <c r="B81" i="65"/>
  <c r="B80" i="65"/>
  <c r="B79" i="65"/>
  <c r="B78" i="65"/>
  <c r="B77" i="65"/>
  <c r="B76" i="65"/>
  <c r="B75" i="65"/>
  <c r="B74" i="65"/>
  <c r="B73" i="65"/>
  <c r="B72" i="65"/>
  <c r="B71" i="65"/>
  <c r="B70" i="65"/>
  <c r="B69" i="65"/>
  <c r="B68" i="65"/>
  <c r="B67" i="65"/>
  <c r="B66" i="65"/>
  <c r="B65" i="65"/>
  <c r="B64" i="65"/>
  <c r="B63" i="65"/>
  <c r="B62" i="65"/>
  <c r="B61" i="65"/>
  <c r="B60" i="65"/>
  <c r="B59" i="65"/>
  <c r="B58" i="65"/>
  <c r="B57" i="65"/>
  <c r="B56" i="65"/>
  <c r="B55" i="65"/>
  <c r="B54" i="65"/>
  <c r="B53" i="65"/>
  <c r="B52" i="65"/>
  <c r="B51" i="65"/>
  <c r="B50" i="65"/>
  <c r="B49" i="65"/>
  <c r="B48" i="65"/>
  <c r="B47" i="65"/>
  <c r="B46" i="65"/>
  <c r="B45" i="65"/>
  <c r="B44" i="65"/>
  <c r="B43" i="65"/>
  <c r="B42" i="65"/>
  <c r="B41" i="65"/>
  <c r="B40" i="65"/>
  <c r="B39" i="65"/>
  <c r="B38" i="65"/>
  <c r="B37" i="65"/>
  <c r="B36" i="65"/>
  <c r="B35" i="65"/>
  <c r="B34" i="65"/>
  <c r="B33" i="65"/>
  <c r="B32" i="65"/>
  <c r="B31" i="65"/>
  <c r="B30" i="65"/>
  <c r="B29" i="65"/>
  <c r="B28" i="65"/>
  <c r="B27" i="65"/>
  <c r="B26" i="65"/>
  <c r="B25" i="65"/>
  <c r="B24" i="65"/>
  <c r="B23" i="65"/>
  <c r="B22" i="65"/>
  <c r="B21" i="65"/>
  <c r="B20" i="65"/>
  <c r="B19" i="65"/>
  <c r="B18" i="65"/>
  <c r="B17" i="65"/>
  <c r="B16" i="65"/>
  <c r="B15" i="65"/>
  <c r="P14" i="65"/>
  <c r="B14" i="65"/>
  <c r="M13" i="65"/>
  <c r="P13" i="65" s="1"/>
  <c r="B13" i="65"/>
  <c r="P12" i="65"/>
  <c r="B12" i="65"/>
  <c r="B11" i="65"/>
  <c r="B10" i="65"/>
  <c r="P9" i="65"/>
  <c r="B9" i="65"/>
  <c r="P8" i="65"/>
  <c r="B8" i="65"/>
  <c r="P7" i="65"/>
  <c r="B7" i="65"/>
  <c r="B6" i="65"/>
  <c r="B5" i="65"/>
  <c r="B4" i="65"/>
  <c r="B3" i="65"/>
  <c r="B2" i="65"/>
  <c r="V66" i="67" l="1"/>
  <c r="W66" i="67" s="1"/>
  <c r="V111" i="67"/>
  <c r="W111" i="67" s="1"/>
  <c r="W122" i="67"/>
  <c r="W122" i="71"/>
  <c r="W122" i="69"/>
  <c r="H6" i="5" l="1"/>
  <c r="H7" i="5"/>
  <c r="H8" i="5"/>
  <c r="H9" i="5"/>
  <c r="H10" i="5"/>
  <c r="H11" i="5"/>
  <c r="H12" i="5"/>
  <c r="H13" i="5"/>
  <c r="H14" i="5"/>
  <c r="H15" i="5"/>
  <c r="H17" i="5"/>
  <c r="H18" i="5"/>
  <c r="H19" i="5"/>
  <c r="H20" i="5"/>
  <c r="H21" i="5"/>
  <c r="H22" i="5"/>
  <c r="H23" i="5"/>
  <c r="H24" i="5"/>
  <c r="H25" i="5"/>
  <c r="H26" i="5"/>
  <c r="H28" i="5"/>
  <c r="H29" i="5"/>
  <c r="H30" i="5"/>
  <c r="H31" i="5"/>
  <c r="H32" i="5"/>
  <c r="H33" i="5"/>
  <c r="H34" i="5"/>
  <c r="H35" i="5"/>
  <c r="H36" i="5"/>
  <c r="H38" i="5"/>
  <c r="H39" i="5"/>
  <c r="H40" i="5"/>
  <c r="H41" i="5"/>
  <c r="H42" i="5"/>
  <c r="H43" i="5"/>
  <c r="H44" i="5"/>
  <c r="H45" i="5"/>
  <c r="H47" i="5"/>
  <c r="H48" i="5"/>
  <c r="H49" i="5"/>
  <c r="H50" i="5"/>
  <c r="H51" i="5"/>
  <c r="H52" i="5"/>
  <c r="H53" i="5"/>
  <c r="H55" i="5"/>
  <c r="H56" i="5"/>
  <c r="H57" i="5"/>
  <c r="H58" i="5"/>
  <c r="H59" i="5"/>
  <c r="H60" i="5"/>
  <c r="H62" i="5"/>
  <c r="H63" i="5"/>
  <c r="H64" i="5"/>
  <c r="H65" i="5"/>
  <c r="H66" i="5"/>
  <c r="H68" i="5"/>
  <c r="H69" i="5"/>
  <c r="H70" i="5"/>
  <c r="H71" i="5"/>
  <c r="H73" i="5"/>
  <c r="H74" i="5"/>
  <c r="H75" i="5"/>
  <c r="H77" i="5"/>
  <c r="H78" i="5"/>
  <c r="H80" i="5"/>
  <c r="H5" i="5"/>
  <c r="CR103" i="4" l="1"/>
  <c r="CR92" i="4"/>
  <c r="CR93" i="4"/>
  <c r="CR94" i="4"/>
  <c r="CR95" i="4"/>
  <c r="CR96" i="4"/>
  <c r="CR97" i="4"/>
  <c r="CR98" i="4"/>
  <c r="CR99" i="4"/>
  <c r="CR100" i="4"/>
  <c r="CR101" i="4"/>
  <c r="CR102" i="4"/>
  <c r="DD91" i="4"/>
  <c r="DC91" i="4"/>
  <c r="CX76" i="4"/>
  <c r="CY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B255" i="4" l="1"/>
  <c r="B256" i="4"/>
  <c r="B257" i="4"/>
  <c r="B258" i="4"/>
  <c r="B259" i="4"/>
  <c r="B260" i="4"/>
  <c r="B254" i="4"/>
  <c r="C255" i="4"/>
  <c r="C256" i="4"/>
  <c r="C257" i="4"/>
  <c r="C258" i="4"/>
  <c r="C259" i="4"/>
  <c r="C260" i="4"/>
  <c r="C254" i="4"/>
  <c r="N134" i="2"/>
  <c r="K135" i="2"/>
  <c r="K134" i="2"/>
  <c r="Q12" i="2"/>
  <c r="Q8" i="2"/>
  <c r="H122" i="36" l="1"/>
  <c r="BH122" i="54" l="1"/>
  <c r="BH123" i="54"/>
  <c r="BH124" i="54"/>
  <c r="BH125" i="54"/>
  <c r="BH126" i="54"/>
  <c r="BH127" i="54"/>
  <c r="BH128" i="54"/>
  <c r="K3" i="32" l="1"/>
  <c r="K4" i="32"/>
  <c r="K5" i="32"/>
  <c r="K6" i="32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Q2" i="32"/>
  <c r="K2" i="32"/>
  <c r="L134" i="2"/>
  <c r="M134" i="2"/>
  <c r="O134" i="2"/>
  <c r="P134" i="2"/>
  <c r="Q134" i="2"/>
  <c r="L135" i="2"/>
  <c r="M135" i="2"/>
  <c r="N135" i="2"/>
  <c r="O135" i="2"/>
  <c r="P135" i="2"/>
  <c r="Q135" i="2"/>
  <c r="L136" i="2"/>
  <c r="M136" i="2"/>
  <c r="N136" i="2"/>
  <c r="O136" i="2"/>
  <c r="P136" i="2"/>
  <c r="Q136" i="2"/>
  <c r="L137" i="2"/>
  <c r="M137" i="2"/>
  <c r="O137" i="2"/>
  <c r="P137" i="2"/>
  <c r="Q137" i="2"/>
  <c r="L138" i="2"/>
  <c r="M138" i="2"/>
  <c r="N138" i="2"/>
  <c r="O138" i="2"/>
  <c r="P138" i="2"/>
  <c r="Q138" i="2"/>
  <c r="L139" i="2"/>
  <c r="M139" i="2"/>
  <c r="N139" i="2"/>
  <c r="O139" i="2"/>
  <c r="P139" i="2"/>
  <c r="Q139" i="2"/>
  <c r="L140" i="2"/>
  <c r="M140" i="2"/>
  <c r="N140" i="2"/>
  <c r="O140" i="2"/>
  <c r="P140" i="2"/>
  <c r="Q140" i="2"/>
  <c r="N137" i="2" l="1"/>
  <c r="S38" i="23" l="1"/>
  <c r="S39" i="23"/>
  <c r="T39" i="23" s="1"/>
  <c r="S40" i="23"/>
  <c r="S41" i="23"/>
  <c r="S42" i="23"/>
  <c r="S37" i="23"/>
  <c r="S33" i="23"/>
  <c r="O38" i="23"/>
  <c r="O39" i="23"/>
  <c r="O40" i="23"/>
  <c r="P40" i="23" s="1"/>
  <c r="O41" i="23"/>
  <c r="P41" i="23" s="1"/>
  <c r="O42" i="23"/>
  <c r="O37" i="23"/>
  <c r="O33" i="23"/>
  <c r="G38" i="23"/>
  <c r="G39" i="23"/>
  <c r="G40" i="23"/>
  <c r="G41" i="23"/>
  <c r="G42" i="23"/>
  <c r="G43" i="23"/>
  <c r="K38" i="23"/>
  <c r="K39" i="23"/>
  <c r="K40" i="23"/>
  <c r="K41" i="23"/>
  <c r="K42" i="23"/>
  <c r="K43" i="23"/>
  <c r="K37" i="23"/>
  <c r="G37" i="23"/>
  <c r="K33" i="23"/>
  <c r="G33" i="23"/>
  <c r="C43" i="23"/>
  <c r="C38" i="23"/>
  <c r="C39" i="23"/>
  <c r="C40" i="23"/>
  <c r="C41" i="23"/>
  <c r="C42" i="23"/>
  <c r="C37" i="23"/>
  <c r="P39" i="23" l="1"/>
  <c r="T42" i="23"/>
  <c r="H42" i="23"/>
  <c r="L39" i="23"/>
  <c r="H41" i="23"/>
  <c r="H38" i="23"/>
  <c r="L42" i="23"/>
  <c r="H40" i="23"/>
  <c r="L40" i="23"/>
  <c r="L41" i="23"/>
  <c r="H43" i="23"/>
  <c r="H39" i="23"/>
  <c r="D39" i="23"/>
  <c r="D40" i="23"/>
  <c r="T38" i="23"/>
  <c r="D41" i="23"/>
  <c r="L38" i="23"/>
  <c r="D42" i="23"/>
  <c r="D38" i="23"/>
  <c r="P38" i="23"/>
  <c r="T41" i="23"/>
  <c r="D43" i="23"/>
  <c r="T40" i="23"/>
  <c r="L43" i="23"/>
  <c r="P42" i="23"/>
  <c r="Q9" i="2" l="1"/>
  <c r="Q14" i="2"/>
  <c r="Q7" i="2"/>
  <c r="J15" i="5"/>
  <c r="B128" i="54"/>
  <c r="B127" i="54"/>
  <c r="B126" i="54"/>
  <c r="B125" i="54"/>
  <c r="B124" i="54"/>
  <c r="B123" i="54"/>
  <c r="B122" i="54"/>
  <c r="BH121" i="54"/>
  <c r="BF121" i="54"/>
  <c r="BE121" i="54"/>
  <c r="BD121" i="54"/>
  <c r="AQ121" i="54"/>
  <c r="AP121" i="54"/>
  <c r="AO121" i="54"/>
  <c r="AN121" i="54"/>
  <c r="AM121" i="54"/>
  <c r="AL121" i="54"/>
  <c r="AK121" i="54"/>
  <c r="AJ121" i="54"/>
  <c r="AI121" i="54"/>
  <c r="AH121" i="54"/>
  <c r="AG121" i="54"/>
  <c r="AF121" i="54"/>
  <c r="AE121" i="54"/>
  <c r="AD121" i="54"/>
  <c r="AC121" i="54"/>
  <c r="AB121" i="54"/>
  <c r="AA121" i="54"/>
  <c r="Z121" i="54"/>
  <c r="Y121" i="54"/>
  <c r="X121" i="54"/>
  <c r="W121" i="54"/>
  <c r="B121" i="54"/>
  <c r="BH120" i="54"/>
  <c r="BF120" i="54"/>
  <c r="BE120" i="54"/>
  <c r="BD120" i="54"/>
  <c r="AQ120" i="54"/>
  <c r="AP120" i="54"/>
  <c r="AO120" i="54"/>
  <c r="AN120" i="54"/>
  <c r="AM120" i="54"/>
  <c r="AL120" i="54"/>
  <c r="AK120" i="54"/>
  <c r="AJ120" i="54"/>
  <c r="AI120" i="54"/>
  <c r="AH120" i="54"/>
  <c r="AG120" i="54"/>
  <c r="AF120" i="54"/>
  <c r="AE120" i="54"/>
  <c r="AD120" i="54"/>
  <c r="AC120" i="54"/>
  <c r="AB120" i="54"/>
  <c r="AA120" i="54"/>
  <c r="Z120" i="54"/>
  <c r="Y120" i="54"/>
  <c r="X120" i="54"/>
  <c r="W120" i="54"/>
  <c r="B120" i="54"/>
  <c r="BH119" i="54"/>
  <c r="BF119" i="54"/>
  <c r="BE119" i="54"/>
  <c r="BD119" i="54"/>
  <c r="AQ119" i="54"/>
  <c r="AP119" i="54"/>
  <c r="AO119" i="54"/>
  <c r="AN119" i="54"/>
  <c r="AM119" i="54"/>
  <c r="AL119" i="54"/>
  <c r="AK119" i="54"/>
  <c r="AJ119" i="54"/>
  <c r="AI119" i="54"/>
  <c r="AH119" i="54"/>
  <c r="AG119" i="54"/>
  <c r="AF119" i="54"/>
  <c r="AE119" i="54"/>
  <c r="AD119" i="54"/>
  <c r="AC119" i="54"/>
  <c r="AB119" i="54"/>
  <c r="AA119" i="54"/>
  <c r="Z119" i="54"/>
  <c r="Y119" i="54"/>
  <c r="X119" i="54"/>
  <c r="W119" i="54"/>
  <c r="B119" i="54"/>
  <c r="BH118" i="54"/>
  <c r="BF118" i="54"/>
  <c r="BE118" i="54"/>
  <c r="BD118" i="54"/>
  <c r="AQ118" i="54"/>
  <c r="AP118" i="54"/>
  <c r="AO118" i="54"/>
  <c r="AN118" i="54"/>
  <c r="AM118" i="54"/>
  <c r="AL118" i="54"/>
  <c r="AK118" i="54"/>
  <c r="AJ118" i="54"/>
  <c r="AI118" i="54"/>
  <c r="AH118" i="54"/>
  <c r="AG118" i="54"/>
  <c r="AF118" i="54"/>
  <c r="AE118" i="54"/>
  <c r="AD118" i="54"/>
  <c r="AC118" i="54"/>
  <c r="AB118" i="54"/>
  <c r="AA118" i="54"/>
  <c r="Z118" i="54"/>
  <c r="Y118" i="54"/>
  <c r="X118" i="54"/>
  <c r="W118" i="54"/>
  <c r="B118" i="54"/>
  <c r="BH117" i="54"/>
  <c r="BF117" i="54"/>
  <c r="BE117" i="54"/>
  <c r="BD117" i="54"/>
  <c r="AQ117" i="54"/>
  <c r="AP117" i="54"/>
  <c r="AO117" i="54"/>
  <c r="AN117" i="54"/>
  <c r="AM117" i="54"/>
  <c r="AL117" i="54"/>
  <c r="AK117" i="54"/>
  <c r="AJ117" i="54"/>
  <c r="AI117" i="54"/>
  <c r="AH117" i="54"/>
  <c r="AG117" i="54"/>
  <c r="AF117" i="54"/>
  <c r="AE117" i="54"/>
  <c r="AD117" i="54"/>
  <c r="AC117" i="54"/>
  <c r="AB117" i="54"/>
  <c r="AA117" i="54"/>
  <c r="Z117" i="54"/>
  <c r="Y117" i="54"/>
  <c r="X117" i="54"/>
  <c r="W117" i="54"/>
  <c r="B117" i="54"/>
  <c r="BH116" i="54"/>
  <c r="BF116" i="54"/>
  <c r="BE116" i="54"/>
  <c r="BD116" i="54"/>
  <c r="AQ116" i="54"/>
  <c r="AP116" i="54"/>
  <c r="AO116" i="54"/>
  <c r="AN116" i="54"/>
  <c r="AM116" i="54"/>
  <c r="AL116" i="54"/>
  <c r="AK116" i="54"/>
  <c r="AJ116" i="54"/>
  <c r="AI116" i="54"/>
  <c r="AH116" i="54"/>
  <c r="AG116" i="54"/>
  <c r="AF116" i="54"/>
  <c r="AE116" i="54"/>
  <c r="AD116" i="54"/>
  <c r="AC116" i="54"/>
  <c r="AB116" i="54"/>
  <c r="AA116" i="54"/>
  <c r="Z116" i="54"/>
  <c r="Y116" i="54"/>
  <c r="X116" i="54"/>
  <c r="W116" i="54"/>
  <c r="B116" i="54"/>
  <c r="BH115" i="54"/>
  <c r="BF115" i="54"/>
  <c r="BE115" i="54"/>
  <c r="BD115" i="54"/>
  <c r="AQ115" i="54"/>
  <c r="AP115" i="54"/>
  <c r="AO115" i="54"/>
  <c r="AN115" i="54"/>
  <c r="AM115" i="54"/>
  <c r="AL115" i="54"/>
  <c r="AK115" i="54"/>
  <c r="AJ115" i="54"/>
  <c r="AI115" i="54"/>
  <c r="AH115" i="54"/>
  <c r="AG115" i="54"/>
  <c r="AF115" i="54"/>
  <c r="AE115" i="54"/>
  <c r="AD115" i="54"/>
  <c r="AC115" i="54"/>
  <c r="AB115" i="54"/>
  <c r="AA115" i="54"/>
  <c r="Z115" i="54"/>
  <c r="Y115" i="54"/>
  <c r="X115" i="54"/>
  <c r="W115" i="54"/>
  <c r="B115" i="54"/>
  <c r="BH114" i="54"/>
  <c r="BF114" i="54"/>
  <c r="BE114" i="54"/>
  <c r="BD114" i="54"/>
  <c r="AQ114" i="54"/>
  <c r="AP114" i="54"/>
  <c r="AO114" i="54"/>
  <c r="AN114" i="54"/>
  <c r="AM114" i="54"/>
  <c r="AL114" i="54"/>
  <c r="AK114" i="54"/>
  <c r="AJ114" i="54"/>
  <c r="AI114" i="54"/>
  <c r="AH114" i="54"/>
  <c r="AG114" i="54"/>
  <c r="AF114" i="54"/>
  <c r="AE114" i="54"/>
  <c r="AD114" i="54"/>
  <c r="AC114" i="54"/>
  <c r="AB114" i="54"/>
  <c r="AA114" i="54"/>
  <c r="Z114" i="54"/>
  <c r="Y114" i="54"/>
  <c r="X114" i="54"/>
  <c r="W114" i="54"/>
  <c r="B114" i="54"/>
  <c r="BH113" i="54"/>
  <c r="BF113" i="54"/>
  <c r="BE113" i="54"/>
  <c r="BD113" i="54"/>
  <c r="AQ113" i="54"/>
  <c r="AP113" i="54"/>
  <c r="AO113" i="54"/>
  <c r="AN113" i="54"/>
  <c r="AM113" i="54"/>
  <c r="AL113" i="54"/>
  <c r="AK113" i="54"/>
  <c r="AJ113" i="54"/>
  <c r="AI113" i="54"/>
  <c r="AH113" i="54"/>
  <c r="AG113" i="54"/>
  <c r="AF113" i="54"/>
  <c r="AE113" i="54"/>
  <c r="AD113" i="54"/>
  <c r="AC113" i="54"/>
  <c r="AB113" i="54"/>
  <c r="AA113" i="54"/>
  <c r="Z113" i="54"/>
  <c r="Y113" i="54"/>
  <c r="X113" i="54"/>
  <c r="W113" i="54"/>
  <c r="B113" i="54"/>
  <c r="BH112" i="54"/>
  <c r="BF112" i="54"/>
  <c r="BE112" i="54"/>
  <c r="BD112" i="54"/>
  <c r="AQ112" i="54"/>
  <c r="AP112" i="54"/>
  <c r="AO112" i="54"/>
  <c r="AN112" i="54"/>
  <c r="AM112" i="54"/>
  <c r="AL112" i="54"/>
  <c r="AK112" i="54"/>
  <c r="AJ112" i="54"/>
  <c r="AI112" i="54"/>
  <c r="AH112" i="54"/>
  <c r="AG112" i="54"/>
  <c r="AF112" i="54"/>
  <c r="AE112" i="54"/>
  <c r="AD112" i="54"/>
  <c r="AC112" i="54"/>
  <c r="AB112" i="54"/>
  <c r="AA112" i="54"/>
  <c r="Z112" i="54"/>
  <c r="Y112" i="54"/>
  <c r="X112" i="54"/>
  <c r="W112" i="54"/>
  <c r="B112" i="54"/>
  <c r="BH111" i="54"/>
  <c r="BF111" i="54"/>
  <c r="BE111" i="54"/>
  <c r="BD111" i="54"/>
  <c r="AQ111" i="54"/>
  <c r="AP111" i="54"/>
  <c r="AO111" i="54"/>
  <c r="AN111" i="54"/>
  <c r="AM111" i="54"/>
  <c r="AL111" i="54"/>
  <c r="AK111" i="54"/>
  <c r="AJ111" i="54"/>
  <c r="AI111" i="54"/>
  <c r="AH111" i="54"/>
  <c r="AG111" i="54"/>
  <c r="AF111" i="54"/>
  <c r="AE111" i="54"/>
  <c r="AD111" i="54"/>
  <c r="AC111" i="54"/>
  <c r="AB111" i="54"/>
  <c r="AA111" i="54"/>
  <c r="Z111" i="54"/>
  <c r="Y111" i="54"/>
  <c r="X111" i="54"/>
  <c r="W111" i="54"/>
  <c r="B111" i="54"/>
  <c r="BH110" i="54"/>
  <c r="BF110" i="54"/>
  <c r="BE110" i="54"/>
  <c r="BD110" i="54"/>
  <c r="AQ110" i="54"/>
  <c r="AP110" i="54"/>
  <c r="AO110" i="54"/>
  <c r="AN110" i="54"/>
  <c r="AM110" i="54"/>
  <c r="AL110" i="54"/>
  <c r="AK110" i="54"/>
  <c r="AJ110" i="54"/>
  <c r="AI110" i="54"/>
  <c r="AH110" i="54"/>
  <c r="AG110" i="54"/>
  <c r="AF110" i="54"/>
  <c r="AE110" i="54"/>
  <c r="AD110" i="54"/>
  <c r="AC110" i="54"/>
  <c r="AB110" i="54"/>
  <c r="AA110" i="54"/>
  <c r="Z110" i="54"/>
  <c r="Y110" i="54"/>
  <c r="X110" i="54"/>
  <c r="W110" i="54"/>
  <c r="B110" i="54"/>
  <c r="AQ109" i="54"/>
  <c r="AP109" i="54"/>
  <c r="AO109" i="54"/>
  <c r="AN109" i="54"/>
  <c r="AM109" i="54"/>
  <c r="AL109" i="54"/>
  <c r="AK109" i="54"/>
  <c r="AJ109" i="54"/>
  <c r="AI109" i="54"/>
  <c r="AH109" i="54"/>
  <c r="AG109" i="54"/>
  <c r="AF109" i="54"/>
  <c r="AE109" i="54"/>
  <c r="AD109" i="54"/>
  <c r="AC109" i="54"/>
  <c r="AB109" i="54"/>
  <c r="AA109" i="54"/>
  <c r="Z109" i="54"/>
  <c r="Y109" i="54"/>
  <c r="X109" i="54"/>
  <c r="W109" i="54"/>
  <c r="V109" i="54"/>
  <c r="B109" i="54"/>
  <c r="AQ108" i="54"/>
  <c r="AP108" i="54"/>
  <c r="AO108" i="54"/>
  <c r="AN108" i="54"/>
  <c r="AM108" i="54"/>
  <c r="AL108" i="54"/>
  <c r="AK108" i="54"/>
  <c r="AJ108" i="54"/>
  <c r="AI108" i="54"/>
  <c r="AH108" i="54"/>
  <c r="AG108" i="54"/>
  <c r="AF108" i="54"/>
  <c r="AE108" i="54"/>
  <c r="AD108" i="54"/>
  <c r="AC108" i="54"/>
  <c r="AB108" i="54"/>
  <c r="AA108" i="54"/>
  <c r="Z108" i="54"/>
  <c r="Y108" i="54"/>
  <c r="X108" i="54"/>
  <c r="W108" i="54"/>
  <c r="V108" i="54"/>
  <c r="B108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B107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B106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AD105" i="54"/>
  <c r="AC105" i="54"/>
  <c r="AB105" i="54"/>
  <c r="AA105" i="54"/>
  <c r="Z105" i="54"/>
  <c r="Y105" i="54"/>
  <c r="X105" i="54"/>
  <c r="W105" i="54"/>
  <c r="V105" i="54"/>
  <c r="B105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AD104" i="54"/>
  <c r="AC104" i="54"/>
  <c r="AB104" i="54"/>
  <c r="AA104" i="54"/>
  <c r="Z104" i="54"/>
  <c r="Y104" i="54"/>
  <c r="X104" i="54"/>
  <c r="W104" i="54"/>
  <c r="V104" i="54"/>
  <c r="B104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B103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B102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AC101" i="54"/>
  <c r="AB101" i="54"/>
  <c r="AA101" i="54"/>
  <c r="Z101" i="54"/>
  <c r="Y101" i="54"/>
  <c r="X101" i="54"/>
  <c r="W101" i="54"/>
  <c r="V101" i="54"/>
  <c r="B101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AD100" i="54"/>
  <c r="AC100" i="54"/>
  <c r="AB100" i="54"/>
  <c r="AA100" i="54"/>
  <c r="Z100" i="54"/>
  <c r="Y100" i="54"/>
  <c r="X100" i="54"/>
  <c r="W100" i="54"/>
  <c r="V100" i="54"/>
  <c r="B100" i="54"/>
  <c r="AQ99" i="54"/>
  <c r="AP99" i="54"/>
  <c r="AO99" i="54"/>
  <c r="AN99" i="54"/>
  <c r="AM99" i="54"/>
  <c r="AL99" i="54"/>
  <c r="AK99" i="54"/>
  <c r="AJ99" i="54"/>
  <c r="AI99" i="54"/>
  <c r="AH99" i="54"/>
  <c r="AG99" i="54"/>
  <c r="AF99" i="54"/>
  <c r="AE99" i="54"/>
  <c r="AD99" i="54"/>
  <c r="AC99" i="54"/>
  <c r="AB99" i="54"/>
  <c r="AA99" i="54"/>
  <c r="Z99" i="54"/>
  <c r="Y99" i="54"/>
  <c r="X99" i="54"/>
  <c r="W99" i="54"/>
  <c r="V99" i="54"/>
  <c r="B99" i="54"/>
  <c r="AQ98" i="54"/>
  <c r="AP98" i="54"/>
  <c r="AO98" i="54"/>
  <c r="AN98" i="54"/>
  <c r="AM98" i="54"/>
  <c r="AL98" i="54"/>
  <c r="AK98" i="54"/>
  <c r="AJ98" i="54"/>
  <c r="AI98" i="54"/>
  <c r="AH98" i="54"/>
  <c r="AG98" i="54"/>
  <c r="AF98" i="54"/>
  <c r="AE98" i="54"/>
  <c r="AD98" i="54"/>
  <c r="AC98" i="54"/>
  <c r="AB98" i="54"/>
  <c r="AA98" i="54"/>
  <c r="Z98" i="54"/>
  <c r="Y98" i="54"/>
  <c r="X98" i="54"/>
  <c r="W98" i="54"/>
  <c r="V98" i="54"/>
  <c r="B98" i="54"/>
  <c r="AQ97" i="54"/>
  <c r="AP97" i="54"/>
  <c r="AO97" i="54"/>
  <c r="AN97" i="54"/>
  <c r="AM97" i="54"/>
  <c r="AL97" i="54"/>
  <c r="AK97" i="54"/>
  <c r="AJ97" i="54"/>
  <c r="AI97" i="54"/>
  <c r="AH97" i="54"/>
  <c r="AG97" i="54"/>
  <c r="AF97" i="54"/>
  <c r="AE97" i="54"/>
  <c r="AD97" i="54"/>
  <c r="AC97" i="54"/>
  <c r="AB97" i="54"/>
  <c r="AA97" i="54"/>
  <c r="Z97" i="54"/>
  <c r="Y97" i="54"/>
  <c r="X97" i="54"/>
  <c r="W97" i="54"/>
  <c r="V97" i="54"/>
  <c r="B97" i="54"/>
  <c r="AQ96" i="54"/>
  <c r="AP96" i="54"/>
  <c r="AO96" i="54"/>
  <c r="AN96" i="54"/>
  <c r="AM96" i="54"/>
  <c r="AL96" i="54"/>
  <c r="AK96" i="54"/>
  <c r="AJ96" i="54"/>
  <c r="AI96" i="54"/>
  <c r="AH96" i="54"/>
  <c r="AG96" i="54"/>
  <c r="AF96" i="54"/>
  <c r="AE96" i="54"/>
  <c r="AD96" i="54"/>
  <c r="AC96" i="54"/>
  <c r="AB96" i="54"/>
  <c r="AA96" i="54"/>
  <c r="Z96" i="54"/>
  <c r="Y96" i="54"/>
  <c r="X96" i="54"/>
  <c r="W96" i="54"/>
  <c r="V96" i="54"/>
  <c r="B96" i="54"/>
  <c r="AQ95" i="54"/>
  <c r="AP95" i="54"/>
  <c r="AO95" i="54"/>
  <c r="AN95" i="54"/>
  <c r="AM95" i="54"/>
  <c r="AL95" i="54"/>
  <c r="AK95" i="54"/>
  <c r="AJ95" i="54"/>
  <c r="AI95" i="54"/>
  <c r="AH95" i="54"/>
  <c r="AG95" i="54"/>
  <c r="AF95" i="54"/>
  <c r="AE95" i="54"/>
  <c r="AD95" i="54"/>
  <c r="AC95" i="54"/>
  <c r="AB95" i="54"/>
  <c r="AA95" i="54"/>
  <c r="Z95" i="54"/>
  <c r="Y95" i="54"/>
  <c r="X95" i="54"/>
  <c r="W95" i="54"/>
  <c r="V95" i="54"/>
  <c r="B95" i="54"/>
  <c r="AQ94" i="54"/>
  <c r="AP94" i="54"/>
  <c r="AO94" i="54"/>
  <c r="AN94" i="54"/>
  <c r="AM94" i="54"/>
  <c r="AL94" i="54"/>
  <c r="AK94" i="54"/>
  <c r="AJ94" i="54"/>
  <c r="AI94" i="54"/>
  <c r="AH94" i="54"/>
  <c r="AG94" i="54"/>
  <c r="AF94" i="54"/>
  <c r="AE94" i="54"/>
  <c r="AD94" i="54"/>
  <c r="AC94" i="54"/>
  <c r="AB94" i="54"/>
  <c r="AA94" i="54"/>
  <c r="Z94" i="54"/>
  <c r="Y94" i="54"/>
  <c r="X94" i="54"/>
  <c r="W94" i="54"/>
  <c r="V94" i="54"/>
  <c r="B94" i="54"/>
  <c r="AQ93" i="54"/>
  <c r="AP93" i="54"/>
  <c r="AO93" i="54"/>
  <c r="AN93" i="54"/>
  <c r="AM93" i="54"/>
  <c r="AL93" i="54"/>
  <c r="AK93" i="54"/>
  <c r="AJ93" i="54"/>
  <c r="AI93" i="54"/>
  <c r="AH93" i="54"/>
  <c r="AG93" i="54"/>
  <c r="AF93" i="54"/>
  <c r="AE93" i="54"/>
  <c r="AD93" i="54"/>
  <c r="AC93" i="54"/>
  <c r="AB93" i="54"/>
  <c r="AA93" i="54"/>
  <c r="Z93" i="54"/>
  <c r="Y93" i="54"/>
  <c r="X93" i="54"/>
  <c r="W93" i="54"/>
  <c r="V93" i="54"/>
  <c r="B93" i="54"/>
  <c r="AQ92" i="54"/>
  <c r="AP92" i="54"/>
  <c r="AO92" i="54"/>
  <c r="AN92" i="54"/>
  <c r="AM92" i="54"/>
  <c r="AL92" i="54"/>
  <c r="AK92" i="54"/>
  <c r="AJ92" i="54"/>
  <c r="AI92" i="54"/>
  <c r="AH92" i="54"/>
  <c r="AG92" i="54"/>
  <c r="AF92" i="54"/>
  <c r="AE92" i="54"/>
  <c r="AD92" i="54"/>
  <c r="AC92" i="54"/>
  <c r="AB92" i="54"/>
  <c r="AA92" i="54"/>
  <c r="Z92" i="54"/>
  <c r="Y92" i="54"/>
  <c r="X92" i="54"/>
  <c r="W92" i="54"/>
  <c r="V92" i="54"/>
  <c r="B92" i="54"/>
  <c r="AQ91" i="54"/>
  <c r="AP91" i="54"/>
  <c r="AO91" i="54"/>
  <c r="AN91" i="54"/>
  <c r="AM91" i="54"/>
  <c r="AL91" i="54"/>
  <c r="AK91" i="54"/>
  <c r="AJ91" i="54"/>
  <c r="AI91" i="54"/>
  <c r="AH91" i="54"/>
  <c r="AG91" i="54"/>
  <c r="AF91" i="54"/>
  <c r="AE91" i="54"/>
  <c r="AD91" i="54"/>
  <c r="AC91" i="54"/>
  <c r="AB91" i="54"/>
  <c r="AA91" i="54"/>
  <c r="Z91" i="54"/>
  <c r="Y91" i="54"/>
  <c r="X91" i="54"/>
  <c r="W91" i="54"/>
  <c r="V91" i="54"/>
  <c r="B91" i="54"/>
  <c r="AQ90" i="54"/>
  <c r="AP90" i="54"/>
  <c r="AO90" i="54"/>
  <c r="AN90" i="54"/>
  <c r="AM90" i="54"/>
  <c r="AL90" i="54"/>
  <c r="AK90" i="54"/>
  <c r="AJ90" i="54"/>
  <c r="AI90" i="54"/>
  <c r="AH90" i="54"/>
  <c r="AG90" i="54"/>
  <c r="AF90" i="54"/>
  <c r="AE90" i="54"/>
  <c r="AD90" i="54"/>
  <c r="AC90" i="54"/>
  <c r="AB90" i="54"/>
  <c r="AA90" i="54"/>
  <c r="Z90" i="54"/>
  <c r="Y90" i="54"/>
  <c r="X90" i="54"/>
  <c r="W90" i="54"/>
  <c r="V90" i="54"/>
  <c r="B90" i="54"/>
  <c r="AQ89" i="54"/>
  <c r="AP89" i="54"/>
  <c r="AO89" i="54"/>
  <c r="AN89" i="54"/>
  <c r="AM89" i="54"/>
  <c r="AL89" i="54"/>
  <c r="AK89" i="54"/>
  <c r="AJ89" i="54"/>
  <c r="AI89" i="54"/>
  <c r="AH89" i="54"/>
  <c r="AG89" i="54"/>
  <c r="AF89" i="54"/>
  <c r="AE89" i="54"/>
  <c r="AD89" i="54"/>
  <c r="AC89" i="54"/>
  <c r="AB89" i="54"/>
  <c r="AA89" i="54"/>
  <c r="Z89" i="54"/>
  <c r="Y89" i="54"/>
  <c r="X89" i="54"/>
  <c r="W89" i="54"/>
  <c r="V89" i="54"/>
  <c r="B89" i="54"/>
  <c r="AQ88" i="54"/>
  <c r="AP88" i="54"/>
  <c r="AO88" i="54"/>
  <c r="AN88" i="54"/>
  <c r="AM88" i="54"/>
  <c r="AL88" i="54"/>
  <c r="AK88" i="54"/>
  <c r="AJ88" i="54"/>
  <c r="AI88" i="54"/>
  <c r="AH88" i="54"/>
  <c r="AG88" i="54"/>
  <c r="AF88" i="54"/>
  <c r="AE88" i="54"/>
  <c r="AD88" i="54"/>
  <c r="AC88" i="54"/>
  <c r="AB88" i="54"/>
  <c r="AA88" i="54"/>
  <c r="Z88" i="54"/>
  <c r="Y88" i="54"/>
  <c r="X88" i="54"/>
  <c r="W88" i="54"/>
  <c r="V88" i="54"/>
  <c r="B88" i="54"/>
  <c r="AQ87" i="54"/>
  <c r="AP87" i="54"/>
  <c r="AO87" i="54"/>
  <c r="AN87" i="54"/>
  <c r="AM87" i="54"/>
  <c r="AL87" i="54"/>
  <c r="AK87" i="54"/>
  <c r="AJ87" i="54"/>
  <c r="AI87" i="54"/>
  <c r="AH87" i="54"/>
  <c r="AG87" i="54"/>
  <c r="AF87" i="54"/>
  <c r="AE87" i="54"/>
  <c r="AD87" i="54"/>
  <c r="AC87" i="54"/>
  <c r="AB87" i="54"/>
  <c r="AA87" i="54"/>
  <c r="Z87" i="54"/>
  <c r="Y87" i="54"/>
  <c r="X87" i="54"/>
  <c r="W87" i="54"/>
  <c r="V87" i="54"/>
  <c r="B87" i="54"/>
  <c r="AQ86" i="54"/>
  <c r="AP86" i="54"/>
  <c r="AO86" i="54"/>
  <c r="AN86" i="54"/>
  <c r="AM86" i="54"/>
  <c r="AL86" i="54"/>
  <c r="AK86" i="54"/>
  <c r="AJ86" i="54"/>
  <c r="AI86" i="54"/>
  <c r="AH86" i="54"/>
  <c r="AG86" i="54"/>
  <c r="AF86" i="54"/>
  <c r="AE86" i="54"/>
  <c r="AD86" i="54"/>
  <c r="AC86" i="54"/>
  <c r="AB86" i="54"/>
  <c r="AA86" i="54"/>
  <c r="Z86" i="54"/>
  <c r="Y86" i="54"/>
  <c r="X86" i="54"/>
  <c r="W86" i="54"/>
  <c r="V86" i="54"/>
  <c r="B86" i="54"/>
  <c r="AQ85" i="54"/>
  <c r="AP85" i="54"/>
  <c r="AO85" i="54"/>
  <c r="AN85" i="54"/>
  <c r="AM85" i="54"/>
  <c r="AL85" i="54"/>
  <c r="AK85" i="54"/>
  <c r="AJ85" i="54"/>
  <c r="AI85" i="54"/>
  <c r="AH85" i="54"/>
  <c r="AG85" i="54"/>
  <c r="AF85" i="54"/>
  <c r="AE85" i="54"/>
  <c r="AD85" i="54"/>
  <c r="AC85" i="54"/>
  <c r="AB85" i="54"/>
  <c r="AA85" i="54"/>
  <c r="Z85" i="54"/>
  <c r="Y85" i="54"/>
  <c r="X85" i="54"/>
  <c r="W85" i="54"/>
  <c r="V85" i="54"/>
  <c r="B85" i="54"/>
  <c r="AQ84" i="54"/>
  <c r="AP84" i="54"/>
  <c r="AO84" i="54"/>
  <c r="AN84" i="54"/>
  <c r="AM84" i="54"/>
  <c r="AL84" i="54"/>
  <c r="AK84" i="54"/>
  <c r="AJ84" i="54"/>
  <c r="AI84" i="54"/>
  <c r="AH84" i="54"/>
  <c r="AG84" i="54"/>
  <c r="AF84" i="54"/>
  <c r="AE84" i="54"/>
  <c r="AD84" i="54"/>
  <c r="AC84" i="54"/>
  <c r="AB84" i="54"/>
  <c r="AA84" i="54"/>
  <c r="Z84" i="54"/>
  <c r="Y84" i="54"/>
  <c r="X84" i="54"/>
  <c r="W84" i="54"/>
  <c r="V84" i="54"/>
  <c r="B84" i="54"/>
  <c r="AQ83" i="54"/>
  <c r="AP83" i="54"/>
  <c r="AO83" i="54"/>
  <c r="AN83" i="54"/>
  <c r="AM83" i="54"/>
  <c r="AL83" i="54"/>
  <c r="AK83" i="54"/>
  <c r="AJ83" i="54"/>
  <c r="AI83" i="54"/>
  <c r="AH83" i="54"/>
  <c r="AG83" i="54"/>
  <c r="AF83" i="54"/>
  <c r="AE83" i="54"/>
  <c r="AD83" i="54"/>
  <c r="AC83" i="54"/>
  <c r="AB83" i="54"/>
  <c r="AA83" i="54"/>
  <c r="Z83" i="54"/>
  <c r="Y83" i="54"/>
  <c r="X83" i="54"/>
  <c r="W83" i="54"/>
  <c r="V83" i="54"/>
  <c r="B83" i="54"/>
  <c r="AQ82" i="54"/>
  <c r="AP82" i="54"/>
  <c r="AO82" i="54"/>
  <c r="AN82" i="54"/>
  <c r="AM82" i="54"/>
  <c r="AL82" i="54"/>
  <c r="AK82" i="54"/>
  <c r="AJ82" i="54"/>
  <c r="AI82" i="54"/>
  <c r="AH82" i="54"/>
  <c r="AG82" i="54"/>
  <c r="AF82" i="54"/>
  <c r="AE82" i="54"/>
  <c r="AD82" i="54"/>
  <c r="AC82" i="54"/>
  <c r="AB82" i="54"/>
  <c r="AA82" i="54"/>
  <c r="Z82" i="54"/>
  <c r="Y82" i="54"/>
  <c r="X82" i="54"/>
  <c r="W82" i="54"/>
  <c r="V82" i="54"/>
  <c r="B82" i="54"/>
  <c r="AQ81" i="54"/>
  <c r="AP81" i="54"/>
  <c r="AO81" i="54"/>
  <c r="AN81" i="54"/>
  <c r="AM81" i="54"/>
  <c r="AL81" i="54"/>
  <c r="AK81" i="54"/>
  <c r="AJ81" i="54"/>
  <c r="AI81" i="54"/>
  <c r="AH81" i="54"/>
  <c r="AG81" i="54"/>
  <c r="AF81" i="54"/>
  <c r="AE81" i="54"/>
  <c r="AD81" i="54"/>
  <c r="AC81" i="54"/>
  <c r="AB81" i="54"/>
  <c r="AA81" i="54"/>
  <c r="Z81" i="54"/>
  <c r="Y81" i="54"/>
  <c r="X81" i="54"/>
  <c r="W81" i="54"/>
  <c r="V81" i="54"/>
  <c r="B81" i="54"/>
  <c r="AQ80" i="54"/>
  <c r="AP80" i="54"/>
  <c r="AO80" i="54"/>
  <c r="AN80" i="54"/>
  <c r="AM80" i="54"/>
  <c r="AL80" i="54"/>
  <c r="AK80" i="54"/>
  <c r="AJ80" i="54"/>
  <c r="AI80" i="54"/>
  <c r="AH80" i="54"/>
  <c r="AG80" i="54"/>
  <c r="AF80" i="54"/>
  <c r="AE80" i="54"/>
  <c r="AD80" i="54"/>
  <c r="AC80" i="54"/>
  <c r="AB80" i="54"/>
  <c r="AA80" i="54"/>
  <c r="Z80" i="54"/>
  <c r="Y80" i="54"/>
  <c r="X80" i="54"/>
  <c r="W80" i="54"/>
  <c r="V80" i="54"/>
  <c r="B80" i="54"/>
  <c r="AQ79" i="54"/>
  <c r="AP79" i="54"/>
  <c r="AO79" i="54"/>
  <c r="AN79" i="54"/>
  <c r="AM79" i="54"/>
  <c r="AL79" i="54"/>
  <c r="AK79" i="54"/>
  <c r="AJ79" i="54"/>
  <c r="AI79" i="54"/>
  <c r="AH79" i="54"/>
  <c r="AG79" i="54"/>
  <c r="AF79" i="54"/>
  <c r="AE79" i="54"/>
  <c r="AD79" i="54"/>
  <c r="AC79" i="54"/>
  <c r="AB79" i="54"/>
  <c r="AA79" i="54"/>
  <c r="Z79" i="54"/>
  <c r="Y79" i="54"/>
  <c r="X79" i="54"/>
  <c r="W79" i="54"/>
  <c r="V79" i="54"/>
  <c r="B79" i="54"/>
  <c r="AQ78" i="54"/>
  <c r="AP78" i="54"/>
  <c r="AO78" i="54"/>
  <c r="AN78" i="54"/>
  <c r="AM78" i="54"/>
  <c r="AL78" i="54"/>
  <c r="AK78" i="54"/>
  <c r="AJ78" i="54"/>
  <c r="AI78" i="54"/>
  <c r="AH78" i="54"/>
  <c r="AG78" i="54"/>
  <c r="AF78" i="54"/>
  <c r="AE78" i="54"/>
  <c r="AD78" i="54"/>
  <c r="AC78" i="54"/>
  <c r="AB78" i="54"/>
  <c r="AA78" i="54"/>
  <c r="Z78" i="54"/>
  <c r="Y78" i="54"/>
  <c r="X78" i="54"/>
  <c r="W78" i="54"/>
  <c r="V78" i="54"/>
  <c r="B78" i="54"/>
  <c r="AQ77" i="54"/>
  <c r="AP77" i="54"/>
  <c r="AO77" i="54"/>
  <c r="AN77" i="54"/>
  <c r="AM77" i="54"/>
  <c r="AL77" i="54"/>
  <c r="AK77" i="54"/>
  <c r="AJ77" i="54"/>
  <c r="AI77" i="54"/>
  <c r="AH77" i="54"/>
  <c r="AG77" i="54"/>
  <c r="AF77" i="54"/>
  <c r="AE77" i="54"/>
  <c r="AD77" i="54"/>
  <c r="AC77" i="54"/>
  <c r="AB77" i="54"/>
  <c r="AA77" i="54"/>
  <c r="Z77" i="54"/>
  <c r="Y77" i="54"/>
  <c r="X77" i="54"/>
  <c r="W77" i="54"/>
  <c r="V77" i="54"/>
  <c r="B77" i="54"/>
  <c r="AQ76" i="54"/>
  <c r="AP76" i="54"/>
  <c r="AO76" i="54"/>
  <c r="AN76" i="54"/>
  <c r="AM76" i="54"/>
  <c r="AL76" i="54"/>
  <c r="AK76" i="54"/>
  <c r="AJ76" i="54"/>
  <c r="AI76" i="54"/>
  <c r="AH76" i="54"/>
  <c r="AG76" i="54"/>
  <c r="AF76" i="54"/>
  <c r="AE76" i="54"/>
  <c r="AD76" i="54"/>
  <c r="AC76" i="54"/>
  <c r="AB76" i="54"/>
  <c r="AA76" i="54"/>
  <c r="Z76" i="54"/>
  <c r="Y76" i="54"/>
  <c r="X76" i="54"/>
  <c r="W76" i="54"/>
  <c r="V76" i="54"/>
  <c r="B76" i="54"/>
  <c r="AQ75" i="54"/>
  <c r="AP75" i="54"/>
  <c r="AO75" i="54"/>
  <c r="AN75" i="54"/>
  <c r="AM75" i="54"/>
  <c r="AL75" i="54"/>
  <c r="AK75" i="54"/>
  <c r="AJ75" i="54"/>
  <c r="AI75" i="54"/>
  <c r="AH75" i="54"/>
  <c r="AG75" i="54"/>
  <c r="AF75" i="54"/>
  <c r="AE75" i="54"/>
  <c r="AD75" i="54"/>
  <c r="AC75" i="54"/>
  <c r="AB75" i="54"/>
  <c r="AA75" i="54"/>
  <c r="Z75" i="54"/>
  <c r="Y75" i="54"/>
  <c r="X75" i="54"/>
  <c r="W75" i="54"/>
  <c r="V75" i="54"/>
  <c r="B75" i="54"/>
  <c r="AQ74" i="54"/>
  <c r="AP74" i="54"/>
  <c r="AO74" i="54"/>
  <c r="AN74" i="54"/>
  <c r="AM74" i="54"/>
  <c r="AL74" i="54"/>
  <c r="AK74" i="54"/>
  <c r="AJ74" i="54"/>
  <c r="AI74" i="54"/>
  <c r="AH74" i="54"/>
  <c r="AG74" i="54"/>
  <c r="AF74" i="54"/>
  <c r="AE74" i="54"/>
  <c r="AD74" i="54"/>
  <c r="AC74" i="54"/>
  <c r="AB74" i="54"/>
  <c r="AA74" i="54"/>
  <c r="Z74" i="54"/>
  <c r="Y74" i="54"/>
  <c r="X74" i="54"/>
  <c r="W74" i="54"/>
  <c r="V74" i="54"/>
  <c r="B74" i="54"/>
  <c r="AQ73" i="54"/>
  <c r="AP73" i="54"/>
  <c r="AO73" i="54"/>
  <c r="AN73" i="54"/>
  <c r="AM73" i="54"/>
  <c r="AL73" i="54"/>
  <c r="AK73" i="54"/>
  <c r="AJ73" i="54"/>
  <c r="AI73" i="54"/>
  <c r="AH73" i="54"/>
  <c r="AG73" i="54"/>
  <c r="AF73" i="54"/>
  <c r="AE73" i="54"/>
  <c r="AD73" i="54"/>
  <c r="AC73" i="54"/>
  <c r="AB73" i="54"/>
  <c r="AA73" i="54"/>
  <c r="Z73" i="54"/>
  <c r="Y73" i="54"/>
  <c r="X73" i="54"/>
  <c r="W73" i="54"/>
  <c r="V73" i="54"/>
  <c r="B73" i="54"/>
  <c r="AQ72" i="54"/>
  <c r="AP72" i="54"/>
  <c r="AO72" i="54"/>
  <c r="AN72" i="54"/>
  <c r="AM72" i="54"/>
  <c r="AL72" i="54"/>
  <c r="AK72" i="54"/>
  <c r="AJ72" i="54"/>
  <c r="AI72" i="54"/>
  <c r="AH72" i="54"/>
  <c r="AG72" i="54"/>
  <c r="AF72" i="54"/>
  <c r="AE72" i="54"/>
  <c r="AD72" i="54"/>
  <c r="AC72" i="54"/>
  <c r="AB72" i="54"/>
  <c r="AA72" i="54"/>
  <c r="Z72" i="54"/>
  <c r="Y72" i="54"/>
  <c r="X72" i="54"/>
  <c r="W72" i="54"/>
  <c r="V72" i="54"/>
  <c r="B72" i="54"/>
  <c r="AQ71" i="54"/>
  <c r="AP71" i="54"/>
  <c r="AO71" i="54"/>
  <c r="AN71" i="54"/>
  <c r="AM71" i="54"/>
  <c r="AL71" i="54"/>
  <c r="AK71" i="54"/>
  <c r="AJ71" i="54"/>
  <c r="AI71" i="54"/>
  <c r="AH71" i="54"/>
  <c r="AG71" i="54"/>
  <c r="AF71" i="54"/>
  <c r="AE71" i="54"/>
  <c r="AD71" i="54"/>
  <c r="AC71" i="54"/>
  <c r="AB71" i="54"/>
  <c r="AA71" i="54"/>
  <c r="Z71" i="54"/>
  <c r="Y71" i="54"/>
  <c r="X71" i="54"/>
  <c r="W71" i="54"/>
  <c r="V71" i="54"/>
  <c r="B71" i="54"/>
  <c r="AQ70" i="54"/>
  <c r="AP70" i="54"/>
  <c r="AO70" i="54"/>
  <c r="AN70" i="54"/>
  <c r="AM70" i="54"/>
  <c r="AL70" i="54"/>
  <c r="AK70" i="54"/>
  <c r="AJ70" i="54"/>
  <c r="AI70" i="54"/>
  <c r="AH70" i="54"/>
  <c r="AG70" i="54"/>
  <c r="AF70" i="54"/>
  <c r="AE70" i="54"/>
  <c r="AD70" i="54"/>
  <c r="AC70" i="54"/>
  <c r="AB70" i="54"/>
  <c r="AA70" i="54"/>
  <c r="Z70" i="54"/>
  <c r="Y70" i="54"/>
  <c r="X70" i="54"/>
  <c r="W70" i="54"/>
  <c r="V70" i="54"/>
  <c r="B70" i="54"/>
  <c r="AQ69" i="54"/>
  <c r="AP69" i="54"/>
  <c r="AO69" i="54"/>
  <c r="AN69" i="54"/>
  <c r="AM69" i="54"/>
  <c r="AL69" i="54"/>
  <c r="AK69" i="54"/>
  <c r="AJ69" i="54"/>
  <c r="AI69" i="54"/>
  <c r="AH69" i="54"/>
  <c r="AG69" i="54"/>
  <c r="AF69" i="54"/>
  <c r="AE69" i="54"/>
  <c r="AD69" i="54"/>
  <c r="AC69" i="54"/>
  <c r="AB69" i="54"/>
  <c r="AA69" i="54"/>
  <c r="Z69" i="54"/>
  <c r="Y69" i="54"/>
  <c r="X69" i="54"/>
  <c r="W69" i="54"/>
  <c r="V69" i="54"/>
  <c r="B69" i="54"/>
  <c r="AQ68" i="54"/>
  <c r="AP68" i="54"/>
  <c r="AO68" i="54"/>
  <c r="AN68" i="54"/>
  <c r="AM68" i="54"/>
  <c r="AL68" i="54"/>
  <c r="AK68" i="54"/>
  <c r="AJ68" i="54"/>
  <c r="AI68" i="54"/>
  <c r="AH68" i="54"/>
  <c r="AG68" i="54"/>
  <c r="AF68" i="54"/>
  <c r="AE68" i="54"/>
  <c r="AD68" i="54"/>
  <c r="AC68" i="54"/>
  <c r="AB68" i="54"/>
  <c r="AA68" i="54"/>
  <c r="Z68" i="54"/>
  <c r="Y68" i="54"/>
  <c r="X68" i="54"/>
  <c r="W68" i="54"/>
  <c r="V68" i="54"/>
  <c r="B68" i="54"/>
  <c r="AQ67" i="54"/>
  <c r="AP67" i="54"/>
  <c r="AO67" i="54"/>
  <c r="AN67" i="54"/>
  <c r="AM67" i="54"/>
  <c r="AL67" i="54"/>
  <c r="AK67" i="54"/>
  <c r="AJ67" i="54"/>
  <c r="AI67" i="54"/>
  <c r="AH67" i="54"/>
  <c r="AG67" i="54"/>
  <c r="AF67" i="54"/>
  <c r="AE67" i="54"/>
  <c r="AD67" i="54"/>
  <c r="AC67" i="54"/>
  <c r="AB67" i="54"/>
  <c r="AA67" i="54"/>
  <c r="Z67" i="54"/>
  <c r="Y67" i="54"/>
  <c r="X67" i="54"/>
  <c r="W67" i="54"/>
  <c r="V67" i="54"/>
  <c r="B67" i="54"/>
  <c r="AQ66" i="54"/>
  <c r="AP66" i="54"/>
  <c r="AO66" i="54"/>
  <c r="AN66" i="54"/>
  <c r="AM66" i="54"/>
  <c r="AL66" i="54"/>
  <c r="AK66" i="54"/>
  <c r="AJ66" i="54"/>
  <c r="AI66" i="54"/>
  <c r="AH66" i="54"/>
  <c r="AG66" i="54"/>
  <c r="AF66" i="54"/>
  <c r="AE66" i="54"/>
  <c r="AD66" i="54"/>
  <c r="AC66" i="54"/>
  <c r="AB66" i="54"/>
  <c r="AA66" i="54"/>
  <c r="Z66" i="54"/>
  <c r="Y66" i="54"/>
  <c r="X66" i="54"/>
  <c r="W66" i="54"/>
  <c r="V66" i="54"/>
  <c r="B66" i="54"/>
  <c r="AQ65" i="54"/>
  <c r="AP65" i="54"/>
  <c r="AO65" i="54"/>
  <c r="AN65" i="54"/>
  <c r="AM65" i="54"/>
  <c r="AL65" i="54"/>
  <c r="AK65" i="54"/>
  <c r="AJ65" i="54"/>
  <c r="AI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B65" i="54"/>
  <c r="AQ64" i="54"/>
  <c r="AP64" i="54"/>
  <c r="AO64" i="54"/>
  <c r="AN64" i="54"/>
  <c r="AM64" i="54"/>
  <c r="AL64" i="54"/>
  <c r="AK64" i="54"/>
  <c r="AJ64" i="54"/>
  <c r="AI64" i="54"/>
  <c r="AH64" i="54"/>
  <c r="AG64" i="54"/>
  <c r="AF64" i="54"/>
  <c r="AE64" i="54"/>
  <c r="AD64" i="54"/>
  <c r="AC64" i="54"/>
  <c r="AB64" i="54"/>
  <c r="AA64" i="54"/>
  <c r="Z64" i="54"/>
  <c r="Y64" i="54"/>
  <c r="X64" i="54"/>
  <c r="W64" i="54"/>
  <c r="V64" i="54"/>
  <c r="B64" i="54"/>
  <c r="AQ63" i="54"/>
  <c r="AP63" i="54"/>
  <c r="AO63" i="54"/>
  <c r="AN63" i="54"/>
  <c r="AM63" i="54"/>
  <c r="AL63" i="54"/>
  <c r="AK63" i="54"/>
  <c r="AJ63" i="54"/>
  <c r="AI63" i="54"/>
  <c r="AH63" i="54"/>
  <c r="AG63" i="54"/>
  <c r="AF63" i="54"/>
  <c r="AE63" i="54"/>
  <c r="AD63" i="54"/>
  <c r="AC63" i="54"/>
  <c r="AB63" i="54"/>
  <c r="AA63" i="54"/>
  <c r="Z63" i="54"/>
  <c r="Y63" i="54"/>
  <c r="X63" i="54"/>
  <c r="W63" i="54"/>
  <c r="V63" i="54"/>
  <c r="B63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B62" i="54"/>
  <c r="AQ61" i="54"/>
  <c r="AP61" i="54"/>
  <c r="AO61" i="54"/>
  <c r="AN61" i="54"/>
  <c r="AM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B61" i="54"/>
  <c r="AQ60" i="54"/>
  <c r="AP60" i="54"/>
  <c r="AO60" i="54"/>
  <c r="AN60" i="54"/>
  <c r="AM60" i="54"/>
  <c r="AL60" i="54"/>
  <c r="AK60" i="54"/>
  <c r="AJ60" i="54"/>
  <c r="AI60" i="54"/>
  <c r="AH60" i="54"/>
  <c r="AG60" i="54"/>
  <c r="AF60" i="54"/>
  <c r="AE60" i="54"/>
  <c r="AD60" i="54"/>
  <c r="AC60" i="54"/>
  <c r="AB60" i="54"/>
  <c r="AA60" i="54"/>
  <c r="Z60" i="54"/>
  <c r="Y60" i="54"/>
  <c r="X60" i="54"/>
  <c r="W60" i="54"/>
  <c r="V60" i="54"/>
  <c r="B60" i="54"/>
  <c r="AQ59" i="54"/>
  <c r="AP59" i="54"/>
  <c r="AO59" i="54"/>
  <c r="AN59" i="54"/>
  <c r="AM59" i="54"/>
  <c r="AL59" i="54"/>
  <c r="AK59" i="54"/>
  <c r="AJ59" i="54"/>
  <c r="AI59" i="54"/>
  <c r="AH59" i="54"/>
  <c r="AG59" i="54"/>
  <c r="AF59" i="54"/>
  <c r="AE59" i="54"/>
  <c r="AD59" i="54"/>
  <c r="AC59" i="54"/>
  <c r="AB59" i="54"/>
  <c r="AA59" i="54"/>
  <c r="Z59" i="54"/>
  <c r="Y59" i="54"/>
  <c r="X59" i="54"/>
  <c r="W59" i="54"/>
  <c r="V59" i="54"/>
  <c r="B59" i="54"/>
  <c r="AQ58" i="54"/>
  <c r="AP58" i="54"/>
  <c r="AO58" i="54"/>
  <c r="AN58" i="54"/>
  <c r="AM58" i="54"/>
  <c r="AL58" i="54"/>
  <c r="AK58" i="54"/>
  <c r="AJ58" i="54"/>
  <c r="AI58" i="54"/>
  <c r="AH58" i="54"/>
  <c r="AG58" i="54"/>
  <c r="AF58" i="54"/>
  <c r="AE58" i="54"/>
  <c r="AD58" i="54"/>
  <c r="AC58" i="54"/>
  <c r="AB58" i="54"/>
  <c r="AA58" i="54"/>
  <c r="Z58" i="54"/>
  <c r="Y58" i="54"/>
  <c r="X58" i="54"/>
  <c r="W58" i="54"/>
  <c r="V58" i="54"/>
  <c r="B58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B57" i="54"/>
  <c r="AQ56" i="54"/>
  <c r="AP56" i="54"/>
  <c r="AO56" i="54"/>
  <c r="AN56" i="54"/>
  <c r="AM56" i="54"/>
  <c r="AL56" i="54"/>
  <c r="AK56" i="54"/>
  <c r="AJ56" i="54"/>
  <c r="AI56" i="54"/>
  <c r="AH56" i="54"/>
  <c r="AG56" i="54"/>
  <c r="AF56" i="54"/>
  <c r="AE56" i="54"/>
  <c r="AD56" i="54"/>
  <c r="AC56" i="54"/>
  <c r="AB56" i="54"/>
  <c r="AA56" i="54"/>
  <c r="Z56" i="54"/>
  <c r="Y56" i="54"/>
  <c r="X56" i="54"/>
  <c r="W56" i="54"/>
  <c r="V56" i="54"/>
  <c r="B56" i="54"/>
  <c r="AQ55" i="54"/>
  <c r="AP55" i="54"/>
  <c r="AO55" i="54"/>
  <c r="AN55" i="54"/>
  <c r="AM55" i="54"/>
  <c r="AL55" i="54"/>
  <c r="AK55" i="54"/>
  <c r="AJ55" i="54"/>
  <c r="AI55" i="54"/>
  <c r="AH55" i="54"/>
  <c r="AG55" i="54"/>
  <c r="AF55" i="54"/>
  <c r="AE55" i="54"/>
  <c r="AD55" i="54"/>
  <c r="AC55" i="54"/>
  <c r="AB55" i="54"/>
  <c r="AA55" i="54"/>
  <c r="Z55" i="54"/>
  <c r="Y55" i="54"/>
  <c r="X55" i="54"/>
  <c r="W55" i="54"/>
  <c r="V55" i="54"/>
  <c r="O55" i="54"/>
  <c r="H55" i="54"/>
  <c r="F55" i="54"/>
  <c r="B55" i="54"/>
  <c r="AQ54" i="54"/>
  <c r="AP54" i="54"/>
  <c r="AO54" i="54"/>
  <c r="AN54" i="54"/>
  <c r="AM54" i="54"/>
  <c r="AL54" i="54"/>
  <c r="AK54" i="54"/>
  <c r="AJ54" i="54"/>
  <c r="AI54" i="54"/>
  <c r="AH54" i="54"/>
  <c r="AG54" i="54"/>
  <c r="AF54" i="54"/>
  <c r="AE54" i="54"/>
  <c r="AD54" i="54"/>
  <c r="AC54" i="54"/>
  <c r="AB54" i="54"/>
  <c r="AA54" i="54"/>
  <c r="Z54" i="54"/>
  <c r="Y54" i="54"/>
  <c r="X54" i="54"/>
  <c r="W54" i="54"/>
  <c r="V54" i="54"/>
  <c r="B54" i="54"/>
  <c r="AQ53" i="54"/>
  <c r="AP53" i="54"/>
  <c r="AO53" i="54"/>
  <c r="AN53" i="54"/>
  <c r="AM53" i="54"/>
  <c r="AL53" i="54"/>
  <c r="AK53" i="54"/>
  <c r="AJ53" i="54"/>
  <c r="AI53" i="54"/>
  <c r="AH53" i="54"/>
  <c r="AG53" i="54"/>
  <c r="AF53" i="54"/>
  <c r="AE53" i="54"/>
  <c r="AD53" i="54"/>
  <c r="AC53" i="54"/>
  <c r="AB53" i="54"/>
  <c r="AA53" i="54"/>
  <c r="Z53" i="54"/>
  <c r="Y53" i="54"/>
  <c r="X53" i="54"/>
  <c r="W53" i="54"/>
  <c r="V53" i="54"/>
  <c r="B53" i="54"/>
  <c r="AQ52" i="54"/>
  <c r="AP52" i="54"/>
  <c r="AO52" i="54"/>
  <c r="AN52" i="54"/>
  <c r="AM52" i="54"/>
  <c r="AL52" i="54"/>
  <c r="AK52" i="54"/>
  <c r="AJ52" i="54"/>
  <c r="AI52" i="54"/>
  <c r="AH52" i="54"/>
  <c r="AG52" i="54"/>
  <c r="AF52" i="54"/>
  <c r="AE52" i="54"/>
  <c r="AD52" i="54"/>
  <c r="AC52" i="54"/>
  <c r="AB52" i="54"/>
  <c r="AA52" i="54"/>
  <c r="Z52" i="54"/>
  <c r="Y52" i="54"/>
  <c r="X52" i="54"/>
  <c r="W52" i="54"/>
  <c r="V52" i="54"/>
  <c r="B52" i="54"/>
  <c r="AQ51" i="54"/>
  <c r="AP51" i="54"/>
  <c r="AO51" i="54"/>
  <c r="AN51" i="54"/>
  <c r="AM51" i="54"/>
  <c r="AL51" i="54"/>
  <c r="AK51" i="54"/>
  <c r="AJ51" i="54"/>
  <c r="AI51" i="54"/>
  <c r="AH51" i="54"/>
  <c r="AG51" i="54"/>
  <c r="AF51" i="54"/>
  <c r="AE51" i="54"/>
  <c r="AD51" i="54"/>
  <c r="AC51" i="54"/>
  <c r="AB51" i="54"/>
  <c r="AA51" i="54"/>
  <c r="Z51" i="54"/>
  <c r="Y51" i="54"/>
  <c r="X51" i="54"/>
  <c r="W51" i="54"/>
  <c r="V51" i="54"/>
  <c r="B51" i="54"/>
  <c r="AQ50" i="54"/>
  <c r="AP50" i="54"/>
  <c r="AO50" i="54"/>
  <c r="AN50" i="54"/>
  <c r="AM50" i="54"/>
  <c r="AL50" i="54"/>
  <c r="AK50" i="54"/>
  <c r="AJ50" i="54"/>
  <c r="AI50" i="54"/>
  <c r="AH50" i="54"/>
  <c r="AG50" i="54"/>
  <c r="AF50" i="54"/>
  <c r="AE50" i="54"/>
  <c r="AD50" i="54"/>
  <c r="AC50" i="54"/>
  <c r="AB50" i="54"/>
  <c r="AA50" i="54"/>
  <c r="Z50" i="54"/>
  <c r="Y50" i="54"/>
  <c r="X50" i="54"/>
  <c r="W50" i="54"/>
  <c r="V50" i="54"/>
  <c r="B50" i="54"/>
  <c r="AQ49" i="54"/>
  <c r="AP49" i="54"/>
  <c r="AO49" i="54"/>
  <c r="AN49" i="54"/>
  <c r="AM49" i="54"/>
  <c r="AL49" i="54"/>
  <c r="AK49" i="54"/>
  <c r="AJ49" i="54"/>
  <c r="AI49" i="54"/>
  <c r="AH49" i="54"/>
  <c r="AG49" i="54"/>
  <c r="AF49" i="54"/>
  <c r="AE49" i="54"/>
  <c r="AD49" i="54"/>
  <c r="AC49" i="54"/>
  <c r="AB49" i="54"/>
  <c r="AA49" i="54"/>
  <c r="Z49" i="54"/>
  <c r="Y49" i="54"/>
  <c r="X49" i="54"/>
  <c r="W49" i="54"/>
  <c r="V49" i="54"/>
  <c r="B49" i="54"/>
  <c r="AQ48" i="54"/>
  <c r="AP48" i="54"/>
  <c r="AO48" i="54"/>
  <c r="AN48" i="54"/>
  <c r="AM48" i="54"/>
  <c r="AL48" i="54"/>
  <c r="AK48" i="54"/>
  <c r="AJ48" i="54"/>
  <c r="AI48" i="54"/>
  <c r="AH48" i="54"/>
  <c r="AG48" i="54"/>
  <c r="AF48" i="54"/>
  <c r="AE48" i="54"/>
  <c r="AD48" i="54"/>
  <c r="AC48" i="54"/>
  <c r="AB48" i="54"/>
  <c r="AA48" i="54"/>
  <c r="Z48" i="54"/>
  <c r="Y48" i="54"/>
  <c r="X48" i="54"/>
  <c r="W48" i="54"/>
  <c r="V48" i="54"/>
  <c r="B48" i="54"/>
  <c r="AQ47" i="54"/>
  <c r="AP47" i="54"/>
  <c r="AO47" i="54"/>
  <c r="AN47" i="54"/>
  <c r="AM47" i="54"/>
  <c r="AL47" i="54"/>
  <c r="AK47" i="54"/>
  <c r="AJ47" i="54"/>
  <c r="AI47" i="54"/>
  <c r="AH47" i="54"/>
  <c r="AG47" i="54"/>
  <c r="AF47" i="54"/>
  <c r="AE47" i="54"/>
  <c r="AD47" i="54"/>
  <c r="AC47" i="54"/>
  <c r="AB47" i="54"/>
  <c r="AA47" i="54"/>
  <c r="Z47" i="54"/>
  <c r="Y47" i="54"/>
  <c r="X47" i="54"/>
  <c r="W47" i="54"/>
  <c r="V47" i="54"/>
  <c r="B47" i="54"/>
  <c r="AQ46" i="54"/>
  <c r="AP46" i="54"/>
  <c r="AO46" i="54"/>
  <c r="AN46" i="54"/>
  <c r="AM46" i="54"/>
  <c r="AL46" i="54"/>
  <c r="AK46" i="54"/>
  <c r="AJ46" i="54"/>
  <c r="AI46" i="54"/>
  <c r="AH46" i="54"/>
  <c r="AG46" i="54"/>
  <c r="AF46" i="54"/>
  <c r="AE46" i="54"/>
  <c r="AD46" i="54"/>
  <c r="AC46" i="54"/>
  <c r="AB46" i="54"/>
  <c r="AA46" i="54"/>
  <c r="Z46" i="54"/>
  <c r="Y46" i="54"/>
  <c r="X46" i="54"/>
  <c r="W46" i="54"/>
  <c r="V46" i="54"/>
  <c r="B46" i="54"/>
  <c r="AQ45" i="54"/>
  <c r="AP45" i="54"/>
  <c r="AO45" i="54"/>
  <c r="AN45" i="54"/>
  <c r="AM45" i="54"/>
  <c r="AL45" i="54"/>
  <c r="AK45" i="54"/>
  <c r="AJ45" i="54"/>
  <c r="AI45" i="54"/>
  <c r="AH45" i="54"/>
  <c r="AG45" i="54"/>
  <c r="AF45" i="54"/>
  <c r="AE45" i="54"/>
  <c r="AD45" i="54"/>
  <c r="AC45" i="54"/>
  <c r="AB45" i="54"/>
  <c r="AA45" i="54"/>
  <c r="Z45" i="54"/>
  <c r="Y45" i="54"/>
  <c r="X45" i="54"/>
  <c r="W45" i="54"/>
  <c r="V45" i="54"/>
  <c r="B45" i="54"/>
  <c r="AQ44" i="54"/>
  <c r="AP44" i="54"/>
  <c r="AO44" i="54"/>
  <c r="AN44" i="54"/>
  <c r="AM44" i="54"/>
  <c r="AL44" i="54"/>
  <c r="AK44" i="54"/>
  <c r="AJ44" i="54"/>
  <c r="AI44" i="54"/>
  <c r="AH44" i="54"/>
  <c r="AG44" i="54"/>
  <c r="AF44" i="54"/>
  <c r="AE44" i="54"/>
  <c r="AD44" i="54"/>
  <c r="AC44" i="54"/>
  <c r="AB44" i="54"/>
  <c r="AA44" i="54"/>
  <c r="Z44" i="54"/>
  <c r="Y44" i="54"/>
  <c r="X44" i="54"/>
  <c r="W44" i="54"/>
  <c r="V44" i="54"/>
  <c r="B44" i="54"/>
  <c r="AQ43" i="54"/>
  <c r="AP43" i="54"/>
  <c r="AO43" i="54"/>
  <c r="AN43" i="54"/>
  <c r="AM43" i="54"/>
  <c r="AL43" i="54"/>
  <c r="AK43" i="54"/>
  <c r="AJ43" i="54"/>
  <c r="AI43" i="54"/>
  <c r="AH43" i="54"/>
  <c r="AG43" i="54"/>
  <c r="AF43" i="54"/>
  <c r="AE43" i="54"/>
  <c r="AD43" i="54"/>
  <c r="AC43" i="54"/>
  <c r="AB43" i="54"/>
  <c r="AA43" i="54"/>
  <c r="Z43" i="54"/>
  <c r="Y43" i="54"/>
  <c r="X43" i="54"/>
  <c r="W43" i="54"/>
  <c r="V43" i="54"/>
  <c r="B43" i="54"/>
  <c r="AQ42" i="54"/>
  <c r="AP42" i="54"/>
  <c r="AO42" i="54"/>
  <c r="AN42" i="54"/>
  <c r="AM42" i="54"/>
  <c r="AL42" i="54"/>
  <c r="AK42" i="54"/>
  <c r="AJ42" i="54"/>
  <c r="AI42" i="54"/>
  <c r="AH42" i="54"/>
  <c r="AG42" i="54"/>
  <c r="AF42" i="54"/>
  <c r="AE42" i="54"/>
  <c r="AD42" i="54"/>
  <c r="AC42" i="54"/>
  <c r="AB42" i="54"/>
  <c r="AA42" i="54"/>
  <c r="Z42" i="54"/>
  <c r="Y42" i="54"/>
  <c r="X42" i="54"/>
  <c r="W42" i="54"/>
  <c r="V42" i="54"/>
  <c r="B42" i="54"/>
  <c r="AQ41" i="54"/>
  <c r="AP41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X41" i="54"/>
  <c r="W41" i="54"/>
  <c r="V41" i="54"/>
  <c r="B41" i="54"/>
  <c r="AQ40" i="54"/>
  <c r="AP40" i="54"/>
  <c r="AO40" i="54"/>
  <c r="AN40" i="54"/>
  <c r="AM40" i="54"/>
  <c r="AL40" i="54"/>
  <c r="AK40" i="54"/>
  <c r="AJ40" i="54"/>
  <c r="AI40" i="54"/>
  <c r="AH40" i="54"/>
  <c r="AG40" i="54"/>
  <c r="AF40" i="54"/>
  <c r="AE40" i="54"/>
  <c r="AD40" i="54"/>
  <c r="AC40" i="54"/>
  <c r="AB40" i="54"/>
  <c r="AA40" i="54"/>
  <c r="Z40" i="54"/>
  <c r="Y40" i="54"/>
  <c r="X40" i="54"/>
  <c r="W40" i="54"/>
  <c r="V40" i="54"/>
  <c r="B40" i="54"/>
  <c r="AQ39" i="54"/>
  <c r="AP39" i="54"/>
  <c r="AO39" i="54"/>
  <c r="AN39" i="54"/>
  <c r="AM39" i="54"/>
  <c r="AL39" i="54"/>
  <c r="AK39" i="54"/>
  <c r="AJ39" i="54"/>
  <c r="AI39" i="54"/>
  <c r="AH39" i="54"/>
  <c r="AG39" i="54"/>
  <c r="AF39" i="54"/>
  <c r="AE39" i="54"/>
  <c r="AD39" i="54"/>
  <c r="AC39" i="54"/>
  <c r="AB39" i="54"/>
  <c r="AA39" i="54"/>
  <c r="Z39" i="54"/>
  <c r="Y39" i="54"/>
  <c r="X39" i="54"/>
  <c r="W39" i="54"/>
  <c r="V39" i="54"/>
  <c r="B39" i="54"/>
  <c r="AQ38" i="54"/>
  <c r="AP38" i="54"/>
  <c r="AO38" i="54"/>
  <c r="AN38" i="54"/>
  <c r="AM38" i="54"/>
  <c r="AL38" i="54"/>
  <c r="AK38" i="54"/>
  <c r="AJ38" i="54"/>
  <c r="AI38" i="54"/>
  <c r="AH38" i="54"/>
  <c r="AG38" i="54"/>
  <c r="AF38" i="54"/>
  <c r="AE38" i="54"/>
  <c r="AD38" i="54"/>
  <c r="AC38" i="54"/>
  <c r="AB38" i="54"/>
  <c r="AA38" i="54"/>
  <c r="Z38" i="54"/>
  <c r="Y38" i="54"/>
  <c r="X38" i="54"/>
  <c r="W38" i="54"/>
  <c r="V38" i="54"/>
  <c r="B38" i="54"/>
  <c r="AQ37" i="54"/>
  <c r="AP37" i="54"/>
  <c r="AO37" i="54"/>
  <c r="AN37" i="54"/>
  <c r="AM37" i="54"/>
  <c r="AL37" i="54"/>
  <c r="AK37" i="54"/>
  <c r="AJ37" i="54"/>
  <c r="AI37" i="54"/>
  <c r="AH37" i="54"/>
  <c r="AG37" i="54"/>
  <c r="AF37" i="54"/>
  <c r="AE37" i="54"/>
  <c r="AD37" i="54"/>
  <c r="AC37" i="54"/>
  <c r="AB37" i="54"/>
  <c r="AA37" i="54"/>
  <c r="Z37" i="54"/>
  <c r="Y37" i="54"/>
  <c r="X37" i="54"/>
  <c r="W37" i="54"/>
  <c r="V37" i="54"/>
  <c r="B37" i="54"/>
  <c r="AQ36" i="54"/>
  <c r="AP36" i="54"/>
  <c r="AO36" i="54"/>
  <c r="AN36" i="54"/>
  <c r="AM36" i="54"/>
  <c r="AL36" i="54"/>
  <c r="AK36" i="54"/>
  <c r="AJ36" i="54"/>
  <c r="AI36" i="54"/>
  <c r="AH36" i="54"/>
  <c r="AG36" i="54"/>
  <c r="AF36" i="54"/>
  <c r="AE36" i="54"/>
  <c r="AD36" i="54"/>
  <c r="AC36" i="54"/>
  <c r="AB36" i="54"/>
  <c r="AA36" i="54"/>
  <c r="Z36" i="54"/>
  <c r="Y36" i="54"/>
  <c r="X36" i="54"/>
  <c r="W36" i="54"/>
  <c r="V36" i="54"/>
  <c r="B36" i="54"/>
  <c r="AQ35" i="54"/>
  <c r="AP35" i="54"/>
  <c r="AO35" i="54"/>
  <c r="AN35" i="54"/>
  <c r="AM35" i="54"/>
  <c r="AL35" i="54"/>
  <c r="AK35" i="54"/>
  <c r="AJ35" i="54"/>
  <c r="AI35" i="54"/>
  <c r="AH35" i="54"/>
  <c r="AG35" i="54"/>
  <c r="AF35" i="54"/>
  <c r="AE35" i="54"/>
  <c r="AD35" i="54"/>
  <c r="AC35" i="54"/>
  <c r="AB35" i="54"/>
  <c r="AA35" i="54"/>
  <c r="Z35" i="54"/>
  <c r="Y35" i="54"/>
  <c r="X35" i="54"/>
  <c r="W35" i="54"/>
  <c r="V35" i="54"/>
  <c r="B35" i="54"/>
  <c r="AQ34" i="54"/>
  <c r="AP34" i="54"/>
  <c r="AO34" i="54"/>
  <c r="AN34" i="54"/>
  <c r="AM34" i="54"/>
  <c r="AL34" i="54"/>
  <c r="AK34" i="54"/>
  <c r="AJ34" i="54"/>
  <c r="AI34" i="54"/>
  <c r="AH34" i="54"/>
  <c r="AG34" i="54"/>
  <c r="AF34" i="54"/>
  <c r="AE34" i="54"/>
  <c r="AD34" i="54"/>
  <c r="AC34" i="54"/>
  <c r="AB34" i="54"/>
  <c r="AA34" i="54"/>
  <c r="Z34" i="54"/>
  <c r="Y34" i="54"/>
  <c r="X34" i="54"/>
  <c r="W34" i="54"/>
  <c r="V34" i="54"/>
  <c r="B34" i="54"/>
  <c r="AQ33" i="54"/>
  <c r="AP33" i="54"/>
  <c r="AO33" i="54"/>
  <c r="AN33" i="54"/>
  <c r="AM33" i="54"/>
  <c r="AL33" i="54"/>
  <c r="AK33" i="54"/>
  <c r="AJ33" i="54"/>
  <c r="AI33" i="54"/>
  <c r="AH33" i="54"/>
  <c r="AG33" i="54"/>
  <c r="AF33" i="54"/>
  <c r="AE33" i="54"/>
  <c r="AD33" i="54"/>
  <c r="AC33" i="54"/>
  <c r="AB33" i="54"/>
  <c r="AA33" i="54"/>
  <c r="Z33" i="54"/>
  <c r="Y33" i="54"/>
  <c r="X33" i="54"/>
  <c r="W33" i="54"/>
  <c r="V33" i="54"/>
  <c r="B33" i="54"/>
  <c r="AQ32" i="54"/>
  <c r="AP32" i="54"/>
  <c r="AO32" i="54"/>
  <c r="AN32" i="54"/>
  <c r="AM32" i="54"/>
  <c r="AL32" i="54"/>
  <c r="AK32" i="54"/>
  <c r="AJ32" i="54"/>
  <c r="AI32" i="54"/>
  <c r="AH32" i="54"/>
  <c r="AG32" i="54"/>
  <c r="AF32" i="54"/>
  <c r="AE32" i="54"/>
  <c r="AD32" i="54"/>
  <c r="AC32" i="54"/>
  <c r="AB32" i="54"/>
  <c r="AA32" i="54"/>
  <c r="Z32" i="54"/>
  <c r="Y32" i="54"/>
  <c r="X32" i="54"/>
  <c r="W32" i="54"/>
  <c r="V32" i="54"/>
  <c r="B32" i="54"/>
  <c r="AQ31" i="54"/>
  <c r="AP31" i="54"/>
  <c r="AO31" i="54"/>
  <c r="AN31" i="54"/>
  <c r="AM31" i="54"/>
  <c r="AL31" i="54"/>
  <c r="AK31" i="54"/>
  <c r="AJ31" i="54"/>
  <c r="AI31" i="54"/>
  <c r="AH31" i="54"/>
  <c r="AG31" i="54"/>
  <c r="AF31" i="54"/>
  <c r="AE31" i="54"/>
  <c r="AD31" i="54"/>
  <c r="AC31" i="54"/>
  <c r="AB31" i="54"/>
  <c r="AA31" i="54"/>
  <c r="Z31" i="54"/>
  <c r="Y31" i="54"/>
  <c r="X31" i="54"/>
  <c r="W31" i="54"/>
  <c r="V31" i="54"/>
  <c r="B31" i="54"/>
  <c r="AQ30" i="54"/>
  <c r="AP30" i="54"/>
  <c r="AO30" i="54"/>
  <c r="AN30" i="54"/>
  <c r="AM30" i="54"/>
  <c r="AL30" i="54"/>
  <c r="AK30" i="54"/>
  <c r="AJ30" i="54"/>
  <c r="AI30" i="54"/>
  <c r="AH30" i="54"/>
  <c r="AG30" i="54"/>
  <c r="AF30" i="54"/>
  <c r="AE30" i="54"/>
  <c r="AD30" i="54"/>
  <c r="AC30" i="54"/>
  <c r="AB30" i="54"/>
  <c r="AA30" i="54"/>
  <c r="Z30" i="54"/>
  <c r="Y30" i="54"/>
  <c r="X30" i="54"/>
  <c r="W30" i="54"/>
  <c r="V30" i="54"/>
  <c r="B30" i="54"/>
  <c r="AQ29" i="54"/>
  <c r="AP29" i="54"/>
  <c r="AO29" i="54"/>
  <c r="AN29" i="54"/>
  <c r="AM29" i="54"/>
  <c r="AL29" i="54"/>
  <c r="AK29" i="54"/>
  <c r="AJ29" i="54"/>
  <c r="AI29" i="54"/>
  <c r="AH29" i="54"/>
  <c r="AG29" i="54"/>
  <c r="AF29" i="54"/>
  <c r="AE29" i="54"/>
  <c r="AD29" i="54"/>
  <c r="AC29" i="54"/>
  <c r="AB29" i="54"/>
  <c r="AA29" i="54"/>
  <c r="Z29" i="54"/>
  <c r="Y29" i="54"/>
  <c r="X29" i="54"/>
  <c r="W29" i="54"/>
  <c r="V29" i="54"/>
  <c r="B29" i="54"/>
  <c r="AQ28" i="54"/>
  <c r="AP28" i="54"/>
  <c r="AO28" i="54"/>
  <c r="AN28" i="54"/>
  <c r="AM28" i="54"/>
  <c r="AL28" i="54"/>
  <c r="AK28" i="54"/>
  <c r="AJ28" i="54"/>
  <c r="AI28" i="54"/>
  <c r="AH28" i="54"/>
  <c r="AG28" i="54"/>
  <c r="AF28" i="54"/>
  <c r="AE28" i="54"/>
  <c r="AD28" i="54"/>
  <c r="AC28" i="54"/>
  <c r="AB28" i="54"/>
  <c r="AA28" i="54"/>
  <c r="Z28" i="54"/>
  <c r="Y28" i="54"/>
  <c r="X28" i="54"/>
  <c r="W28" i="54"/>
  <c r="V28" i="54"/>
  <c r="B28" i="54"/>
  <c r="AQ27" i="54"/>
  <c r="AP27" i="54"/>
  <c r="AO27" i="54"/>
  <c r="AN27" i="54"/>
  <c r="AM27" i="54"/>
  <c r="AL27" i="54"/>
  <c r="AK27" i="54"/>
  <c r="AJ27" i="54"/>
  <c r="AI27" i="54"/>
  <c r="AH27" i="54"/>
  <c r="AG27" i="54"/>
  <c r="AF27" i="54"/>
  <c r="AE27" i="54"/>
  <c r="AD27" i="54"/>
  <c r="AC27" i="54"/>
  <c r="AB27" i="54"/>
  <c r="AA27" i="54"/>
  <c r="Z27" i="54"/>
  <c r="Y27" i="54"/>
  <c r="X27" i="54"/>
  <c r="W27" i="54"/>
  <c r="V27" i="54"/>
  <c r="B27" i="54"/>
  <c r="AQ26" i="54"/>
  <c r="AP26" i="54"/>
  <c r="AO26" i="54"/>
  <c r="AN26" i="54"/>
  <c r="AM26" i="54"/>
  <c r="AL26" i="54"/>
  <c r="AK26" i="54"/>
  <c r="AJ26" i="54"/>
  <c r="AI26" i="54"/>
  <c r="AH26" i="54"/>
  <c r="AG26" i="54"/>
  <c r="AF26" i="54"/>
  <c r="AE26" i="54"/>
  <c r="AD26" i="54"/>
  <c r="AC26" i="54"/>
  <c r="AB26" i="54"/>
  <c r="AA26" i="54"/>
  <c r="Z26" i="54"/>
  <c r="Y26" i="54"/>
  <c r="X26" i="54"/>
  <c r="W26" i="54"/>
  <c r="V26" i="54"/>
  <c r="B26" i="54"/>
  <c r="AQ25" i="54"/>
  <c r="AP25" i="54"/>
  <c r="AO25" i="54"/>
  <c r="AN25" i="54"/>
  <c r="AM25" i="54"/>
  <c r="AL25" i="54"/>
  <c r="AK25" i="54"/>
  <c r="AJ25" i="54"/>
  <c r="AI25" i="54"/>
  <c r="AH25" i="54"/>
  <c r="AG25" i="54"/>
  <c r="AF25" i="54"/>
  <c r="AE25" i="54"/>
  <c r="AD25" i="54"/>
  <c r="AC25" i="54"/>
  <c r="AB25" i="54"/>
  <c r="AA25" i="54"/>
  <c r="Z25" i="54"/>
  <c r="Y25" i="54"/>
  <c r="X25" i="54"/>
  <c r="W25" i="54"/>
  <c r="V25" i="54"/>
  <c r="B25" i="54"/>
  <c r="AQ24" i="54"/>
  <c r="AP24" i="54"/>
  <c r="AO24" i="54"/>
  <c r="AN24" i="54"/>
  <c r="AM24" i="54"/>
  <c r="AL24" i="54"/>
  <c r="AK24" i="54"/>
  <c r="AJ24" i="54"/>
  <c r="AI24" i="54"/>
  <c r="AH24" i="54"/>
  <c r="AG24" i="54"/>
  <c r="AF24" i="54"/>
  <c r="AE24" i="54"/>
  <c r="AD24" i="54"/>
  <c r="AC24" i="54"/>
  <c r="AB24" i="54"/>
  <c r="AA24" i="54"/>
  <c r="Z24" i="54"/>
  <c r="Y24" i="54"/>
  <c r="X24" i="54"/>
  <c r="W24" i="54"/>
  <c r="V24" i="54"/>
  <c r="B24" i="54"/>
  <c r="AQ23" i="54"/>
  <c r="AP23" i="54"/>
  <c r="AO23" i="54"/>
  <c r="AN23" i="54"/>
  <c r="AM23" i="54"/>
  <c r="AL23" i="54"/>
  <c r="AK23" i="54"/>
  <c r="AJ23" i="54"/>
  <c r="AI23" i="54"/>
  <c r="AH23" i="54"/>
  <c r="AG23" i="54"/>
  <c r="AF23" i="54"/>
  <c r="AE23" i="54"/>
  <c r="AD23" i="54"/>
  <c r="AC23" i="54"/>
  <c r="AB23" i="54"/>
  <c r="AA23" i="54"/>
  <c r="Z23" i="54"/>
  <c r="Y23" i="54"/>
  <c r="X23" i="54"/>
  <c r="W23" i="54"/>
  <c r="V23" i="54"/>
  <c r="B23" i="54"/>
  <c r="AQ22" i="54"/>
  <c r="AP22" i="54"/>
  <c r="AO22" i="54"/>
  <c r="AN22" i="54"/>
  <c r="AM22" i="54"/>
  <c r="AL22" i="54"/>
  <c r="AK22" i="54"/>
  <c r="AJ22" i="54"/>
  <c r="AI22" i="54"/>
  <c r="AH22" i="54"/>
  <c r="AG22" i="54"/>
  <c r="AF22" i="54"/>
  <c r="AE22" i="54"/>
  <c r="AD22" i="54"/>
  <c r="AC22" i="54"/>
  <c r="AB22" i="54"/>
  <c r="AA22" i="54"/>
  <c r="Z22" i="54"/>
  <c r="Y22" i="54"/>
  <c r="X22" i="54"/>
  <c r="W22" i="54"/>
  <c r="V22" i="54"/>
  <c r="B22" i="54"/>
  <c r="AQ21" i="54"/>
  <c r="AP21" i="54"/>
  <c r="AO21" i="54"/>
  <c r="AN21" i="54"/>
  <c r="AM21" i="54"/>
  <c r="AL21" i="54"/>
  <c r="AK21" i="54"/>
  <c r="AJ21" i="54"/>
  <c r="AI21" i="54"/>
  <c r="AH21" i="54"/>
  <c r="AG21" i="54"/>
  <c r="AF21" i="54"/>
  <c r="AE21" i="54"/>
  <c r="AD21" i="54"/>
  <c r="AC21" i="54"/>
  <c r="AB21" i="54"/>
  <c r="AA21" i="54"/>
  <c r="Z21" i="54"/>
  <c r="Y21" i="54"/>
  <c r="X21" i="54"/>
  <c r="W21" i="54"/>
  <c r="V21" i="54"/>
  <c r="B21" i="54"/>
  <c r="AQ20" i="54"/>
  <c r="AP20" i="54"/>
  <c r="AO20" i="54"/>
  <c r="AN20" i="54"/>
  <c r="AM20" i="54"/>
  <c r="AL20" i="54"/>
  <c r="AK20" i="54"/>
  <c r="AJ20" i="54"/>
  <c r="AI20" i="54"/>
  <c r="AH20" i="54"/>
  <c r="AG20" i="54"/>
  <c r="AF20" i="54"/>
  <c r="AE20" i="54"/>
  <c r="AD20" i="54"/>
  <c r="AC20" i="54"/>
  <c r="AB20" i="54"/>
  <c r="AA20" i="54"/>
  <c r="Z20" i="54"/>
  <c r="Y20" i="54"/>
  <c r="X20" i="54"/>
  <c r="W20" i="54"/>
  <c r="V20" i="54"/>
  <c r="B20" i="54"/>
  <c r="AQ19" i="54"/>
  <c r="AP19" i="54"/>
  <c r="AO19" i="54"/>
  <c r="AN19" i="54"/>
  <c r="AM19" i="54"/>
  <c r="AL19" i="54"/>
  <c r="AK19" i="54"/>
  <c r="AJ19" i="54"/>
  <c r="AI19" i="54"/>
  <c r="AH19" i="54"/>
  <c r="AG19" i="54"/>
  <c r="AF19" i="54"/>
  <c r="AE19" i="54"/>
  <c r="AD19" i="54"/>
  <c r="AC19" i="54"/>
  <c r="AB19" i="54"/>
  <c r="AA19" i="54"/>
  <c r="Z19" i="54"/>
  <c r="Y19" i="54"/>
  <c r="X19" i="54"/>
  <c r="W19" i="54"/>
  <c r="V19" i="54"/>
  <c r="B19" i="54"/>
  <c r="AQ18" i="54"/>
  <c r="AP18" i="54"/>
  <c r="AO18" i="54"/>
  <c r="AN18" i="54"/>
  <c r="AM18" i="54"/>
  <c r="AL18" i="54"/>
  <c r="AK18" i="54"/>
  <c r="AJ18" i="54"/>
  <c r="AI18" i="54"/>
  <c r="AH18" i="54"/>
  <c r="AG18" i="54"/>
  <c r="AF18" i="54"/>
  <c r="AE18" i="54"/>
  <c r="AD18" i="54"/>
  <c r="AC18" i="54"/>
  <c r="AB18" i="54"/>
  <c r="AA18" i="54"/>
  <c r="Z18" i="54"/>
  <c r="Y18" i="54"/>
  <c r="X18" i="54"/>
  <c r="W18" i="54"/>
  <c r="V18" i="54"/>
  <c r="B18" i="54"/>
  <c r="AQ17" i="54"/>
  <c r="AP17" i="54"/>
  <c r="AO17" i="54"/>
  <c r="AN17" i="54"/>
  <c r="AM17" i="54"/>
  <c r="AL17" i="54"/>
  <c r="AK17" i="54"/>
  <c r="AJ17" i="54"/>
  <c r="AI17" i="54"/>
  <c r="AH17" i="54"/>
  <c r="AG17" i="54"/>
  <c r="AF17" i="54"/>
  <c r="AE17" i="54"/>
  <c r="AD17" i="54"/>
  <c r="AC17" i="54"/>
  <c r="AB17" i="54"/>
  <c r="AA17" i="54"/>
  <c r="Z17" i="54"/>
  <c r="Y17" i="54"/>
  <c r="X17" i="54"/>
  <c r="W17" i="54"/>
  <c r="V17" i="54"/>
  <c r="B17" i="54"/>
  <c r="AQ16" i="54"/>
  <c r="AP16" i="54"/>
  <c r="AO16" i="54"/>
  <c r="AN16" i="54"/>
  <c r="AM16" i="54"/>
  <c r="AL16" i="54"/>
  <c r="AK16" i="54"/>
  <c r="AJ16" i="54"/>
  <c r="AI16" i="54"/>
  <c r="AH16" i="54"/>
  <c r="AG16" i="54"/>
  <c r="AF16" i="54"/>
  <c r="AE16" i="54"/>
  <c r="AD16" i="54"/>
  <c r="AC16" i="54"/>
  <c r="AB16" i="54"/>
  <c r="AA16" i="54"/>
  <c r="Z16" i="54"/>
  <c r="Y16" i="54"/>
  <c r="X16" i="54"/>
  <c r="W16" i="54"/>
  <c r="V16" i="54"/>
  <c r="B16" i="54"/>
  <c r="AQ15" i="54"/>
  <c r="AP15" i="54"/>
  <c r="AO15" i="54"/>
  <c r="AN15" i="54"/>
  <c r="AM15" i="54"/>
  <c r="AL15" i="54"/>
  <c r="AK15" i="54"/>
  <c r="AJ15" i="54"/>
  <c r="AI15" i="54"/>
  <c r="AH15" i="54"/>
  <c r="AG15" i="54"/>
  <c r="AF15" i="54"/>
  <c r="AE15" i="54"/>
  <c r="AD15" i="54"/>
  <c r="AC15" i="54"/>
  <c r="AB15" i="54"/>
  <c r="AA15" i="54"/>
  <c r="Z15" i="54"/>
  <c r="Y15" i="54"/>
  <c r="X15" i="54"/>
  <c r="W15" i="54"/>
  <c r="V15" i="54"/>
  <c r="B15" i="54"/>
  <c r="AQ14" i="54"/>
  <c r="AP14" i="54"/>
  <c r="AO14" i="54"/>
  <c r="AN14" i="54"/>
  <c r="AM14" i="54"/>
  <c r="AL14" i="54"/>
  <c r="AK14" i="54"/>
  <c r="AJ14" i="54"/>
  <c r="AI14" i="54"/>
  <c r="AH14" i="54"/>
  <c r="AG14" i="54"/>
  <c r="AF14" i="54"/>
  <c r="AE14" i="54"/>
  <c r="AD14" i="54"/>
  <c r="AC14" i="54"/>
  <c r="AB14" i="54"/>
  <c r="AA14" i="54"/>
  <c r="Z14" i="54"/>
  <c r="Y14" i="54"/>
  <c r="X14" i="54"/>
  <c r="W14" i="54"/>
  <c r="V14" i="54"/>
  <c r="B14" i="54"/>
  <c r="AQ13" i="54"/>
  <c r="AP13" i="54"/>
  <c r="AO13" i="54"/>
  <c r="AN13" i="54"/>
  <c r="AM13" i="54"/>
  <c r="AL13" i="54"/>
  <c r="AK13" i="54"/>
  <c r="AJ13" i="54"/>
  <c r="AI13" i="54"/>
  <c r="AH13" i="54"/>
  <c r="AG13" i="54"/>
  <c r="AF13" i="54"/>
  <c r="AE13" i="54"/>
  <c r="AD13" i="54"/>
  <c r="AC13" i="54"/>
  <c r="AB13" i="54"/>
  <c r="AA13" i="54"/>
  <c r="Z13" i="54"/>
  <c r="Y13" i="54"/>
  <c r="X13" i="54"/>
  <c r="W13" i="54"/>
  <c r="V13" i="54"/>
  <c r="B13" i="54"/>
  <c r="L13" i="54" s="1"/>
  <c r="M13" i="54" s="1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Z12" i="54"/>
  <c r="Y12" i="54"/>
  <c r="X12" i="54"/>
  <c r="W12" i="54"/>
  <c r="V12" i="54"/>
  <c r="B12" i="54"/>
  <c r="I12" i="54" s="1"/>
  <c r="J12" i="54" s="1"/>
  <c r="AQ11" i="54"/>
  <c r="AP11" i="54"/>
  <c r="AO11" i="54"/>
  <c r="AN11" i="54"/>
  <c r="AM11" i="54"/>
  <c r="AL11" i="54"/>
  <c r="AK11" i="54"/>
  <c r="AJ11" i="54"/>
  <c r="AI11" i="54"/>
  <c r="AH11" i="54"/>
  <c r="AG11" i="54"/>
  <c r="AF11" i="54"/>
  <c r="AE11" i="54"/>
  <c r="AD11" i="54"/>
  <c r="AC11" i="54"/>
  <c r="AB11" i="54"/>
  <c r="AA11" i="54"/>
  <c r="Z11" i="54"/>
  <c r="Y11" i="54"/>
  <c r="X11" i="54"/>
  <c r="W11" i="54"/>
  <c r="V11" i="54"/>
  <c r="I11" i="54"/>
  <c r="J11" i="54" s="1"/>
  <c r="D11" i="54"/>
  <c r="E11" i="54" s="1"/>
  <c r="B11" i="54"/>
  <c r="L11" i="54" s="1"/>
  <c r="M11" i="54" s="1"/>
  <c r="AQ10" i="54"/>
  <c r="AP10" i="54"/>
  <c r="AO10" i="54"/>
  <c r="AN10" i="54"/>
  <c r="AM10" i="54"/>
  <c r="AL10" i="54"/>
  <c r="AK10" i="54"/>
  <c r="AJ10" i="54"/>
  <c r="AI10" i="54"/>
  <c r="AH10" i="54"/>
  <c r="AG10" i="54"/>
  <c r="AF10" i="54"/>
  <c r="AE10" i="54"/>
  <c r="AD10" i="54"/>
  <c r="AC10" i="54"/>
  <c r="AB10" i="54"/>
  <c r="AA10" i="54"/>
  <c r="Z10" i="54"/>
  <c r="Y10" i="54"/>
  <c r="X10" i="54"/>
  <c r="W10" i="54"/>
  <c r="V10" i="54"/>
  <c r="B10" i="54"/>
  <c r="I10" i="54" s="1"/>
  <c r="J10" i="54" s="1"/>
  <c r="AQ9" i="54"/>
  <c r="AP9" i="54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X9" i="54"/>
  <c r="W9" i="54"/>
  <c r="V9" i="54"/>
  <c r="L9" i="54"/>
  <c r="M9" i="54" s="1"/>
  <c r="D9" i="54"/>
  <c r="E9" i="54" s="1"/>
  <c r="B9" i="54"/>
  <c r="I9" i="54" s="1"/>
  <c r="J9" i="54" s="1"/>
  <c r="AQ8" i="54"/>
  <c r="AP8" i="54"/>
  <c r="AO8" i="54"/>
  <c r="AN8" i="54"/>
  <c r="AM8" i="54"/>
  <c r="AL8" i="54"/>
  <c r="AK8" i="54"/>
  <c r="AJ8" i="54"/>
  <c r="AI8" i="54"/>
  <c r="AH8" i="54"/>
  <c r="AG8" i="54"/>
  <c r="AF8" i="54"/>
  <c r="AE8" i="54"/>
  <c r="AD8" i="54"/>
  <c r="AC8" i="54"/>
  <c r="AB8" i="54"/>
  <c r="AA8" i="54"/>
  <c r="Z8" i="54"/>
  <c r="Y8" i="54"/>
  <c r="X8" i="54"/>
  <c r="W8" i="54"/>
  <c r="V8" i="54"/>
  <c r="B8" i="54"/>
  <c r="L8" i="54" s="1"/>
  <c r="M8" i="54" s="1"/>
  <c r="AQ7" i="54"/>
  <c r="AP7" i="54"/>
  <c r="AO7" i="54"/>
  <c r="AN7" i="54"/>
  <c r="AM7" i="54"/>
  <c r="AL7" i="54"/>
  <c r="AK7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V7" i="54"/>
  <c r="B7" i="54"/>
  <c r="I7" i="54" s="1"/>
  <c r="J7" i="54" s="1"/>
  <c r="AQ6" i="54"/>
  <c r="AP6" i="54"/>
  <c r="AO6" i="54"/>
  <c r="AN6" i="54"/>
  <c r="AM6" i="54"/>
  <c r="AL6" i="54"/>
  <c r="AK6" i="54"/>
  <c r="AJ6" i="54"/>
  <c r="AI6" i="54"/>
  <c r="AH6" i="54"/>
  <c r="AG6" i="54"/>
  <c r="AF6" i="54"/>
  <c r="AE6" i="54"/>
  <c r="AD6" i="54"/>
  <c r="AC6" i="54"/>
  <c r="AB6" i="54"/>
  <c r="AA6" i="54"/>
  <c r="Z6" i="54"/>
  <c r="Y6" i="54"/>
  <c r="X6" i="54"/>
  <c r="W6" i="54"/>
  <c r="V6" i="54"/>
  <c r="B6" i="54"/>
  <c r="I6" i="54" s="1"/>
  <c r="J6" i="54" s="1"/>
  <c r="AQ5" i="54"/>
  <c r="AP5" i="54"/>
  <c r="AO5" i="54"/>
  <c r="AN5" i="54"/>
  <c r="AM5" i="54"/>
  <c r="AL5" i="54"/>
  <c r="AK5" i="54"/>
  <c r="AJ5" i="54"/>
  <c r="AI5" i="54"/>
  <c r="AH5" i="54"/>
  <c r="AG5" i="54"/>
  <c r="AF5" i="54"/>
  <c r="AE5" i="54"/>
  <c r="AD5" i="54"/>
  <c r="AC5" i="54"/>
  <c r="AB5" i="54"/>
  <c r="AA5" i="54"/>
  <c r="Z5" i="54"/>
  <c r="Y5" i="54"/>
  <c r="X5" i="54"/>
  <c r="W5" i="54"/>
  <c r="V5" i="54"/>
  <c r="B5" i="54"/>
  <c r="L5" i="54" s="1"/>
  <c r="M5" i="54" s="1"/>
  <c r="AQ4" i="54"/>
  <c r="AP4" i="54"/>
  <c r="AO4" i="54"/>
  <c r="AN4" i="54"/>
  <c r="AM4" i="54"/>
  <c r="AL4" i="54"/>
  <c r="AK4" i="54"/>
  <c r="AJ4" i="54"/>
  <c r="AI4" i="54"/>
  <c r="AH4" i="54"/>
  <c r="AG4" i="54"/>
  <c r="AF4" i="54"/>
  <c r="AE4" i="54"/>
  <c r="AD4" i="54"/>
  <c r="AC4" i="54"/>
  <c r="AB4" i="54"/>
  <c r="AA4" i="54"/>
  <c r="Z4" i="54"/>
  <c r="Y4" i="54"/>
  <c r="X4" i="54"/>
  <c r="W4" i="54"/>
  <c r="V4" i="54"/>
  <c r="B4" i="54"/>
  <c r="L4" i="54" s="1"/>
  <c r="M4" i="54" s="1"/>
  <c r="BG3" i="54"/>
  <c r="BG4" i="54" s="1"/>
  <c r="BG5" i="54" s="1"/>
  <c r="BG6" i="54" s="1"/>
  <c r="BG7" i="54" s="1"/>
  <c r="BG8" i="54" s="1"/>
  <c r="BG9" i="54" s="1"/>
  <c r="BG10" i="54" s="1"/>
  <c r="BG11" i="54" s="1"/>
  <c r="BG12" i="54" s="1"/>
  <c r="BG13" i="54" s="1"/>
  <c r="BG14" i="54" s="1"/>
  <c r="BG15" i="54" s="1"/>
  <c r="BG16" i="54" s="1"/>
  <c r="BG17" i="54" s="1"/>
  <c r="BG18" i="54" s="1"/>
  <c r="BG19" i="54" s="1"/>
  <c r="BG20" i="54" s="1"/>
  <c r="BG21" i="54" s="1"/>
  <c r="BG22" i="54" s="1"/>
  <c r="BG23" i="54" s="1"/>
  <c r="BG24" i="54" s="1"/>
  <c r="BG25" i="54" s="1"/>
  <c r="BG26" i="54" s="1"/>
  <c r="BG27" i="54" s="1"/>
  <c r="BG28" i="54" s="1"/>
  <c r="BG29" i="54" s="1"/>
  <c r="BG30" i="54" s="1"/>
  <c r="BG31" i="54" s="1"/>
  <c r="BG32" i="54" s="1"/>
  <c r="BG33" i="54" s="1"/>
  <c r="BG34" i="54" s="1"/>
  <c r="BG35" i="54" s="1"/>
  <c r="BG36" i="54" s="1"/>
  <c r="BG37" i="54" s="1"/>
  <c r="BG38" i="54" s="1"/>
  <c r="BG39" i="54" s="1"/>
  <c r="BG40" i="54" s="1"/>
  <c r="BG41" i="54" s="1"/>
  <c r="BG42" i="54" s="1"/>
  <c r="BG43" i="54" s="1"/>
  <c r="BG44" i="54" s="1"/>
  <c r="BG45" i="54" s="1"/>
  <c r="BG46" i="54" s="1"/>
  <c r="BG47" i="54" s="1"/>
  <c r="BG48" i="54" s="1"/>
  <c r="BG49" i="54" s="1"/>
  <c r="BG50" i="54" s="1"/>
  <c r="BG51" i="54" s="1"/>
  <c r="BG52" i="54" s="1"/>
  <c r="BG53" i="54" s="1"/>
  <c r="BG54" i="54" s="1"/>
  <c r="BG55" i="54" s="1"/>
  <c r="BG56" i="54" s="1"/>
  <c r="BG57" i="54" s="1"/>
  <c r="BG58" i="54" s="1"/>
  <c r="BG59" i="54" s="1"/>
  <c r="BG60" i="54" s="1"/>
  <c r="BG61" i="54" s="1"/>
  <c r="BG62" i="54" s="1"/>
  <c r="BG63" i="54" s="1"/>
  <c r="BG64" i="54" s="1"/>
  <c r="BG65" i="54" s="1"/>
  <c r="BG66" i="54" s="1"/>
  <c r="BG67" i="54" s="1"/>
  <c r="BG68" i="54" s="1"/>
  <c r="BG69" i="54" s="1"/>
  <c r="BG70" i="54" s="1"/>
  <c r="BG71" i="54" s="1"/>
  <c r="BG72" i="54" s="1"/>
  <c r="BG73" i="54" s="1"/>
  <c r="BG74" i="54" s="1"/>
  <c r="BG75" i="54" s="1"/>
  <c r="BG76" i="54" s="1"/>
  <c r="BG77" i="54" s="1"/>
  <c r="BG78" i="54" s="1"/>
  <c r="BG79" i="54" s="1"/>
  <c r="BG80" i="54" s="1"/>
  <c r="BG81" i="54" s="1"/>
  <c r="BG82" i="54" s="1"/>
  <c r="BG83" i="54" s="1"/>
  <c r="BG84" i="54" s="1"/>
  <c r="BG85" i="54" s="1"/>
  <c r="BG86" i="54" s="1"/>
  <c r="BG87" i="54" s="1"/>
  <c r="BG88" i="54" s="1"/>
  <c r="BG89" i="54" s="1"/>
  <c r="BG90" i="54" s="1"/>
  <c r="BG91" i="54" s="1"/>
  <c r="BG92" i="54" s="1"/>
  <c r="BG93" i="54" s="1"/>
  <c r="BG94" i="54" s="1"/>
  <c r="BG95" i="54" s="1"/>
  <c r="BG96" i="54" s="1"/>
  <c r="BG97" i="54" s="1"/>
  <c r="BG98" i="54" s="1"/>
  <c r="BG99" i="54" s="1"/>
  <c r="BG100" i="54" s="1"/>
  <c r="BG101" i="54" s="1"/>
  <c r="BG102" i="54" s="1"/>
  <c r="BG103" i="54" s="1"/>
  <c r="BG104" i="54" s="1"/>
  <c r="BG105" i="54" s="1"/>
  <c r="BG106" i="54" s="1"/>
  <c r="BG107" i="54" s="1"/>
  <c r="BG108" i="54" s="1"/>
  <c r="BG109" i="54" s="1"/>
  <c r="BG110" i="54" s="1"/>
  <c r="BG111" i="54" s="1"/>
  <c r="BG112" i="54" s="1"/>
  <c r="BG113" i="54" s="1"/>
  <c r="BG114" i="54" s="1"/>
  <c r="BG115" i="54" s="1"/>
  <c r="BG116" i="54" s="1"/>
  <c r="BG117" i="54" s="1"/>
  <c r="BG118" i="54" s="1"/>
  <c r="BG119" i="54" s="1"/>
  <c r="BG120" i="54" s="1"/>
  <c r="BG121" i="54" s="1"/>
  <c r="AQ3" i="54"/>
  <c r="AP3" i="54"/>
  <c r="AO3" i="54"/>
  <c r="AN3" i="54"/>
  <c r="AM3" i="54"/>
  <c r="AL3" i="54"/>
  <c r="AK3" i="54"/>
  <c r="AJ3" i="54"/>
  <c r="AI3" i="54"/>
  <c r="AH3" i="54"/>
  <c r="AG3" i="54"/>
  <c r="AF3" i="54"/>
  <c r="AE3" i="54"/>
  <c r="AD3" i="54"/>
  <c r="AC3" i="54"/>
  <c r="AB3" i="54"/>
  <c r="AA3" i="54"/>
  <c r="Z3" i="54"/>
  <c r="Y3" i="54"/>
  <c r="X3" i="54"/>
  <c r="W3" i="54"/>
  <c r="V3" i="54"/>
  <c r="I3" i="54"/>
  <c r="J3" i="54" s="1"/>
  <c r="B3" i="54"/>
  <c r="D3" i="54" s="1"/>
  <c r="E3" i="54" s="1"/>
  <c r="AQ2" i="54"/>
  <c r="AP2" i="54"/>
  <c r="AO2" i="54"/>
  <c r="AN2" i="54"/>
  <c r="AM2" i="54"/>
  <c r="AL2" i="54"/>
  <c r="AK2" i="54"/>
  <c r="AJ2" i="54"/>
  <c r="AI2" i="54"/>
  <c r="AH2" i="54"/>
  <c r="AG2" i="54"/>
  <c r="AF2" i="54"/>
  <c r="AE2" i="54"/>
  <c r="AD2" i="54"/>
  <c r="AC2" i="54"/>
  <c r="AB2" i="54"/>
  <c r="AA2" i="54"/>
  <c r="Z2" i="54"/>
  <c r="Y2" i="54"/>
  <c r="X2" i="54"/>
  <c r="W2" i="54"/>
  <c r="V2" i="54"/>
  <c r="B2" i="54"/>
  <c r="L2" i="54" s="1"/>
  <c r="M2" i="54" s="1"/>
  <c r="AQ1" i="54"/>
  <c r="AP1" i="54"/>
  <c r="AO1" i="54"/>
  <c r="AN1" i="54"/>
  <c r="AM1" i="54"/>
  <c r="AL1" i="54"/>
  <c r="AK1" i="54"/>
  <c r="AJ1" i="54"/>
  <c r="AI1" i="54"/>
  <c r="AH1" i="54"/>
  <c r="AG1" i="54"/>
  <c r="AF1" i="54"/>
  <c r="AE1" i="54"/>
  <c r="AD1" i="54"/>
  <c r="AC1" i="54"/>
  <c r="AB1" i="54"/>
  <c r="AA1" i="54"/>
  <c r="Z1" i="54"/>
  <c r="Y1" i="54"/>
  <c r="X1" i="54"/>
  <c r="W1" i="54"/>
  <c r="V1" i="54"/>
  <c r="L3" i="54" l="1"/>
  <c r="M3" i="54" s="1"/>
  <c r="D125" i="54"/>
  <c r="E125" i="54" s="1"/>
  <c r="L7" i="54"/>
  <c r="M7" i="54" s="1"/>
  <c r="D13" i="54"/>
  <c r="E13" i="54" s="1"/>
  <c r="I13" i="54"/>
  <c r="J13" i="54" s="1"/>
  <c r="BO13" i="54" s="1"/>
  <c r="D122" i="54"/>
  <c r="E122" i="54" s="1"/>
  <c r="D126" i="54"/>
  <c r="E126" i="54" s="1"/>
  <c r="D123" i="54"/>
  <c r="E123" i="54" s="1"/>
  <c r="D127" i="54"/>
  <c r="E127" i="54" s="1"/>
  <c r="D124" i="54"/>
  <c r="E124" i="54" s="1"/>
  <c r="D126" i="38"/>
  <c r="D125" i="38"/>
  <c r="BL125" i="54"/>
  <c r="BJ125" i="54"/>
  <c r="BK125" i="54" s="1"/>
  <c r="D5" i="54"/>
  <c r="E5" i="54" s="1"/>
  <c r="BL5" i="54" s="1"/>
  <c r="I2" i="54"/>
  <c r="J2" i="54" s="1"/>
  <c r="BO2" i="54" s="1"/>
  <c r="I5" i="54"/>
  <c r="J5" i="54" s="1"/>
  <c r="BO5" i="54" s="1"/>
  <c r="D7" i="54"/>
  <c r="E7" i="54" s="1"/>
  <c r="BJ7" i="54" s="1"/>
  <c r="BK7" i="54" s="1"/>
  <c r="D2" i="54"/>
  <c r="E2" i="54" s="1"/>
  <c r="BL2" i="54" s="1"/>
  <c r="BS7" i="54"/>
  <c r="BT7" i="54"/>
  <c r="BP7" i="54"/>
  <c r="BT9" i="54"/>
  <c r="BP9" i="54"/>
  <c r="BS9" i="54"/>
  <c r="BO11" i="54"/>
  <c r="BM11" i="54"/>
  <c r="BN11" i="54" s="1"/>
  <c r="BM12" i="54"/>
  <c r="BN12" i="54" s="1"/>
  <c r="BO12" i="54"/>
  <c r="BS3" i="54"/>
  <c r="BT3" i="54"/>
  <c r="BP3" i="54"/>
  <c r="BT4" i="54"/>
  <c r="BP4" i="54"/>
  <c r="BS4" i="54"/>
  <c r="BT11" i="54"/>
  <c r="BP11" i="54"/>
  <c r="BS11" i="54"/>
  <c r="BO3" i="54"/>
  <c r="BM3" i="54"/>
  <c r="BN3" i="54" s="1"/>
  <c r="BM5" i="54"/>
  <c r="BN5" i="54" s="1"/>
  <c r="BO6" i="54"/>
  <c r="BM6" i="54"/>
  <c r="BN6" i="54" s="1"/>
  <c r="BL7" i="54"/>
  <c r="BM9" i="54"/>
  <c r="BN9" i="54" s="1"/>
  <c r="BO9" i="54"/>
  <c r="BT2" i="54"/>
  <c r="BP2" i="54"/>
  <c r="BS2" i="54"/>
  <c r="BJ3" i="54"/>
  <c r="BK3" i="54" s="1"/>
  <c r="BL3" i="54"/>
  <c r="BT5" i="54"/>
  <c r="BP5" i="54"/>
  <c r="BS5" i="54"/>
  <c r="BO7" i="54"/>
  <c r="BM7" i="54"/>
  <c r="BN7" i="54" s="1"/>
  <c r="BT8" i="54"/>
  <c r="BP8" i="54"/>
  <c r="BS8" i="54"/>
  <c r="BL9" i="54"/>
  <c r="BJ9" i="54"/>
  <c r="BK9" i="54" s="1"/>
  <c r="BO10" i="54"/>
  <c r="BM10" i="54"/>
  <c r="BN10" i="54" s="1"/>
  <c r="BL11" i="54"/>
  <c r="BJ11" i="54"/>
  <c r="BK11" i="54" s="1"/>
  <c r="I4" i="54"/>
  <c r="J4" i="54" s="1"/>
  <c r="D6" i="54"/>
  <c r="E6" i="54" s="1"/>
  <c r="L6" i="54"/>
  <c r="M6" i="54" s="1"/>
  <c r="I8" i="54"/>
  <c r="J8" i="54" s="1"/>
  <c r="D10" i="54"/>
  <c r="E10" i="54" s="1"/>
  <c r="L10" i="54"/>
  <c r="M10" i="54" s="1"/>
  <c r="BM13" i="54"/>
  <c r="BN13" i="54" s="1"/>
  <c r="BL13" i="54"/>
  <c r="BJ13" i="54"/>
  <c r="BK13" i="54" s="1"/>
  <c r="D4" i="54"/>
  <c r="E4" i="54" s="1"/>
  <c r="D8" i="54"/>
  <c r="E8" i="54" s="1"/>
  <c r="L12" i="54"/>
  <c r="M12" i="54" s="1"/>
  <c r="D12" i="54"/>
  <c r="E12" i="54" s="1"/>
  <c r="BT13" i="54"/>
  <c r="BP13" i="54"/>
  <c r="BS13" i="54"/>
  <c r="Q39" i="2"/>
  <c r="Q40" i="2"/>
  <c r="R40" i="2" s="1"/>
  <c r="Q41" i="2"/>
  <c r="R41" i="2" s="1"/>
  <c r="Q42" i="2"/>
  <c r="Q38" i="2"/>
  <c r="D123" i="38" l="1"/>
  <c r="D124" i="38"/>
  <c r="BJ122" i="54"/>
  <c r="BK122" i="54" s="1"/>
  <c r="BJ123" i="54"/>
  <c r="BK123" i="54" s="1"/>
  <c r="BJ5" i="54"/>
  <c r="BK5" i="54" s="1"/>
  <c r="BJ124" i="54"/>
  <c r="BK124" i="54" s="1"/>
  <c r="BL123" i="54"/>
  <c r="BL122" i="54"/>
  <c r="BM2" i="54"/>
  <c r="BN2" i="54" s="1"/>
  <c r="BL126" i="54"/>
  <c r="BL124" i="54"/>
  <c r="BJ126" i="54"/>
  <c r="BK126" i="54" s="1"/>
  <c r="D122" i="38"/>
  <c r="D127" i="38"/>
  <c r="BL127" i="54"/>
  <c r="BJ127" i="54"/>
  <c r="BK127" i="54" s="1"/>
  <c r="BJ2" i="54"/>
  <c r="BK2" i="54" s="1"/>
  <c r="R39" i="2"/>
  <c r="K136" i="2" s="1"/>
  <c r="S39" i="2"/>
  <c r="S41" i="2"/>
  <c r="R42" i="2"/>
  <c r="S42" i="2"/>
  <c r="S40" i="2"/>
  <c r="Q44" i="2" a="1"/>
  <c r="Q44" i="2" s="1"/>
  <c r="BT10" i="54"/>
  <c r="BP10" i="54"/>
  <c r="BS10" i="54"/>
  <c r="BL6" i="54"/>
  <c r="BJ6" i="54"/>
  <c r="BK6" i="54" s="1"/>
  <c r="BL10" i="54"/>
  <c r="BJ10" i="54"/>
  <c r="BK10" i="54" s="1"/>
  <c r="BM4" i="54"/>
  <c r="BN4" i="54" s="1"/>
  <c r="BO4" i="54"/>
  <c r="BR8" i="54"/>
  <c r="BQ8" i="54"/>
  <c r="BR3" i="54"/>
  <c r="BQ3" i="54"/>
  <c r="BR7" i="54"/>
  <c r="BQ7" i="54"/>
  <c r="BR13" i="54"/>
  <c r="BQ13" i="54"/>
  <c r="BJ4" i="54"/>
  <c r="BK4" i="54" s="1"/>
  <c r="BL4" i="54"/>
  <c r="BL12" i="54"/>
  <c r="BJ12" i="54"/>
  <c r="BK12" i="54" s="1"/>
  <c r="BS12" i="54"/>
  <c r="BT12" i="54"/>
  <c r="BP12" i="54"/>
  <c r="BM8" i="54"/>
  <c r="BN8" i="54" s="1"/>
  <c r="BO8" i="54"/>
  <c r="BQ5" i="54"/>
  <c r="BR5" i="54"/>
  <c r="BQ11" i="54"/>
  <c r="BR11" i="54"/>
  <c r="BJ8" i="54"/>
  <c r="BK8" i="54" s="1"/>
  <c r="BL8" i="54"/>
  <c r="BT6" i="54"/>
  <c r="BP6" i="54"/>
  <c r="BS6" i="54"/>
  <c r="BR2" i="54"/>
  <c r="BQ2" i="54"/>
  <c r="BR4" i="54"/>
  <c r="BQ4" i="54"/>
  <c r="BQ9" i="54"/>
  <c r="BR9" i="54"/>
  <c r="R136" i="2" l="1"/>
  <c r="R135" i="2"/>
  <c r="R134" i="2"/>
  <c r="K139" i="2"/>
  <c r="K137" i="2"/>
  <c r="K138" i="2"/>
  <c r="O141" i="2"/>
  <c r="O144" i="2" s="1"/>
  <c r="N143" i="2"/>
  <c r="M143" i="2"/>
  <c r="P143" i="2"/>
  <c r="L141" i="2"/>
  <c r="L144" i="2" s="1"/>
  <c r="M142" i="2"/>
  <c r="M145" i="2" s="1"/>
  <c r="L142" i="2"/>
  <c r="L145" i="2" s="1"/>
  <c r="O142" i="2"/>
  <c r="O145" i="2" s="1"/>
  <c r="L143" i="2"/>
  <c r="Q143" i="2"/>
  <c r="P142" i="2"/>
  <c r="P145" i="2" s="1"/>
  <c r="Q141" i="2"/>
  <c r="Q144" i="2" s="1"/>
  <c r="N142" i="2"/>
  <c r="N145" i="2" s="1"/>
  <c r="O143" i="2"/>
  <c r="N141" i="2"/>
  <c r="N144" i="2" s="1"/>
  <c r="M141" i="2"/>
  <c r="M144" i="2" s="1"/>
  <c r="P141" i="2"/>
  <c r="P144" i="2" s="1"/>
  <c r="Q142" i="2"/>
  <c r="Q145" i="2" s="1"/>
  <c r="S44" i="2" a="1"/>
  <c r="S44" i="2" s="1"/>
  <c r="R44" i="2" a="1"/>
  <c r="R44" i="2" s="1"/>
  <c r="K141" i="2"/>
  <c r="K140" i="2"/>
  <c r="BR6" i="54"/>
  <c r="BQ6" i="54"/>
  <c r="BQ12" i="54"/>
  <c r="BR12" i="54"/>
  <c r="BR10" i="54"/>
  <c r="BQ10" i="54"/>
  <c r="R137" i="2" l="1"/>
  <c r="K142" i="2"/>
  <c r="R138" i="2"/>
  <c r="K144" i="2"/>
  <c r="K143" i="2"/>
  <c r="R139" i="2"/>
  <c r="H124" i="34"/>
  <c r="H122" i="34"/>
  <c r="H123" i="34"/>
  <c r="L15" i="5"/>
  <c r="J16" i="5"/>
  <c r="J22" i="5"/>
  <c r="J21" i="5"/>
  <c r="K21" i="5"/>
  <c r="M21" i="5"/>
  <c r="N21" i="5"/>
  <c r="L21" i="5"/>
  <c r="J23" i="5"/>
  <c r="K23" i="5"/>
  <c r="L23" i="5"/>
  <c r="K22" i="5"/>
  <c r="L22" i="5"/>
  <c r="M22" i="5"/>
  <c r="N22" i="5"/>
  <c r="M23" i="5"/>
  <c r="N23" i="5"/>
  <c r="R141" i="2" l="1"/>
  <c r="K145" i="2"/>
  <c r="R142" i="2"/>
  <c r="R140" i="2"/>
  <c r="H125" i="34"/>
  <c r="H126" i="34"/>
  <c r="H127" i="34"/>
  <c r="L123" i="54"/>
  <c r="M123" i="54" s="1"/>
  <c r="L124" i="54"/>
  <c r="M124" i="54" s="1"/>
  <c r="L127" i="54"/>
  <c r="M127" i="54" s="1"/>
  <c r="L125" i="54"/>
  <c r="M125" i="54" s="1"/>
  <c r="L122" i="54"/>
  <c r="M122" i="54" s="1"/>
  <c r="L126" i="54"/>
  <c r="M126" i="54" s="1"/>
  <c r="R143" i="2" l="1"/>
  <c r="R145" i="2"/>
  <c r="R144" i="2"/>
  <c r="D126" i="36"/>
  <c r="BT126" i="54"/>
  <c r="BP126" i="54"/>
  <c r="BS126" i="54"/>
  <c r="D124" i="36"/>
  <c r="BS124" i="54"/>
  <c r="BT124" i="54"/>
  <c r="BP124" i="54"/>
  <c r="H132" i="34"/>
  <c r="H129" i="34"/>
  <c r="D122" i="36"/>
  <c r="BS122" i="54"/>
  <c r="BT122" i="54"/>
  <c r="BP122" i="54"/>
  <c r="D123" i="36"/>
  <c r="BT123" i="54"/>
  <c r="BP123" i="54"/>
  <c r="BS123" i="54"/>
  <c r="D125" i="36"/>
  <c r="BP125" i="54"/>
  <c r="BT125" i="54"/>
  <c r="BS125" i="54"/>
  <c r="H128" i="34"/>
  <c r="H131" i="34"/>
  <c r="D127" i="36"/>
  <c r="BS127" i="54"/>
  <c r="BP127" i="54"/>
  <c r="BT127" i="54"/>
  <c r="H133" i="34"/>
  <c r="H130" i="34"/>
  <c r="R7" i="2"/>
  <c r="M13" i="2"/>
  <c r="Q13" i="2" s="1"/>
  <c r="C146" i="2" s="1"/>
  <c r="BQ127" i="54" l="1"/>
  <c r="BR127" i="54"/>
  <c r="BQ125" i="54"/>
  <c r="BR125" i="54"/>
  <c r="BR123" i="54"/>
  <c r="BQ123" i="54"/>
  <c r="BR122" i="54"/>
  <c r="BQ122" i="54"/>
  <c r="BR126" i="54"/>
  <c r="BQ126" i="54"/>
  <c r="C135" i="2"/>
  <c r="R45" i="2"/>
  <c r="Q45" i="2"/>
  <c r="Q46" i="2" s="1"/>
  <c r="BR124" i="54"/>
  <c r="BQ124" i="54"/>
  <c r="C25" i="23"/>
  <c r="C26" i="23"/>
  <c r="C27" i="23"/>
  <c r="C28" i="23"/>
  <c r="C29" i="23"/>
  <c r="C30" i="23"/>
  <c r="C31" i="23"/>
  <c r="C24" i="23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34" i="2"/>
  <c r="U3" i="2"/>
  <c r="W3" i="2"/>
  <c r="X3" i="2"/>
  <c r="Y3" i="2"/>
  <c r="Z3" i="2"/>
  <c r="AA3" i="2"/>
  <c r="AB3" i="2"/>
  <c r="AC3" i="2"/>
  <c r="U4" i="2"/>
  <c r="W4" i="2"/>
  <c r="X4" i="2"/>
  <c r="Y4" i="2"/>
  <c r="Z4" i="2"/>
  <c r="AA4" i="2"/>
  <c r="AB4" i="2"/>
  <c r="AC4" i="2"/>
  <c r="U5" i="2"/>
  <c r="W5" i="2"/>
  <c r="X5" i="2"/>
  <c r="Y5" i="2"/>
  <c r="Z5" i="2"/>
  <c r="AA5" i="2"/>
  <c r="AB5" i="2"/>
  <c r="AC5" i="2"/>
  <c r="U6" i="2"/>
  <c r="W6" i="2"/>
  <c r="X6" i="2"/>
  <c r="Y6" i="2"/>
  <c r="Z6" i="2"/>
  <c r="AA6" i="2"/>
  <c r="AB6" i="2"/>
  <c r="AC6" i="2"/>
  <c r="U7" i="2"/>
  <c r="W7" i="2"/>
  <c r="X7" i="2"/>
  <c r="Y7" i="2"/>
  <c r="Z7" i="2"/>
  <c r="AA7" i="2"/>
  <c r="AB7" i="2"/>
  <c r="AC7" i="2"/>
  <c r="U8" i="2"/>
  <c r="W8" i="2"/>
  <c r="X8" i="2"/>
  <c r="Y8" i="2"/>
  <c r="Z8" i="2"/>
  <c r="AA8" i="2"/>
  <c r="AB8" i="2"/>
  <c r="AC8" i="2"/>
  <c r="U9" i="2"/>
  <c r="W9" i="2"/>
  <c r="X9" i="2"/>
  <c r="Y9" i="2"/>
  <c r="Z9" i="2"/>
  <c r="AA9" i="2"/>
  <c r="AB9" i="2"/>
  <c r="AC9" i="2"/>
  <c r="U10" i="2"/>
  <c r="W10" i="2"/>
  <c r="X10" i="2"/>
  <c r="Y10" i="2"/>
  <c r="Z10" i="2"/>
  <c r="AA10" i="2"/>
  <c r="AB10" i="2"/>
  <c r="AC10" i="2"/>
  <c r="U11" i="2"/>
  <c r="W11" i="2"/>
  <c r="X11" i="2"/>
  <c r="Y11" i="2"/>
  <c r="Z11" i="2"/>
  <c r="AA11" i="2"/>
  <c r="AB11" i="2"/>
  <c r="AC11" i="2"/>
  <c r="U12" i="2"/>
  <c r="W12" i="2"/>
  <c r="X12" i="2"/>
  <c r="Y12" i="2"/>
  <c r="Z12" i="2"/>
  <c r="AA12" i="2"/>
  <c r="AB12" i="2"/>
  <c r="AC12" i="2"/>
  <c r="U13" i="2"/>
  <c r="W13" i="2"/>
  <c r="X13" i="2"/>
  <c r="Y13" i="2"/>
  <c r="Z13" i="2"/>
  <c r="AA13" i="2"/>
  <c r="AB13" i="2"/>
  <c r="AC13" i="2"/>
  <c r="U14" i="2"/>
  <c r="W14" i="2"/>
  <c r="X14" i="2"/>
  <c r="Y14" i="2"/>
  <c r="Z14" i="2"/>
  <c r="AA14" i="2"/>
  <c r="AB14" i="2"/>
  <c r="AC14" i="2"/>
  <c r="U15" i="2"/>
  <c r="W15" i="2"/>
  <c r="X15" i="2"/>
  <c r="Y15" i="2"/>
  <c r="Z15" i="2"/>
  <c r="AA15" i="2"/>
  <c r="AB15" i="2"/>
  <c r="AC15" i="2"/>
  <c r="U16" i="2"/>
  <c r="W16" i="2"/>
  <c r="X16" i="2"/>
  <c r="Y16" i="2"/>
  <c r="Z16" i="2"/>
  <c r="AA16" i="2"/>
  <c r="AB16" i="2"/>
  <c r="AC16" i="2"/>
  <c r="U17" i="2"/>
  <c r="W17" i="2"/>
  <c r="X17" i="2"/>
  <c r="Y17" i="2"/>
  <c r="Z17" i="2"/>
  <c r="AA17" i="2"/>
  <c r="AB17" i="2"/>
  <c r="AC17" i="2"/>
  <c r="U18" i="2"/>
  <c r="W18" i="2"/>
  <c r="X18" i="2"/>
  <c r="Y18" i="2"/>
  <c r="Z18" i="2"/>
  <c r="AA18" i="2"/>
  <c r="AB18" i="2"/>
  <c r="AC18" i="2"/>
  <c r="U19" i="2"/>
  <c r="W19" i="2"/>
  <c r="X19" i="2"/>
  <c r="Y19" i="2"/>
  <c r="Z19" i="2"/>
  <c r="AA19" i="2"/>
  <c r="AB19" i="2"/>
  <c r="AC19" i="2"/>
  <c r="U20" i="2"/>
  <c r="W20" i="2"/>
  <c r="X20" i="2"/>
  <c r="Y20" i="2"/>
  <c r="Z20" i="2"/>
  <c r="AA20" i="2"/>
  <c r="AB20" i="2"/>
  <c r="AC20" i="2"/>
  <c r="U21" i="2"/>
  <c r="W21" i="2"/>
  <c r="X21" i="2"/>
  <c r="Y21" i="2"/>
  <c r="Z21" i="2"/>
  <c r="AA21" i="2"/>
  <c r="AB21" i="2"/>
  <c r="AC21" i="2"/>
  <c r="U22" i="2"/>
  <c r="W22" i="2"/>
  <c r="X22" i="2"/>
  <c r="Y22" i="2"/>
  <c r="Z22" i="2"/>
  <c r="AA22" i="2"/>
  <c r="AB22" i="2"/>
  <c r="AC22" i="2"/>
  <c r="U23" i="2"/>
  <c r="W23" i="2"/>
  <c r="X23" i="2"/>
  <c r="Y23" i="2"/>
  <c r="Z23" i="2"/>
  <c r="AA23" i="2"/>
  <c r="AB23" i="2"/>
  <c r="AC23" i="2"/>
  <c r="U24" i="2"/>
  <c r="W24" i="2"/>
  <c r="X24" i="2"/>
  <c r="Y24" i="2"/>
  <c r="Z24" i="2"/>
  <c r="AA24" i="2"/>
  <c r="AB24" i="2"/>
  <c r="AC24" i="2"/>
  <c r="U25" i="2"/>
  <c r="W25" i="2"/>
  <c r="X25" i="2"/>
  <c r="Y25" i="2"/>
  <c r="Z25" i="2"/>
  <c r="AA25" i="2"/>
  <c r="AB25" i="2"/>
  <c r="AC25" i="2"/>
  <c r="U26" i="2"/>
  <c r="W26" i="2"/>
  <c r="X26" i="2"/>
  <c r="Y26" i="2"/>
  <c r="Z26" i="2"/>
  <c r="AA26" i="2"/>
  <c r="AB26" i="2"/>
  <c r="AC26" i="2"/>
  <c r="U27" i="2"/>
  <c r="W27" i="2"/>
  <c r="X27" i="2"/>
  <c r="Y27" i="2"/>
  <c r="Z27" i="2"/>
  <c r="AA27" i="2"/>
  <c r="AB27" i="2"/>
  <c r="AC27" i="2"/>
  <c r="U28" i="2"/>
  <c r="W28" i="2"/>
  <c r="X28" i="2"/>
  <c r="Y28" i="2"/>
  <c r="Z28" i="2"/>
  <c r="AA28" i="2"/>
  <c r="AB28" i="2"/>
  <c r="AC28" i="2"/>
  <c r="U29" i="2"/>
  <c r="W29" i="2"/>
  <c r="X29" i="2"/>
  <c r="Y29" i="2"/>
  <c r="Z29" i="2"/>
  <c r="AA29" i="2"/>
  <c r="AB29" i="2"/>
  <c r="AC29" i="2"/>
  <c r="U30" i="2"/>
  <c r="W30" i="2"/>
  <c r="X30" i="2"/>
  <c r="Y30" i="2"/>
  <c r="Z30" i="2"/>
  <c r="AA30" i="2"/>
  <c r="AB30" i="2"/>
  <c r="AC30" i="2"/>
  <c r="U31" i="2"/>
  <c r="W31" i="2"/>
  <c r="X31" i="2"/>
  <c r="Y31" i="2"/>
  <c r="Z31" i="2"/>
  <c r="AA31" i="2"/>
  <c r="AB31" i="2"/>
  <c r="AC31" i="2"/>
  <c r="U32" i="2"/>
  <c r="W32" i="2"/>
  <c r="X32" i="2"/>
  <c r="Y32" i="2"/>
  <c r="Z32" i="2"/>
  <c r="AA32" i="2"/>
  <c r="AB32" i="2"/>
  <c r="AC32" i="2"/>
  <c r="U33" i="2"/>
  <c r="W33" i="2"/>
  <c r="X33" i="2"/>
  <c r="Y33" i="2"/>
  <c r="Z33" i="2"/>
  <c r="AA33" i="2"/>
  <c r="AB33" i="2"/>
  <c r="AC33" i="2"/>
  <c r="U34" i="2"/>
  <c r="W34" i="2"/>
  <c r="X34" i="2"/>
  <c r="Y34" i="2"/>
  <c r="Z34" i="2"/>
  <c r="AA34" i="2"/>
  <c r="AB34" i="2"/>
  <c r="AC34" i="2"/>
  <c r="U35" i="2"/>
  <c r="W35" i="2"/>
  <c r="X35" i="2"/>
  <c r="Y35" i="2"/>
  <c r="Z35" i="2"/>
  <c r="AA35" i="2"/>
  <c r="AB35" i="2"/>
  <c r="AC35" i="2"/>
  <c r="U36" i="2"/>
  <c r="W36" i="2"/>
  <c r="X36" i="2"/>
  <c r="Y36" i="2"/>
  <c r="Z36" i="2"/>
  <c r="AA36" i="2"/>
  <c r="AB36" i="2"/>
  <c r="AC36" i="2"/>
  <c r="U37" i="2"/>
  <c r="W37" i="2"/>
  <c r="X37" i="2"/>
  <c r="Y37" i="2"/>
  <c r="Z37" i="2"/>
  <c r="AA37" i="2"/>
  <c r="AB37" i="2"/>
  <c r="AC37" i="2"/>
  <c r="U38" i="2"/>
  <c r="W38" i="2"/>
  <c r="X38" i="2"/>
  <c r="Y38" i="2"/>
  <c r="Z38" i="2"/>
  <c r="AA38" i="2"/>
  <c r="AB38" i="2"/>
  <c r="AC38" i="2"/>
  <c r="U39" i="2"/>
  <c r="W39" i="2"/>
  <c r="X39" i="2"/>
  <c r="Y39" i="2"/>
  <c r="Z39" i="2"/>
  <c r="AA39" i="2"/>
  <c r="AB39" i="2"/>
  <c r="AC39" i="2"/>
  <c r="U40" i="2"/>
  <c r="W40" i="2"/>
  <c r="X40" i="2"/>
  <c r="Y40" i="2"/>
  <c r="Z40" i="2"/>
  <c r="AA40" i="2"/>
  <c r="AB40" i="2"/>
  <c r="AC40" i="2"/>
  <c r="U41" i="2"/>
  <c r="W41" i="2"/>
  <c r="X41" i="2"/>
  <c r="Y41" i="2"/>
  <c r="Z41" i="2"/>
  <c r="AA41" i="2"/>
  <c r="AB41" i="2"/>
  <c r="AC41" i="2"/>
  <c r="U42" i="2"/>
  <c r="W42" i="2"/>
  <c r="X42" i="2"/>
  <c r="Y42" i="2"/>
  <c r="Z42" i="2"/>
  <c r="AA42" i="2"/>
  <c r="AB42" i="2"/>
  <c r="AC42" i="2"/>
  <c r="U43" i="2"/>
  <c r="W43" i="2"/>
  <c r="X43" i="2"/>
  <c r="Y43" i="2"/>
  <c r="Z43" i="2"/>
  <c r="AA43" i="2"/>
  <c r="AB43" i="2"/>
  <c r="AC43" i="2"/>
  <c r="U44" i="2"/>
  <c r="W44" i="2"/>
  <c r="X44" i="2"/>
  <c r="Y44" i="2"/>
  <c r="Z44" i="2"/>
  <c r="AA44" i="2"/>
  <c r="AB44" i="2"/>
  <c r="AC44" i="2"/>
  <c r="U45" i="2"/>
  <c r="W45" i="2"/>
  <c r="X45" i="2"/>
  <c r="Y45" i="2"/>
  <c r="Z45" i="2"/>
  <c r="AA45" i="2"/>
  <c r="AB45" i="2"/>
  <c r="AC45" i="2"/>
  <c r="U46" i="2"/>
  <c r="W46" i="2"/>
  <c r="X46" i="2"/>
  <c r="Y46" i="2"/>
  <c r="Z46" i="2"/>
  <c r="AA46" i="2"/>
  <c r="AB46" i="2"/>
  <c r="AC46" i="2"/>
  <c r="U47" i="2"/>
  <c r="W47" i="2"/>
  <c r="X47" i="2"/>
  <c r="Y47" i="2"/>
  <c r="Z47" i="2"/>
  <c r="AA47" i="2"/>
  <c r="AB47" i="2"/>
  <c r="AC47" i="2"/>
  <c r="U48" i="2"/>
  <c r="W48" i="2"/>
  <c r="X48" i="2"/>
  <c r="Y48" i="2"/>
  <c r="Z48" i="2"/>
  <c r="AA48" i="2"/>
  <c r="AB48" i="2"/>
  <c r="AC48" i="2"/>
  <c r="U49" i="2"/>
  <c r="W49" i="2"/>
  <c r="X49" i="2"/>
  <c r="Y49" i="2"/>
  <c r="Z49" i="2"/>
  <c r="AA49" i="2"/>
  <c r="AB49" i="2"/>
  <c r="AC49" i="2"/>
  <c r="U50" i="2"/>
  <c r="W50" i="2"/>
  <c r="X50" i="2"/>
  <c r="Y50" i="2"/>
  <c r="Z50" i="2"/>
  <c r="AA50" i="2"/>
  <c r="AB50" i="2"/>
  <c r="AC50" i="2"/>
  <c r="U51" i="2"/>
  <c r="W51" i="2"/>
  <c r="X51" i="2"/>
  <c r="Y51" i="2"/>
  <c r="Z51" i="2"/>
  <c r="AA51" i="2"/>
  <c r="AB51" i="2"/>
  <c r="AC51" i="2"/>
  <c r="U52" i="2"/>
  <c r="W52" i="2"/>
  <c r="X52" i="2"/>
  <c r="Y52" i="2"/>
  <c r="Z52" i="2"/>
  <c r="AA52" i="2"/>
  <c r="AB52" i="2"/>
  <c r="AC52" i="2"/>
  <c r="U53" i="2"/>
  <c r="W53" i="2"/>
  <c r="X53" i="2"/>
  <c r="Y53" i="2"/>
  <c r="Z53" i="2"/>
  <c r="AA53" i="2"/>
  <c r="AB53" i="2"/>
  <c r="AC53" i="2"/>
  <c r="U54" i="2"/>
  <c r="W54" i="2"/>
  <c r="X54" i="2"/>
  <c r="Y54" i="2"/>
  <c r="Z54" i="2"/>
  <c r="AA54" i="2"/>
  <c r="AB54" i="2"/>
  <c r="AC54" i="2"/>
  <c r="U55" i="2"/>
  <c r="W55" i="2"/>
  <c r="X55" i="2"/>
  <c r="Y55" i="2"/>
  <c r="Z55" i="2"/>
  <c r="AA55" i="2"/>
  <c r="AB55" i="2"/>
  <c r="AC55" i="2"/>
  <c r="U56" i="2"/>
  <c r="W56" i="2"/>
  <c r="X56" i="2"/>
  <c r="Y56" i="2"/>
  <c r="Z56" i="2"/>
  <c r="AA56" i="2"/>
  <c r="AB56" i="2"/>
  <c r="AC56" i="2"/>
  <c r="U57" i="2"/>
  <c r="W57" i="2"/>
  <c r="X57" i="2"/>
  <c r="Y57" i="2"/>
  <c r="Z57" i="2"/>
  <c r="AA57" i="2"/>
  <c r="AB57" i="2"/>
  <c r="AC57" i="2"/>
  <c r="U58" i="2"/>
  <c r="W58" i="2"/>
  <c r="X58" i="2"/>
  <c r="Y58" i="2"/>
  <c r="Z58" i="2"/>
  <c r="AA58" i="2"/>
  <c r="AB58" i="2"/>
  <c r="AC58" i="2"/>
  <c r="U59" i="2"/>
  <c r="W59" i="2"/>
  <c r="X59" i="2"/>
  <c r="Y59" i="2"/>
  <c r="Z59" i="2"/>
  <c r="AA59" i="2"/>
  <c r="AB59" i="2"/>
  <c r="AC59" i="2"/>
  <c r="U60" i="2"/>
  <c r="W60" i="2"/>
  <c r="X60" i="2"/>
  <c r="Y60" i="2"/>
  <c r="Z60" i="2"/>
  <c r="AA60" i="2"/>
  <c r="AB60" i="2"/>
  <c r="AC60" i="2"/>
  <c r="U61" i="2"/>
  <c r="W61" i="2"/>
  <c r="X61" i="2"/>
  <c r="Y61" i="2"/>
  <c r="Z61" i="2"/>
  <c r="AA61" i="2"/>
  <c r="AB61" i="2"/>
  <c r="AC61" i="2"/>
  <c r="U62" i="2"/>
  <c r="W62" i="2"/>
  <c r="X62" i="2"/>
  <c r="Y62" i="2"/>
  <c r="Z62" i="2"/>
  <c r="AA62" i="2"/>
  <c r="AB62" i="2"/>
  <c r="AC62" i="2"/>
  <c r="U63" i="2"/>
  <c r="W63" i="2"/>
  <c r="X63" i="2"/>
  <c r="Y63" i="2"/>
  <c r="Z63" i="2"/>
  <c r="AA63" i="2"/>
  <c r="AB63" i="2"/>
  <c r="AC63" i="2"/>
  <c r="U64" i="2"/>
  <c r="W64" i="2"/>
  <c r="X64" i="2"/>
  <c r="Y64" i="2"/>
  <c r="Z64" i="2"/>
  <c r="AA64" i="2"/>
  <c r="AB64" i="2"/>
  <c r="AC64" i="2"/>
  <c r="U65" i="2"/>
  <c r="W65" i="2"/>
  <c r="X65" i="2"/>
  <c r="Y65" i="2"/>
  <c r="Z65" i="2"/>
  <c r="AA65" i="2"/>
  <c r="AB65" i="2"/>
  <c r="AC65" i="2"/>
  <c r="U66" i="2"/>
  <c r="W66" i="2"/>
  <c r="X66" i="2"/>
  <c r="Y66" i="2"/>
  <c r="Z66" i="2"/>
  <c r="AA66" i="2"/>
  <c r="AB66" i="2"/>
  <c r="AC66" i="2"/>
  <c r="U67" i="2"/>
  <c r="W67" i="2"/>
  <c r="X67" i="2"/>
  <c r="Y67" i="2"/>
  <c r="Z67" i="2"/>
  <c r="AA67" i="2"/>
  <c r="AB67" i="2"/>
  <c r="AC67" i="2"/>
  <c r="U68" i="2"/>
  <c r="W68" i="2"/>
  <c r="X68" i="2"/>
  <c r="Y68" i="2"/>
  <c r="Z68" i="2"/>
  <c r="AA68" i="2"/>
  <c r="AB68" i="2"/>
  <c r="AC68" i="2"/>
  <c r="U69" i="2"/>
  <c r="W69" i="2"/>
  <c r="X69" i="2"/>
  <c r="Y69" i="2"/>
  <c r="Z69" i="2"/>
  <c r="AA69" i="2"/>
  <c r="AB69" i="2"/>
  <c r="AC69" i="2"/>
  <c r="U70" i="2"/>
  <c r="W70" i="2"/>
  <c r="X70" i="2"/>
  <c r="Y70" i="2"/>
  <c r="Z70" i="2"/>
  <c r="AA70" i="2"/>
  <c r="AB70" i="2"/>
  <c r="AC70" i="2"/>
  <c r="U71" i="2"/>
  <c r="W71" i="2"/>
  <c r="X71" i="2"/>
  <c r="Y71" i="2"/>
  <c r="Z71" i="2"/>
  <c r="AA71" i="2"/>
  <c r="AB71" i="2"/>
  <c r="AC71" i="2"/>
  <c r="U72" i="2"/>
  <c r="W72" i="2"/>
  <c r="X72" i="2"/>
  <c r="Y72" i="2"/>
  <c r="Z72" i="2"/>
  <c r="AA72" i="2"/>
  <c r="AB72" i="2"/>
  <c r="AC72" i="2"/>
  <c r="U73" i="2"/>
  <c r="W73" i="2"/>
  <c r="X73" i="2"/>
  <c r="Y73" i="2"/>
  <c r="Z73" i="2"/>
  <c r="AA73" i="2"/>
  <c r="AB73" i="2"/>
  <c r="AC73" i="2"/>
  <c r="U74" i="2"/>
  <c r="W74" i="2"/>
  <c r="X74" i="2"/>
  <c r="Y74" i="2"/>
  <c r="Z74" i="2"/>
  <c r="AA74" i="2"/>
  <c r="AB74" i="2"/>
  <c r="AC74" i="2"/>
  <c r="U75" i="2"/>
  <c r="W75" i="2"/>
  <c r="X75" i="2"/>
  <c r="Y75" i="2"/>
  <c r="Z75" i="2"/>
  <c r="AA75" i="2"/>
  <c r="AB75" i="2"/>
  <c r="AC75" i="2"/>
  <c r="U76" i="2"/>
  <c r="W76" i="2"/>
  <c r="X76" i="2"/>
  <c r="Y76" i="2"/>
  <c r="Z76" i="2"/>
  <c r="AA76" i="2"/>
  <c r="AB76" i="2"/>
  <c r="AC76" i="2"/>
  <c r="U77" i="2"/>
  <c r="W77" i="2"/>
  <c r="X77" i="2"/>
  <c r="Y77" i="2"/>
  <c r="Z77" i="2"/>
  <c r="AA77" i="2"/>
  <c r="AB77" i="2"/>
  <c r="AC77" i="2"/>
  <c r="U78" i="2"/>
  <c r="W78" i="2"/>
  <c r="X78" i="2"/>
  <c r="Y78" i="2"/>
  <c r="Z78" i="2"/>
  <c r="AA78" i="2"/>
  <c r="AB78" i="2"/>
  <c r="AC78" i="2"/>
  <c r="U79" i="2"/>
  <c r="W79" i="2"/>
  <c r="X79" i="2"/>
  <c r="Y79" i="2"/>
  <c r="Z79" i="2"/>
  <c r="AA79" i="2"/>
  <c r="AB79" i="2"/>
  <c r="AC79" i="2"/>
  <c r="U80" i="2"/>
  <c r="W80" i="2"/>
  <c r="X80" i="2"/>
  <c r="Y80" i="2"/>
  <c r="Z80" i="2"/>
  <c r="AA80" i="2"/>
  <c r="AB80" i="2"/>
  <c r="AC80" i="2"/>
  <c r="U81" i="2"/>
  <c r="W81" i="2"/>
  <c r="X81" i="2"/>
  <c r="Y81" i="2"/>
  <c r="Z81" i="2"/>
  <c r="AA81" i="2"/>
  <c r="AB81" i="2"/>
  <c r="AC81" i="2"/>
  <c r="U82" i="2"/>
  <c r="W82" i="2"/>
  <c r="X82" i="2"/>
  <c r="Y82" i="2"/>
  <c r="Z82" i="2"/>
  <c r="AA82" i="2"/>
  <c r="AB82" i="2"/>
  <c r="AC82" i="2"/>
  <c r="U83" i="2"/>
  <c r="W83" i="2"/>
  <c r="X83" i="2"/>
  <c r="Y83" i="2"/>
  <c r="Z83" i="2"/>
  <c r="AA83" i="2"/>
  <c r="AB83" i="2"/>
  <c r="AC83" i="2"/>
  <c r="U84" i="2"/>
  <c r="W84" i="2"/>
  <c r="X84" i="2"/>
  <c r="Y84" i="2"/>
  <c r="Z84" i="2"/>
  <c r="AA84" i="2"/>
  <c r="AB84" i="2"/>
  <c r="AC84" i="2"/>
  <c r="U85" i="2"/>
  <c r="W85" i="2"/>
  <c r="X85" i="2"/>
  <c r="Y85" i="2"/>
  <c r="Z85" i="2"/>
  <c r="AA85" i="2"/>
  <c r="AB85" i="2"/>
  <c r="AC85" i="2"/>
  <c r="U86" i="2"/>
  <c r="W86" i="2"/>
  <c r="X86" i="2"/>
  <c r="Y86" i="2"/>
  <c r="Z86" i="2"/>
  <c r="AA86" i="2"/>
  <c r="AB86" i="2"/>
  <c r="AC86" i="2"/>
  <c r="U87" i="2"/>
  <c r="W87" i="2"/>
  <c r="X87" i="2"/>
  <c r="Y87" i="2"/>
  <c r="Z87" i="2"/>
  <c r="AA87" i="2"/>
  <c r="AB87" i="2"/>
  <c r="AC87" i="2"/>
  <c r="U88" i="2"/>
  <c r="W88" i="2"/>
  <c r="X88" i="2"/>
  <c r="Y88" i="2"/>
  <c r="Z88" i="2"/>
  <c r="AA88" i="2"/>
  <c r="AB88" i="2"/>
  <c r="AC88" i="2"/>
  <c r="U89" i="2"/>
  <c r="W89" i="2"/>
  <c r="X89" i="2"/>
  <c r="Y89" i="2"/>
  <c r="Z89" i="2"/>
  <c r="AA89" i="2"/>
  <c r="AB89" i="2"/>
  <c r="AC89" i="2"/>
  <c r="U90" i="2"/>
  <c r="W90" i="2"/>
  <c r="X90" i="2"/>
  <c r="Y90" i="2"/>
  <c r="Z90" i="2"/>
  <c r="AA90" i="2"/>
  <c r="AB90" i="2"/>
  <c r="AC90" i="2"/>
  <c r="U91" i="2"/>
  <c r="W91" i="2"/>
  <c r="X91" i="2"/>
  <c r="Y91" i="2"/>
  <c r="Z91" i="2"/>
  <c r="AA91" i="2"/>
  <c r="AB91" i="2"/>
  <c r="AC91" i="2"/>
  <c r="U92" i="2"/>
  <c r="W92" i="2"/>
  <c r="X92" i="2"/>
  <c r="Y92" i="2"/>
  <c r="Z92" i="2"/>
  <c r="AA92" i="2"/>
  <c r="AB92" i="2"/>
  <c r="AC92" i="2"/>
  <c r="U93" i="2"/>
  <c r="W93" i="2"/>
  <c r="X93" i="2"/>
  <c r="Y93" i="2"/>
  <c r="Z93" i="2"/>
  <c r="AA93" i="2"/>
  <c r="AB93" i="2"/>
  <c r="AC93" i="2"/>
  <c r="U94" i="2"/>
  <c r="W94" i="2"/>
  <c r="X94" i="2"/>
  <c r="Y94" i="2"/>
  <c r="Z94" i="2"/>
  <c r="AA94" i="2"/>
  <c r="AB94" i="2"/>
  <c r="AC94" i="2"/>
  <c r="U95" i="2"/>
  <c r="W95" i="2"/>
  <c r="X95" i="2"/>
  <c r="Y95" i="2"/>
  <c r="Z95" i="2"/>
  <c r="AA95" i="2"/>
  <c r="AB95" i="2"/>
  <c r="AC95" i="2"/>
  <c r="U96" i="2"/>
  <c r="W96" i="2"/>
  <c r="X96" i="2"/>
  <c r="Y96" i="2"/>
  <c r="Z96" i="2"/>
  <c r="AA96" i="2"/>
  <c r="AB96" i="2"/>
  <c r="AC96" i="2"/>
  <c r="U97" i="2"/>
  <c r="W97" i="2"/>
  <c r="X97" i="2"/>
  <c r="Y97" i="2"/>
  <c r="Z97" i="2"/>
  <c r="AA97" i="2"/>
  <c r="AB97" i="2"/>
  <c r="AC97" i="2"/>
  <c r="U98" i="2"/>
  <c r="W98" i="2"/>
  <c r="X98" i="2"/>
  <c r="Y98" i="2"/>
  <c r="Z98" i="2"/>
  <c r="AA98" i="2"/>
  <c r="AB98" i="2"/>
  <c r="AC98" i="2"/>
  <c r="U99" i="2"/>
  <c r="W99" i="2"/>
  <c r="X99" i="2"/>
  <c r="Y99" i="2"/>
  <c r="Z99" i="2"/>
  <c r="AA99" i="2"/>
  <c r="AB99" i="2"/>
  <c r="AC99" i="2"/>
  <c r="U100" i="2"/>
  <c r="W100" i="2"/>
  <c r="X100" i="2"/>
  <c r="Y100" i="2"/>
  <c r="Z100" i="2"/>
  <c r="AA100" i="2"/>
  <c r="AB100" i="2"/>
  <c r="AC100" i="2"/>
  <c r="U101" i="2"/>
  <c r="W101" i="2"/>
  <c r="X101" i="2"/>
  <c r="Y101" i="2"/>
  <c r="Z101" i="2"/>
  <c r="AA101" i="2"/>
  <c r="AB101" i="2"/>
  <c r="AC101" i="2"/>
  <c r="U102" i="2"/>
  <c r="W102" i="2"/>
  <c r="X102" i="2"/>
  <c r="Y102" i="2"/>
  <c r="Z102" i="2"/>
  <c r="AA102" i="2"/>
  <c r="AB102" i="2"/>
  <c r="AC102" i="2"/>
  <c r="U103" i="2"/>
  <c r="W103" i="2"/>
  <c r="X103" i="2"/>
  <c r="Y103" i="2"/>
  <c r="Z103" i="2"/>
  <c r="AA103" i="2"/>
  <c r="AB103" i="2"/>
  <c r="AC103" i="2"/>
  <c r="U104" i="2"/>
  <c r="W104" i="2"/>
  <c r="X104" i="2"/>
  <c r="Y104" i="2"/>
  <c r="Z104" i="2"/>
  <c r="AA104" i="2"/>
  <c r="AB104" i="2"/>
  <c r="AC104" i="2"/>
  <c r="U105" i="2"/>
  <c r="W105" i="2"/>
  <c r="X105" i="2"/>
  <c r="Y105" i="2"/>
  <c r="Z105" i="2"/>
  <c r="AA105" i="2"/>
  <c r="AB105" i="2"/>
  <c r="AC105" i="2"/>
  <c r="U106" i="2"/>
  <c r="W106" i="2"/>
  <c r="X106" i="2"/>
  <c r="Y106" i="2"/>
  <c r="Z106" i="2"/>
  <c r="AA106" i="2"/>
  <c r="AB106" i="2"/>
  <c r="AC106" i="2"/>
  <c r="U107" i="2"/>
  <c r="W107" i="2"/>
  <c r="X107" i="2"/>
  <c r="Y107" i="2"/>
  <c r="Z107" i="2"/>
  <c r="AA107" i="2"/>
  <c r="AB107" i="2"/>
  <c r="AC107" i="2"/>
  <c r="U108" i="2"/>
  <c r="W108" i="2"/>
  <c r="X108" i="2"/>
  <c r="Y108" i="2"/>
  <c r="Z108" i="2"/>
  <c r="AA108" i="2"/>
  <c r="AB108" i="2"/>
  <c r="AC108" i="2"/>
  <c r="U109" i="2"/>
  <c r="W109" i="2"/>
  <c r="X109" i="2"/>
  <c r="Y109" i="2"/>
  <c r="Z109" i="2"/>
  <c r="AA109" i="2"/>
  <c r="AB109" i="2"/>
  <c r="AC109" i="2"/>
  <c r="U110" i="2"/>
  <c r="W110" i="2"/>
  <c r="X110" i="2"/>
  <c r="Y110" i="2"/>
  <c r="Z110" i="2"/>
  <c r="AA110" i="2"/>
  <c r="AB110" i="2"/>
  <c r="AC110" i="2"/>
  <c r="U111" i="2"/>
  <c r="W111" i="2"/>
  <c r="X111" i="2"/>
  <c r="Y111" i="2"/>
  <c r="Z111" i="2"/>
  <c r="AA111" i="2"/>
  <c r="AB111" i="2"/>
  <c r="AC111" i="2"/>
  <c r="U112" i="2"/>
  <c r="W112" i="2"/>
  <c r="X112" i="2"/>
  <c r="Y112" i="2"/>
  <c r="Z112" i="2"/>
  <c r="AA112" i="2"/>
  <c r="AB112" i="2"/>
  <c r="AC112" i="2"/>
  <c r="U113" i="2"/>
  <c r="W113" i="2"/>
  <c r="X113" i="2"/>
  <c r="Y113" i="2"/>
  <c r="Z113" i="2"/>
  <c r="AA113" i="2"/>
  <c r="AB113" i="2"/>
  <c r="AC113" i="2"/>
  <c r="U114" i="2"/>
  <c r="W114" i="2"/>
  <c r="X114" i="2"/>
  <c r="Y114" i="2"/>
  <c r="Z114" i="2"/>
  <c r="AA114" i="2"/>
  <c r="AB114" i="2"/>
  <c r="AC114" i="2"/>
  <c r="U115" i="2"/>
  <c r="W115" i="2"/>
  <c r="X115" i="2"/>
  <c r="Y115" i="2"/>
  <c r="Z115" i="2"/>
  <c r="AA115" i="2"/>
  <c r="AB115" i="2"/>
  <c r="AC115" i="2"/>
  <c r="U116" i="2"/>
  <c r="W116" i="2"/>
  <c r="X116" i="2"/>
  <c r="Y116" i="2"/>
  <c r="Z116" i="2"/>
  <c r="AA116" i="2"/>
  <c r="AB116" i="2"/>
  <c r="AC116" i="2"/>
  <c r="U117" i="2"/>
  <c r="W117" i="2"/>
  <c r="X117" i="2"/>
  <c r="Y117" i="2"/>
  <c r="Z117" i="2"/>
  <c r="AA117" i="2"/>
  <c r="AB117" i="2"/>
  <c r="AC117" i="2"/>
  <c r="U118" i="2"/>
  <c r="W118" i="2"/>
  <c r="X118" i="2"/>
  <c r="Y118" i="2"/>
  <c r="Z118" i="2"/>
  <c r="AA118" i="2"/>
  <c r="AB118" i="2"/>
  <c r="AC118" i="2"/>
  <c r="U119" i="2"/>
  <c r="W119" i="2"/>
  <c r="X119" i="2"/>
  <c r="Y119" i="2"/>
  <c r="Z119" i="2"/>
  <c r="AA119" i="2"/>
  <c r="AB119" i="2"/>
  <c r="AC119" i="2"/>
  <c r="U120" i="2"/>
  <c r="W120" i="2"/>
  <c r="X120" i="2"/>
  <c r="Y120" i="2"/>
  <c r="Z120" i="2"/>
  <c r="AA120" i="2"/>
  <c r="AB120" i="2"/>
  <c r="AC120" i="2"/>
  <c r="U121" i="2"/>
  <c r="W121" i="2"/>
  <c r="X121" i="2"/>
  <c r="Y121" i="2"/>
  <c r="Z121" i="2"/>
  <c r="AA121" i="2"/>
  <c r="AB121" i="2"/>
  <c r="AC121" i="2"/>
  <c r="U122" i="2"/>
  <c r="X122" i="2"/>
  <c r="X134" i="2" s="1"/>
  <c r="Y122" i="2"/>
  <c r="Z122" i="2"/>
  <c r="AA122" i="2"/>
  <c r="AB122" i="2"/>
  <c r="AC122" i="2"/>
  <c r="U123" i="2"/>
  <c r="X123" i="2"/>
  <c r="Y123" i="2"/>
  <c r="Z123" i="2"/>
  <c r="AA123" i="2"/>
  <c r="AA135" i="2" s="1"/>
  <c r="AB123" i="2"/>
  <c r="AC123" i="2"/>
  <c r="U124" i="2"/>
  <c r="X124" i="2"/>
  <c r="Y124" i="2"/>
  <c r="Z124" i="2"/>
  <c r="AA124" i="2"/>
  <c r="AB124" i="2"/>
  <c r="AB136" i="2" s="1"/>
  <c r="AC124" i="2"/>
  <c r="U125" i="2"/>
  <c r="X125" i="2"/>
  <c r="Y125" i="2"/>
  <c r="Y137" i="2" s="1"/>
  <c r="Z125" i="2"/>
  <c r="AA125" i="2"/>
  <c r="AB125" i="2"/>
  <c r="AC125" i="2"/>
  <c r="AC137" i="2" s="1"/>
  <c r="U126" i="2"/>
  <c r="X126" i="2"/>
  <c r="Y126" i="2"/>
  <c r="Z126" i="2"/>
  <c r="AA126" i="2"/>
  <c r="AB126" i="2"/>
  <c r="AC126" i="2"/>
  <c r="U127" i="2"/>
  <c r="X127" i="2"/>
  <c r="Y127" i="2"/>
  <c r="Z127" i="2"/>
  <c r="AA127" i="2"/>
  <c r="AA139" i="2" s="1"/>
  <c r="AB127" i="2"/>
  <c r="AC127" i="2"/>
  <c r="U128" i="2"/>
  <c r="X128" i="2"/>
  <c r="Y128" i="2"/>
  <c r="Z128" i="2"/>
  <c r="AA128" i="2"/>
  <c r="AB128" i="2"/>
  <c r="AB140" i="2" s="1"/>
  <c r="AC128" i="2"/>
  <c r="U129" i="2"/>
  <c r="X129" i="2"/>
  <c r="Y129" i="2"/>
  <c r="Y141" i="2" s="1"/>
  <c r="Z129" i="2"/>
  <c r="AA129" i="2"/>
  <c r="AB129" i="2"/>
  <c r="AC129" i="2"/>
  <c r="AC141" i="2" s="1"/>
  <c r="U130" i="2"/>
  <c r="X130" i="2"/>
  <c r="Y130" i="2"/>
  <c r="Z130" i="2"/>
  <c r="AA130" i="2"/>
  <c r="AB130" i="2"/>
  <c r="AC130" i="2"/>
  <c r="U131" i="2"/>
  <c r="X131" i="2"/>
  <c r="Y131" i="2"/>
  <c r="Z131" i="2"/>
  <c r="AA131" i="2"/>
  <c r="AA143" i="2" s="1"/>
  <c r="AB131" i="2"/>
  <c r="AC131" i="2"/>
  <c r="U132" i="2"/>
  <c r="X132" i="2"/>
  <c r="Y132" i="2"/>
  <c r="Z132" i="2"/>
  <c r="AA132" i="2"/>
  <c r="AB132" i="2"/>
  <c r="AB144" i="2" s="1"/>
  <c r="AC132" i="2"/>
  <c r="U133" i="2"/>
  <c r="X133" i="2"/>
  <c r="Y133" i="2"/>
  <c r="Y145" i="2" s="1"/>
  <c r="Z133" i="2"/>
  <c r="AA133" i="2"/>
  <c r="AB133" i="2"/>
  <c r="AC133" i="2"/>
  <c r="AC145" i="2" s="1"/>
  <c r="AC1" i="2"/>
  <c r="AC2" i="2"/>
  <c r="U1" i="2"/>
  <c r="V1" i="2"/>
  <c r="W1" i="2"/>
  <c r="X1" i="2"/>
  <c r="Y1" i="2"/>
  <c r="Z1" i="2"/>
  <c r="AA1" i="2"/>
  <c r="AB1" i="2"/>
  <c r="W2" i="2"/>
  <c r="X2" i="2"/>
  <c r="Y2" i="2"/>
  <c r="Z2" i="2"/>
  <c r="AA2" i="2"/>
  <c r="AB2" i="2"/>
  <c r="U2" i="2"/>
  <c r="H122" i="38" l="1"/>
  <c r="AC144" i="2"/>
  <c r="Y144" i="2"/>
  <c r="AB143" i="2"/>
  <c r="AA142" i="2"/>
  <c r="AC140" i="2"/>
  <c r="Y140" i="2"/>
  <c r="AB139" i="2"/>
  <c r="AA138" i="2"/>
  <c r="Z137" i="2"/>
  <c r="AC136" i="2"/>
  <c r="Y136" i="2"/>
  <c r="AB135" i="2"/>
  <c r="AA134" i="2"/>
  <c r="AB145" i="2"/>
  <c r="AA144" i="2"/>
  <c r="AC142" i="2"/>
  <c r="Y142" i="2"/>
  <c r="AB141" i="2"/>
  <c r="AA140" i="2"/>
  <c r="AC138" i="2"/>
  <c r="Y138" i="2"/>
  <c r="AB137" i="2"/>
  <c r="AA145" i="2"/>
  <c r="AC143" i="2"/>
  <c r="Y143" i="2"/>
  <c r="AB142" i="2"/>
  <c r="AA141" i="2"/>
  <c r="AC139" i="2"/>
  <c r="Y139" i="2"/>
  <c r="AB138" i="2"/>
  <c r="AA137" i="2"/>
  <c r="AA136" i="2"/>
  <c r="AC134" i="2"/>
  <c r="Y134" i="2"/>
  <c r="AC135" i="2"/>
  <c r="Y135" i="2"/>
  <c r="AB134" i="2"/>
  <c r="Z143" i="2"/>
  <c r="Z135" i="2"/>
  <c r="Z139" i="2"/>
  <c r="X139" i="2"/>
  <c r="X144" i="2"/>
  <c r="X140" i="2"/>
  <c r="X136" i="2"/>
  <c r="X145" i="2"/>
  <c r="X141" i="2"/>
  <c r="X137" i="2"/>
  <c r="X135" i="2"/>
  <c r="X142" i="2"/>
  <c r="X138" i="2"/>
  <c r="X143" i="2"/>
  <c r="Z142" i="2"/>
  <c r="Z138" i="2"/>
  <c r="Z134" i="2"/>
  <c r="Z145" i="2"/>
  <c r="Z141" i="2"/>
  <c r="Z144" i="2"/>
  <c r="Z140" i="2"/>
  <c r="Z136" i="2"/>
  <c r="H126" i="38" l="1"/>
  <c r="H129" i="38"/>
  <c r="H132" i="38"/>
  <c r="H130" i="38"/>
  <c r="H133" i="38"/>
  <c r="H127" i="38"/>
  <c r="H131" i="38"/>
  <c r="H123" i="38"/>
  <c r="H124" i="38"/>
  <c r="H125" i="38"/>
  <c r="H128" i="38"/>
  <c r="H139" i="38" l="1"/>
  <c r="H144" i="38"/>
  <c r="H145" i="38"/>
  <c r="H142" i="38"/>
  <c r="H135" i="38"/>
  <c r="H141" i="38"/>
  <c r="H136" i="38"/>
  <c r="H137" i="38"/>
  <c r="H134" i="38"/>
  <c r="H143" i="38"/>
  <c r="H140" i="38"/>
  <c r="H138" i="38"/>
  <c r="J4" i="38" l="1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3" i="38"/>
  <c r="J3" i="38"/>
  <c r="A3" i="38"/>
  <c r="C3" i="38" s="1"/>
  <c r="J2" i="38"/>
  <c r="I2" i="38"/>
  <c r="G2" i="38"/>
  <c r="A2" i="38"/>
  <c r="C2" i="38" s="1"/>
  <c r="J1" i="38"/>
  <c r="R1" i="38" s="1"/>
  <c r="I1" i="38"/>
  <c r="Q1" i="38" s="1"/>
  <c r="G1" i="38"/>
  <c r="O1" i="38" s="1"/>
  <c r="D1" i="38"/>
  <c r="A1" i="38"/>
  <c r="C145" i="38"/>
  <c r="B145" i="38"/>
  <c r="C144" i="38"/>
  <c r="B144" i="38"/>
  <c r="C143" i="38"/>
  <c r="B143" i="38"/>
  <c r="C142" i="38"/>
  <c r="B142" i="38"/>
  <c r="C141" i="38"/>
  <c r="B141" i="38"/>
  <c r="C140" i="38"/>
  <c r="B140" i="38"/>
  <c r="C139" i="38"/>
  <c r="B139" i="38"/>
  <c r="C138" i="38"/>
  <c r="B138" i="38"/>
  <c r="C137" i="38"/>
  <c r="B137" i="38"/>
  <c r="C136" i="38"/>
  <c r="B136" i="38"/>
  <c r="C135" i="38"/>
  <c r="B135" i="38"/>
  <c r="C134" i="38"/>
  <c r="B134" i="38"/>
  <c r="C133" i="38"/>
  <c r="B133" i="38"/>
  <c r="C132" i="38"/>
  <c r="B132" i="38"/>
  <c r="C131" i="38"/>
  <c r="B131" i="38"/>
  <c r="C130" i="38"/>
  <c r="B130" i="38"/>
  <c r="C129" i="38"/>
  <c r="B129" i="38"/>
  <c r="C128" i="38"/>
  <c r="B128" i="38"/>
  <c r="C127" i="38"/>
  <c r="B127" i="38"/>
  <c r="C126" i="38"/>
  <c r="B126" i="38"/>
  <c r="C125" i="38"/>
  <c r="B125" i="38"/>
  <c r="C124" i="38"/>
  <c r="B124" i="38"/>
  <c r="C123" i="38"/>
  <c r="B123" i="38"/>
  <c r="C122" i="38"/>
  <c r="B122" i="38"/>
  <c r="C121" i="38"/>
  <c r="B121" i="38"/>
  <c r="C120" i="38"/>
  <c r="B120" i="38"/>
  <c r="C119" i="38"/>
  <c r="B119" i="38"/>
  <c r="C118" i="38"/>
  <c r="B118" i="38"/>
  <c r="C117" i="38"/>
  <c r="B117" i="38"/>
  <c r="C116" i="38"/>
  <c r="B116" i="38"/>
  <c r="C115" i="38"/>
  <c r="B115" i="38"/>
  <c r="C114" i="38"/>
  <c r="B114" i="38"/>
  <c r="C113" i="38"/>
  <c r="B113" i="38"/>
  <c r="C112" i="38"/>
  <c r="B112" i="38"/>
  <c r="C111" i="38"/>
  <c r="B111" i="38"/>
  <c r="C110" i="38"/>
  <c r="B110" i="38"/>
  <c r="C109" i="38"/>
  <c r="B109" i="38"/>
  <c r="C108" i="38"/>
  <c r="B108" i="38"/>
  <c r="C107" i="38"/>
  <c r="B107" i="38"/>
  <c r="A106" i="38"/>
  <c r="C106" i="38" s="1"/>
  <c r="A105" i="38"/>
  <c r="B105" i="38" s="1"/>
  <c r="A104" i="38"/>
  <c r="C104" i="38" s="1"/>
  <c r="A103" i="38"/>
  <c r="B103" i="38" s="1"/>
  <c r="A102" i="38"/>
  <c r="C102" i="38" s="1"/>
  <c r="A101" i="38"/>
  <c r="B101" i="38" s="1"/>
  <c r="A100" i="38"/>
  <c r="C100" i="38" s="1"/>
  <c r="A99" i="38"/>
  <c r="B99" i="38" s="1"/>
  <c r="A98" i="38"/>
  <c r="C98" i="38" s="1"/>
  <c r="A97" i="38"/>
  <c r="A96" i="38"/>
  <c r="C96" i="38" s="1"/>
  <c r="A95" i="38"/>
  <c r="A94" i="38"/>
  <c r="C94" i="38" s="1"/>
  <c r="A93" i="38"/>
  <c r="A92" i="38"/>
  <c r="C92" i="38" s="1"/>
  <c r="A91" i="38"/>
  <c r="A90" i="38"/>
  <c r="C90" i="38" s="1"/>
  <c r="A89" i="38"/>
  <c r="B89" i="38" s="1"/>
  <c r="A88" i="38"/>
  <c r="C88" i="38" s="1"/>
  <c r="A87" i="38"/>
  <c r="B87" i="38" s="1"/>
  <c r="A86" i="38"/>
  <c r="C86" i="38" s="1"/>
  <c r="A85" i="38"/>
  <c r="B85" i="38" s="1"/>
  <c r="A84" i="38"/>
  <c r="C84" i="38" s="1"/>
  <c r="A83" i="38"/>
  <c r="A82" i="38"/>
  <c r="C82" i="38" s="1"/>
  <c r="A81" i="38"/>
  <c r="B81" i="38" s="1"/>
  <c r="A80" i="38"/>
  <c r="C80" i="38" s="1"/>
  <c r="A79" i="38"/>
  <c r="B79" i="38" s="1"/>
  <c r="A78" i="38"/>
  <c r="C78" i="38" s="1"/>
  <c r="A77" i="38"/>
  <c r="B77" i="38" s="1"/>
  <c r="A76" i="38"/>
  <c r="C76" i="38" s="1"/>
  <c r="A75" i="38"/>
  <c r="A74" i="38"/>
  <c r="C74" i="38" s="1"/>
  <c r="A73" i="38"/>
  <c r="B73" i="38" s="1"/>
  <c r="A72" i="38"/>
  <c r="C72" i="38" s="1"/>
  <c r="A71" i="38"/>
  <c r="B71" i="38" s="1"/>
  <c r="A70" i="38"/>
  <c r="C70" i="38" s="1"/>
  <c r="A69" i="38"/>
  <c r="B69" i="38" s="1"/>
  <c r="A68" i="38"/>
  <c r="C68" i="38" s="1"/>
  <c r="A67" i="38"/>
  <c r="A66" i="38"/>
  <c r="C66" i="38" s="1"/>
  <c r="A65" i="38"/>
  <c r="B65" i="38" s="1"/>
  <c r="A64" i="38"/>
  <c r="C64" i="38" s="1"/>
  <c r="A63" i="38"/>
  <c r="B63" i="38" s="1"/>
  <c r="A62" i="38"/>
  <c r="C62" i="38" s="1"/>
  <c r="A61" i="38"/>
  <c r="B61" i="38" s="1"/>
  <c r="A60" i="38"/>
  <c r="C60" i="38" s="1"/>
  <c r="A59" i="38"/>
  <c r="A58" i="38"/>
  <c r="C58" i="38" s="1"/>
  <c r="A57" i="38"/>
  <c r="B57" i="38" s="1"/>
  <c r="A56" i="38"/>
  <c r="C56" i="38" s="1"/>
  <c r="A55" i="38"/>
  <c r="B55" i="38" s="1"/>
  <c r="A54" i="38"/>
  <c r="A53" i="38"/>
  <c r="B53" i="38" s="1"/>
  <c r="A52" i="38"/>
  <c r="A51" i="38"/>
  <c r="A50" i="38"/>
  <c r="A49" i="38"/>
  <c r="B49" i="38" s="1"/>
  <c r="A48" i="38"/>
  <c r="C48" i="38" s="1"/>
  <c r="A47" i="38"/>
  <c r="B47" i="38" s="1"/>
  <c r="A46" i="38"/>
  <c r="C46" i="38" s="1"/>
  <c r="A45" i="38"/>
  <c r="B45" i="38" s="1"/>
  <c r="A44" i="38"/>
  <c r="A43" i="38"/>
  <c r="B43" i="38" s="1"/>
  <c r="A42" i="38"/>
  <c r="C42" i="38" s="1"/>
  <c r="A41" i="38"/>
  <c r="B41" i="38" s="1"/>
  <c r="A40" i="38"/>
  <c r="C40" i="38" s="1"/>
  <c r="A39" i="38"/>
  <c r="A38" i="38"/>
  <c r="C38" i="38" s="1"/>
  <c r="A37" i="38"/>
  <c r="B37" i="38" s="1"/>
  <c r="A36" i="38"/>
  <c r="C36" i="38" s="1"/>
  <c r="A35" i="38"/>
  <c r="B35" i="38" s="1"/>
  <c r="A34" i="38"/>
  <c r="C34" i="38" s="1"/>
  <c r="A33" i="38"/>
  <c r="B33" i="38" s="1"/>
  <c r="A32" i="38"/>
  <c r="C32" i="38" s="1"/>
  <c r="A31" i="38"/>
  <c r="A30" i="38"/>
  <c r="C30" i="38" s="1"/>
  <c r="A29" i="38"/>
  <c r="B29" i="38" s="1"/>
  <c r="A28" i="38"/>
  <c r="C28" i="38" s="1"/>
  <c r="A27" i="38"/>
  <c r="B27" i="38" s="1"/>
  <c r="A26" i="38"/>
  <c r="C26" i="38" s="1"/>
  <c r="A25" i="38"/>
  <c r="B25" i="38" s="1"/>
  <c r="A24" i="38"/>
  <c r="C24" i="38" s="1"/>
  <c r="A23" i="38"/>
  <c r="A22" i="38"/>
  <c r="C22" i="38" s="1"/>
  <c r="A21" i="38"/>
  <c r="B21" i="38" s="1"/>
  <c r="A20" i="38"/>
  <c r="C20" i="38" s="1"/>
  <c r="A19" i="38"/>
  <c r="B19" i="38" s="1"/>
  <c r="A18" i="38"/>
  <c r="C18" i="38" s="1"/>
  <c r="A17" i="38"/>
  <c r="B17" i="38" s="1"/>
  <c r="A16" i="38"/>
  <c r="C16" i="38" s="1"/>
  <c r="A15" i="38"/>
  <c r="A14" i="38"/>
  <c r="C14" i="38" s="1"/>
  <c r="A13" i="38"/>
  <c r="B13" i="38" s="1"/>
  <c r="A12" i="38"/>
  <c r="C12" i="38" s="1"/>
  <c r="A11" i="38"/>
  <c r="B11" i="38" s="1"/>
  <c r="A10" i="38"/>
  <c r="C10" i="38" s="1"/>
  <c r="A9" i="38"/>
  <c r="B9" i="38" s="1"/>
  <c r="A8" i="38"/>
  <c r="B8" i="38" s="1"/>
  <c r="A7" i="38"/>
  <c r="A6" i="38"/>
  <c r="B6" i="38" s="1"/>
  <c r="A5" i="38"/>
  <c r="B5" i="38" s="1"/>
  <c r="A4" i="38"/>
  <c r="B4" i="38" s="1"/>
  <c r="J143" i="38" l="1"/>
  <c r="J131" i="38"/>
  <c r="J123" i="38"/>
  <c r="J142" i="38"/>
  <c r="J138" i="38"/>
  <c r="J134" i="38"/>
  <c r="J130" i="38"/>
  <c r="J126" i="38"/>
  <c r="J122" i="38"/>
  <c r="J139" i="38"/>
  <c r="J127" i="38"/>
  <c r="J145" i="38"/>
  <c r="J141" i="38"/>
  <c r="J137" i="38"/>
  <c r="J133" i="38"/>
  <c r="J129" i="38"/>
  <c r="J125" i="38"/>
  <c r="J135" i="38"/>
  <c r="J144" i="38"/>
  <c r="J140" i="38"/>
  <c r="J136" i="38"/>
  <c r="J132" i="38"/>
  <c r="J128" i="38"/>
  <c r="J124" i="38"/>
  <c r="B102" i="38"/>
  <c r="C85" i="38"/>
  <c r="C63" i="38"/>
  <c r="C35" i="38"/>
  <c r="C53" i="38"/>
  <c r="C25" i="38"/>
  <c r="C43" i="38"/>
  <c r="B94" i="38"/>
  <c r="C71" i="38"/>
  <c r="C11" i="38"/>
  <c r="C27" i="38"/>
  <c r="C41" i="38"/>
  <c r="C87" i="38"/>
  <c r="B96" i="38"/>
  <c r="C9" i="38"/>
  <c r="C19" i="38"/>
  <c r="C45" i="38"/>
  <c r="C55" i="38"/>
  <c r="C69" i="38"/>
  <c r="C79" i="38"/>
  <c r="B92" i="38"/>
  <c r="C44" i="38"/>
  <c r="B44" i="38"/>
  <c r="B39" i="38"/>
  <c r="C39" i="38"/>
  <c r="C17" i="38"/>
  <c r="C33" i="38"/>
  <c r="B48" i="38"/>
  <c r="C61" i="38"/>
  <c r="C77" i="38"/>
  <c r="B93" i="38"/>
  <c r="C93" i="38"/>
  <c r="B98" i="38"/>
  <c r="B106" i="38"/>
  <c r="C97" i="38"/>
  <c r="B97" i="38"/>
  <c r="B7" i="38"/>
  <c r="C7" i="38"/>
  <c r="B23" i="38"/>
  <c r="C23" i="38"/>
  <c r="B51" i="38"/>
  <c r="C51" i="38"/>
  <c r="B67" i="38"/>
  <c r="C67" i="38"/>
  <c r="B83" i="38"/>
  <c r="C83" i="38"/>
  <c r="B95" i="38"/>
  <c r="C95" i="38"/>
  <c r="B100" i="38"/>
  <c r="B15" i="38"/>
  <c r="C15" i="38"/>
  <c r="B31" i="38"/>
  <c r="C31" i="38"/>
  <c r="B59" i="38"/>
  <c r="C59" i="38"/>
  <c r="B75" i="38"/>
  <c r="C75" i="38"/>
  <c r="B91" i="38"/>
  <c r="C91" i="38"/>
  <c r="B104" i="38"/>
  <c r="C5" i="38"/>
  <c r="C13" i="38"/>
  <c r="C21" i="38"/>
  <c r="C29" i="38"/>
  <c r="C37" i="38"/>
  <c r="C47" i="38"/>
  <c r="C49" i="38"/>
  <c r="C57" i="38"/>
  <c r="C65" i="38"/>
  <c r="C73" i="38"/>
  <c r="C81" i="38"/>
  <c r="C89" i="38"/>
  <c r="C99" i="38"/>
  <c r="C101" i="38"/>
  <c r="C103" i="38"/>
  <c r="C105" i="38"/>
  <c r="B2" i="38"/>
  <c r="B3" i="38"/>
  <c r="C4" i="38"/>
  <c r="C6" i="38"/>
  <c r="C8" i="38"/>
  <c r="B42" i="38"/>
  <c r="C52" i="38"/>
  <c r="B52" i="38"/>
  <c r="B10" i="38"/>
  <c r="B12" i="38"/>
  <c r="B14" i="38"/>
  <c r="B16" i="38"/>
  <c r="B18" i="38"/>
  <c r="B20" i="38"/>
  <c r="B22" i="38"/>
  <c r="B24" i="38"/>
  <c r="B26" i="38"/>
  <c r="B28" i="38"/>
  <c r="B30" i="38"/>
  <c r="B32" i="38"/>
  <c r="B34" i="38"/>
  <c r="B36" i="38"/>
  <c r="B38" i="38"/>
  <c r="B40" i="38"/>
  <c r="B46" i="38"/>
  <c r="C50" i="38"/>
  <c r="B50" i="38"/>
  <c r="C54" i="38"/>
  <c r="B54" i="38"/>
  <c r="B56" i="38"/>
  <c r="B58" i="38"/>
  <c r="B60" i="38"/>
  <c r="B62" i="38"/>
  <c r="B64" i="38"/>
  <c r="B66" i="38"/>
  <c r="B68" i="38"/>
  <c r="B70" i="38"/>
  <c r="B72" i="38"/>
  <c r="B74" i="38"/>
  <c r="B76" i="38"/>
  <c r="B78" i="38"/>
  <c r="B80" i="38"/>
  <c r="B82" i="38"/>
  <c r="B84" i="38"/>
  <c r="B86" i="38"/>
  <c r="B88" i="38"/>
  <c r="B90" i="38"/>
  <c r="S23" i="23" l="1"/>
  <c r="S24" i="23"/>
  <c r="S25" i="23"/>
  <c r="S26" i="23"/>
  <c r="S27" i="23"/>
  <c r="S28" i="23"/>
  <c r="S29" i="23"/>
  <c r="S30" i="23"/>
  <c r="S31" i="23"/>
  <c r="S32" i="23"/>
  <c r="S22" i="23"/>
  <c r="O23" i="23"/>
  <c r="O24" i="23"/>
  <c r="O25" i="23"/>
  <c r="O26" i="23"/>
  <c r="O27" i="23"/>
  <c r="O28" i="23"/>
  <c r="O29" i="23"/>
  <c r="O30" i="23"/>
  <c r="O31" i="23"/>
  <c r="O32" i="23"/>
  <c r="O22" i="23"/>
  <c r="K23" i="23"/>
  <c r="K24" i="23"/>
  <c r="K25" i="23"/>
  <c r="K26" i="23"/>
  <c r="K27" i="23"/>
  <c r="K28" i="23"/>
  <c r="K29" i="23"/>
  <c r="K30" i="23"/>
  <c r="K31" i="23"/>
  <c r="K32" i="23"/>
  <c r="K35" i="23" s="1"/>
  <c r="K22" i="23"/>
  <c r="G23" i="23"/>
  <c r="G24" i="23"/>
  <c r="G25" i="23"/>
  <c r="G26" i="23"/>
  <c r="G27" i="23"/>
  <c r="G28" i="23"/>
  <c r="G29" i="23"/>
  <c r="G30" i="23"/>
  <c r="G31" i="23"/>
  <c r="G32" i="23"/>
  <c r="G22" i="23"/>
  <c r="C23" i="23"/>
  <c r="C32" i="23"/>
  <c r="C33" i="23"/>
  <c r="C22" i="23"/>
  <c r="F9" i="26"/>
  <c r="F8" i="26"/>
  <c r="F7" i="26"/>
  <c r="C7" i="26"/>
  <c r="E1" i="36"/>
  <c r="K3" i="36"/>
  <c r="L3" i="36"/>
  <c r="K4" i="36"/>
  <c r="L4" i="36"/>
  <c r="K5" i="36"/>
  <c r="L5" i="36"/>
  <c r="K6" i="36"/>
  <c r="L6" i="36"/>
  <c r="K7" i="36"/>
  <c r="L7" i="36"/>
  <c r="K8" i="36"/>
  <c r="L8" i="36"/>
  <c r="K9" i="36"/>
  <c r="L9" i="36"/>
  <c r="K10" i="36"/>
  <c r="L10" i="36"/>
  <c r="K11" i="36"/>
  <c r="L11" i="36"/>
  <c r="K12" i="36"/>
  <c r="L12" i="36"/>
  <c r="K13" i="36"/>
  <c r="L13" i="36"/>
  <c r="K14" i="36"/>
  <c r="L14" i="36"/>
  <c r="K15" i="36"/>
  <c r="L15" i="36"/>
  <c r="K16" i="36"/>
  <c r="L16" i="36"/>
  <c r="K17" i="36"/>
  <c r="L17" i="36"/>
  <c r="K18" i="36"/>
  <c r="L18" i="36"/>
  <c r="K19" i="36"/>
  <c r="L19" i="36"/>
  <c r="K20" i="36"/>
  <c r="L20" i="36"/>
  <c r="K21" i="36"/>
  <c r="L21" i="36"/>
  <c r="K22" i="36"/>
  <c r="L22" i="36"/>
  <c r="K23" i="36"/>
  <c r="L23" i="36"/>
  <c r="K24" i="36"/>
  <c r="L24" i="36"/>
  <c r="K25" i="36"/>
  <c r="L25" i="36"/>
  <c r="K26" i="36"/>
  <c r="L26" i="36"/>
  <c r="K27" i="36"/>
  <c r="L27" i="36"/>
  <c r="K28" i="36"/>
  <c r="L28" i="36"/>
  <c r="K29" i="36"/>
  <c r="L29" i="36"/>
  <c r="K30" i="36"/>
  <c r="L30" i="36"/>
  <c r="K31" i="36"/>
  <c r="L31" i="36"/>
  <c r="K32" i="36"/>
  <c r="L32" i="36"/>
  <c r="K33" i="36"/>
  <c r="L33" i="36"/>
  <c r="K34" i="36"/>
  <c r="L34" i="36"/>
  <c r="K35" i="36"/>
  <c r="L35" i="36"/>
  <c r="K36" i="36"/>
  <c r="L36" i="36"/>
  <c r="K37" i="36"/>
  <c r="L37" i="36"/>
  <c r="K38" i="36"/>
  <c r="L38" i="36"/>
  <c r="K39" i="36"/>
  <c r="L39" i="36"/>
  <c r="K40" i="36"/>
  <c r="L40" i="36"/>
  <c r="K41" i="36"/>
  <c r="L41" i="36"/>
  <c r="K42" i="36"/>
  <c r="L42" i="36"/>
  <c r="K43" i="36"/>
  <c r="L43" i="36"/>
  <c r="K44" i="36"/>
  <c r="L44" i="36"/>
  <c r="K45" i="36"/>
  <c r="L45" i="36"/>
  <c r="K46" i="36"/>
  <c r="L46" i="36"/>
  <c r="K47" i="36"/>
  <c r="L47" i="36"/>
  <c r="K48" i="36"/>
  <c r="L48" i="36"/>
  <c r="K49" i="36"/>
  <c r="L49" i="36"/>
  <c r="K50" i="36"/>
  <c r="L50" i="36"/>
  <c r="K51" i="36"/>
  <c r="L51" i="36"/>
  <c r="K52" i="36"/>
  <c r="L52" i="36"/>
  <c r="K53" i="36"/>
  <c r="L53" i="36"/>
  <c r="K54" i="36"/>
  <c r="L54" i="36"/>
  <c r="L55" i="36"/>
  <c r="K56" i="36"/>
  <c r="L56" i="36"/>
  <c r="K57" i="36"/>
  <c r="L57" i="36"/>
  <c r="K58" i="36"/>
  <c r="L58" i="36"/>
  <c r="K59" i="36"/>
  <c r="L59" i="36"/>
  <c r="K60" i="36"/>
  <c r="L60" i="36"/>
  <c r="K61" i="36"/>
  <c r="L61" i="36"/>
  <c r="K62" i="36"/>
  <c r="L62" i="36"/>
  <c r="K63" i="36"/>
  <c r="L63" i="36"/>
  <c r="K64" i="36"/>
  <c r="L64" i="36"/>
  <c r="K65" i="36"/>
  <c r="L65" i="36"/>
  <c r="K66" i="36"/>
  <c r="L66" i="36"/>
  <c r="K67" i="36"/>
  <c r="L67" i="36"/>
  <c r="K68" i="36"/>
  <c r="L68" i="36"/>
  <c r="K69" i="36"/>
  <c r="L69" i="36"/>
  <c r="K70" i="36"/>
  <c r="L70" i="36"/>
  <c r="K71" i="36"/>
  <c r="L71" i="36"/>
  <c r="K72" i="36"/>
  <c r="L72" i="36"/>
  <c r="K73" i="36"/>
  <c r="L73" i="36"/>
  <c r="K74" i="36"/>
  <c r="L74" i="36"/>
  <c r="K75" i="36"/>
  <c r="L75" i="36"/>
  <c r="K76" i="36"/>
  <c r="L76" i="36"/>
  <c r="L124" i="36" s="1"/>
  <c r="K77" i="36"/>
  <c r="L77" i="36"/>
  <c r="K78" i="36"/>
  <c r="L78" i="36"/>
  <c r="K79" i="36"/>
  <c r="L79" i="36"/>
  <c r="K80" i="36"/>
  <c r="L80" i="36"/>
  <c r="L128" i="36" s="1"/>
  <c r="K81" i="36"/>
  <c r="L81" i="36"/>
  <c r="K82" i="36"/>
  <c r="L82" i="36"/>
  <c r="K83" i="36"/>
  <c r="L83" i="36"/>
  <c r="K84" i="36"/>
  <c r="L84" i="36"/>
  <c r="L132" i="36" s="1"/>
  <c r="K85" i="36"/>
  <c r="L85" i="36"/>
  <c r="K86" i="36"/>
  <c r="L86" i="36"/>
  <c r="K87" i="36"/>
  <c r="L87" i="36"/>
  <c r="K88" i="36"/>
  <c r="L88" i="36"/>
  <c r="L136" i="36" s="1"/>
  <c r="K89" i="36"/>
  <c r="L89" i="36"/>
  <c r="K90" i="36"/>
  <c r="L90" i="36"/>
  <c r="K91" i="36"/>
  <c r="L91" i="36"/>
  <c r="K92" i="36"/>
  <c r="L92" i="36"/>
  <c r="L140" i="36" s="1"/>
  <c r="K93" i="36"/>
  <c r="L93" i="36"/>
  <c r="K94" i="36"/>
  <c r="L94" i="36"/>
  <c r="K95" i="36"/>
  <c r="L95" i="36"/>
  <c r="K96" i="36"/>
  <c r="L96" i="36"/>
  <c r="L144" i="36" s="1"/>
  <c r="K97" i="36"/>
  <c r="L97" i="36"/>
  <c r="K98" i="36"/>
  <c r="L98" i="36"/>
  <c r="K99" i="36"/>
  <c r="L99" i="36"/>
  <c r="K100" i="36"/>
  <c r="L100" i="36"/>
  <c r="K101" i="36"/>
  <c r="L101" i="36"/>
  <c r="K102" i="36"/>
  <c r="L102" i="36"/>
  <c r="K103" i="36"/>
  <c r="L103" i="36"/>
  <c r="K104" i="36"/>
  <c r="L104" i="36"/>
  <c r="K105" i="36"/>
  <c r="L105" i="36"/>
  <c r="K106" i="36"/>
  <c r="L106" i="36"/>
  <c r="K107" i="36"/>
  <c r="L107" i="36"/>
  <c r="K108" i="36"/>
  <c r="L108" i="36"/>
  <c r="K109" i="36"/>
  <c r="L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2" i="36"/>
  <c r="K1" i="36"/>
  <c r="D1" i="36"/>
  <c r="J2" i="36"/>
  <c r="J3" i="36"/>
  <c r="J4" i="36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J85" i="36"/>
  <c r="J86" i="36"/>
  <c r="J87" i="36"/>
  <c r="J88" i="36"/>
  <c r="J89" i="36"/>
  <c r="J90" i="36"/>
  <c r="J91" i="36"/>
  <c r="J92" i="36"/>
  <c r="J93" i="36"/>
  <c r="J94" i="36"/>
  <c r="J95" i="36"/>
  <c r="J96" i="36"/>
  <c r="J97" i="36"/>
  <c r="J98" i="36"/>
  <c r="J99" i="36"/>
  <c r="J100" i="36"/>
  <c r="J101" i="36"/>
  <c r="J102" i="36"/>
  <c r="J103" i="36"/>
  <c r="J104" i="36"/>
  <c r="J105" i="36"/>
  <c r="J106" i="36"/>
  <c r="J107" i="36"/>
  <c r="J108" i="36"/>
  <c r="J109" i="36"/>
  <c r="J110" i="36"/>
  <c r="J111" i="36"/>
  <c r="J112" i="36"/>
  <c r="J113" i="36"/>
  <c r="J114" i="36"/>
  <c r="J115" i="36"/>
  <c r="J116" i="36"/>
  <c r="J117" i="36"/>
  <c r="J118" i="36"/>
  <c r="J119" i="36"/>
  <c r="J120" i="36"/>
  <c r="J121" i="36"/>
  <c r="J1" i="36"/>
  <c r="S1" i="36" s="1"/>
  <c r="I2" i="36"/>
  <c r="I1" i="36"/>
  <c r="R1" i="36" s="1"/>
  <c r="C145" i="36"/>
  <c r="B145" i="36"/>
  <c r="C144" i="36"/>
  <c r="B144" i="36"/>
  <c r="C143" i="36"/>
  <c r="B143" i="36"/>
  <c r="C142" i="36"/>
  <c r="B142" i="36"/>
  <c r="C141" i="36"/>
  <c r="B141" i="36"/>
  <c r="C140" i="36"/>
  <c r="B140" i="36"/>
  <c r="C139" i="36"/>
  <c r="B139" i="36"/>
  <c r="C138" i="36"/>
  <c r="B138" i="36"/>
  <c r="C137" i="36"/>
  <c r="B137" i="36"/>
  <c r="C136" i="36"/>
  <c r="B136" i="36"/>
  <c r="C135" i="36"/>
  <c r="B135" i="36"/>
  <c r="C134" i="36"/>
  <c r="B134" i="36"/>
  <c r="C133" i="36"/>
  <c r="B133" i="36"/>
  <c r="C132" i="36"/>
  <c r="B132" i="36"/>
  <c r="C131" i="36"/>
  <c r="B131" i="36"/>
  <c r="C130" i="36"/>
  <c r="B130" i="36"/>
  <c r="C129" i="36"/>
  <c r="B129" i="36"/>
  <c r="C128" i="36"/>
  <c r="B128" i="36"/>
  <c r="C127" i="36"/>
  <c r="B127" i="36"/>
  <c r="C126" i="36"/>
  <c r="B126" i="36"/>
  <c r="C125" i="36"/>
  <c r="B125" i="36"/>
  <c r="C124" i="36"/>
  <c r="B124" i="36"/>
  <c r="C123" i="36"/>
  <c r="B123" i="36"/>
  <c r="C122" i="36"/>
  <c r="B122" i="36"/>
  <c r="C121" i="36"/>
  <c r="B121" i="36"/>
  <c r="C120" i="36"/>
  <c r="B120" i="36"/>
  <c r="C119" i="36"/>
  <c r="B119" i="36"/>
  <c r="C118" i="36"/>
  <c r="B118" i="36"/>
  <c r="C117" i="36"/>
  <c r="B117" i="36"/>
  <c r="C116" i="36"/>
  <c r="B116" i="36"/>
  <c r="C115" i="36"/>
  <c r="B115" i="36"/>
  <c r="C114" i="36"/>
  <c r="B114" i="36"/>
  <c r="C113" i="36"/>
  <c r="B113" i="36"/>
  <c r="C112" i="36"/>
  <c r="B112" i="36"/>
  <c r="C111" i="36"/>
  <c r="B111" i="36"/>
  <c r="C110" i="36"/>
  <c r="B110" i="36"/>
  <c r="C109" i="36"/>
  <c r="B109" i="36"/>
  <c r="C108" i="36"/>
  <c r="B108" i="36"/>
  <c r="C107" i="36"/>
  <c r="B107" i="36"/>
  <c r="A106" i="36"/>
  <c r="C106" i="36" s="1"/>
  <c r="A105" i="36"/>
  <c r="C105" i="36" s="1"/>
  <c r="A104" i="36"/>
  <c r="C104" i="36" s="1"/>
  <c r="A103" i="36"/>
  <c r="B103" i="36" s="1"/>
  <c r="A102" i="36"/>
  <c r="C102" i="36" s="1"/>
  <c r="A101" i="36"/>
  <c r="C101" i="36" s="1"/>
  <c r="A100" i="36"/>
  <c r="C100" i="36" s="1"/>
  <c r="A99" i="36"/>
  <c r="B99" i="36" s="1"/>
  <c r="A98" i="36"/>
  <c r="C98" i="36" s="1"/>
  <c r="A97" i="36"/>
  <c r="C97" i="36" s="1"/>
  <c r="A96" i="36"/>
  <c r="C96" i="36" s="1"/>
  <c r="A95" i="36"/>
  <c r="B95" i="36" s="1"/>
  <c r="A94" i="36"/>
  <c r="C94" i="36" s="1"/>
  <c r="A93" i="36"/>
  <c r="C93" i="36" s="1"/>
  <c r="A92" i="36"/>
  <c r="C92" i="36" s="1"/>
  <c r="A91" i="36"/>
  <c r="B91" i="36" s="1"/>
  <c r="A90" i="36"/>
  <c r="C90" i="36" s="1"/>
  <c r="A89" i="36"/>
  <c r="C89" i="36" s="1"/>
  <c r="A88" i="36"/>
  <c r="C88" i="36" s="1"/>
  <c r="A87" i="36"/>
  <c r="B87" i="36" s="1"/>
  <c r="A86" i="36"/>
  <c r="C86" i="36" s="1"/>
  <c r="A85" i="36"/>
  <c r="C85" i="36" s="1"/>
  <c r="A84" i="36"/>
  <c r="C84" i="36" s="1"/>
  <c r="A83" i="36"/>
  <c r="B83" i="36" s="1"/>
  <c r="A82" i="36"/>
  <c r="C82" i="36" s="1"/>
  <c r="A81" i="36"/>
  <c r="C81" i="36" s="1"/>
  <c r="A80" i="36"/>
  <c r="C80" i="36" s="1"/>
  <c r="A79" i="36"/>
  <c r="B79" i="36" s="1"/>
  <c r="A78" i="36"/>
  <c r="A77" i="36"/>
  <c r="C77" i="36" s="1"/>
  <c r="A76" i="36"/>
  <c r="A75" i="36"/>
  <c r="C75" i="36" s="1"/>
  <c r="A74" i="36"/>
  <c r="A73" i="36"/>
  <c r="C73" i="36" s="1"/>
  <c r="A72" i="36"/>
  <c r="A71" i="36"/>
  <c r="B71" i="36" s="1"/>
  <c r="A70" i="36"/>
  <c r="A69" i="36"/>
  <c r="C69" i="36" s="1"/>
  <c r="A68" i="36"/>
  <c r="A67" i="36"/>
  <c r="C67" i="36" s="1"/>
  <c r="A66" i="36"/>
  <c r="B66" i="36" s="1"/>
  <c r="A65" i="36"/>
  <c r="C65" i="36" s="1"/>
  <c r="A64" i="36"/>
  <c r="B64" i="36" s="1"/>
  <c r="A63" i="36"/>
  <c r="C63" i="36" s="1"/>
  <c r="A62" i="36"/>
  <c r="B62" i="36" s="1"/>
  <c r="A61" i="36"/>
  <c r="C61" i="36" s="1"/>
  <c r="A60" i="36"/>
  <c r="C60" i="36" s="1"/>
  <c r="A59" i="36"/>
  <c r="C59" i="36" s="1"/>
  <c r="A58" i="36"/>
  <c r="C58" i="36" s="1"/>
  <c r="A57" i="36"/>
  <c r="C57" i="36" s="1"/>
  <c r="A56" i="36"/>
  <c r="C56" i="36" s="1"/>
  <c r="A55" i="36"/>
  <c r="C55" i="36" s="1"/>
  <c r="A54" i="36"/>
  <c r="C54" i="36" s="1"/>
  <c r="A53" i="36"/>
  <c r="C53" i="36" s="1"/>
  <c r="A52" i="36"/>
  <c r="C52" i="36" s="1"/>
  <c r="A51" i="36"/>
  <c r="C51" i="36" s="1"/>
  <c r="A50" i="36"/>
  <c r="C50" i="36" s="1"/>
  <c r="A49" i="36"/>
  <c r="C49" i="36" s="1"/>
  <c r="A48" i="36"/>
  <c r="C48" i="36" s="1"/>
  <c r="A47" i="36"/>
  <c r="C47" i="36" s="1"/>
  <c r="A46" i="36"/>
  <c r="C46" i="36" s="1"/>
  <c r="A45" i="36"/>
  <c r="A44" i="36"/>
  <c r="C44" i="36" s="1"/>
  <c r="A43" i="36"/>
  <c r="C43" i="36" s="1"/>
  <c r="A42" i="36"/>
  <c r="C42" i="36" s="1"/>
  <c r="A41" i="36"/>
  <c r="C41" i="36" s="1"/>
  <c r="A40" i="36"/>
  <c r="C40" i="36" s="1"/>
  <c r="A39" i="36"/>
  <c r="C39" i="36" s="1"/>
  <c r="A38" i="36"/>
  <c r="C38" i="36" s="1"/>
  <c r="A37" i="36"/>
  <c r="C37" i="36" s="1"/>
  <c r="A36" i="36"/>
  <c r="C36" i="36" s="1"/>
  <c r="A35" i="36"/>
  <c r="C35" i="36" s="1"/>
  <c r="A34" i="36"/>
  <c r="C34" i="36" s="1"/>
  <c r="B33" i="36"/>
  <c r="A33" i="36"/>
  <c r="C33" i="36" s="1"/>
  <c r="A32" i="36"/>
  <c r="C32" i="36" s="1"/>
  <c r="A31" i="36"/>
  <c r="C31" i="36" s="1"/>
  <c r="A30" i="36"/>
  <c r="C30" i="36" s="1"/>
  <c r="A29" i="36"/>
  <c r="B29" i="36" s="1"/>
  <c r="A28" i="36"/>
  <c r="C28" i="36" s="1"/>
  <c r="A27" i="36"/>
  <c r="C27" i="36" s="1"/>
  <c r="A26" i="36"/>
  <c r="C26" i="36" s="1"/>
  <c r="A25" i="36"/>
  <c r="B25" i="36" s="1"/>
  <c r="A24" i="36"/>
  <c r="C24" i="36" s="1"/>
  <c r="A23" i="36"/>
  <c r="C23" i="36" s="1"/>
  <c r="A22" i="36"/>
  <c r="C22" i="36" s="1"/>
  <c r="A21" i="36"/>
  <c r="B21" i="36" s="1"/>
  <c r="A20" i="36"/>
  <c r="C20" i="36" s="1"/>
  <c r="A19" i="36"/>
  <c r="C19" i="36" s="1"/>
  <c r="A18" i="36"/>
  <c r="C18" i="36" s="1"/>
  <c r="A17" i="36"/>
  <c r="B17" i="36" s="1"/>
  <c r="A16" i="36"/>
  <c r="C16" i="36" s="1"/>
  <c r="A15" i="36"/>
  <c r="C15" i="36" s="1"/>
  <c r="A14" i="36"/>
  <c r="C14" i="36" s="1"/>
  <c r="A13" i="36"/>
  <c r="B13" i="36" s="1"/>
  <c r="A12" i="36"/>
  <c r="C12" i="36" s="1"/>
  <c r="A11" i="36"/>
  <c r="C11" i="36" s="1"/>
  <c r="A10" i="36"/>
  <c r="C10" i="36" s="1"/>
  <c r="A9" i="36"/>
  <c r="B9" i="36" s="1"/>
  <c r="A8" i="36"/>
  <c r="B8" i="36" s="1"/>
  <c r="A7" i="36"/>
  <c r="C7" i="36" s="1"/>
  <c r="A6" i="36"/>
  <c r="B6" i="36" s="1"/>
  <c r="A5" i="36"/>
  <c r="C5" i="36" s="1"/>
  <c r="A4" i="36"/>
  <c r="B4" i="36" s="1"/>
  <c r="A3" i="36"/>
  <c r="C3" i="36" s="1"/>
  <c r="L2" i="36"/>
  <c r="A2" i="36"/>
  <c r="B2" i="36" s="1"/>
  <c r="L1" i="36"/>
  <c r="A1" i="36"/>
  <c r="J2" i="34"/>
  <c r="J3" i="34"/>
  <c r="J4" i="34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J104" i="34"/>
  <c r="J105" i="34"/>
  <c r="J106" i="34"/>
  <c r="J107" i="34"/>
  <c r="J108" i="34"/>
  <c r="J109" i="34"/>
  <c r="J110" i="34"/>
  <c r="J111" i="34"/>
  <c r="J112" i="34"/>
  <c r="J113" i="34"/>
  <c r="J114" i="34"/>
  <c r="J115" i="34"/>
  <c r="J116" i="34"/>
  <c r="J117" i="34"/>
  <c r="J118" i="34"/>
  <c r="J119" i="34"/>
  <c r="J120" i="34"/>
  <c r="J121" i="34"/>
  <c r="J1" i="34"/>
  <c r="I2" i="34"/>
  <c r="I3" i="34"/>
  <c r="I4" i="34"/>
  <c r="I5" i="34"/>
  <c r="I6" i="34"/>
  <c r="I7" i="34"/>
  <c r="I8" i="34"/>
  <c r="I9" i="34"/>
  <c r="I10" i="34"/>
  <c r="I11" i="34"/>
  <c r="I12" i="34"/>
  <c r="I13" i="34"/>
  <c r="I14" i="34"/>
  <c r="I15" i="34"/>
  <c r="I16" i="34"/>
  <c r="I17" i="34"/>
  <c r="I18" i="34"/>
  <c r="I19" i="34"/>
  <c r="I20" i="34"/>
  <c r="I21" i="34"/>
  <c r="I22" i="34"/>
  <c r="I23" i="34"/>
  <c r="I24" i="34"/>
  <c r="I25" i="34"/>
  <c r="I26" i="34"/>
  <c r="I27" i="34"/>
  <c r="I28" i="34"/>
  <c r="I29" i="34"/>
  <c r="I30" i="34"/>
  <c r="I31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44" i="34"/>
  <c r="I45" i="34"/>
  <c r="I46" i="34"/>
  <c r="I47" i="34"/>
  <c r="I48" i="34"/>
  <c r="I49" i="34"/>
  <c r="I50" i="34"/>
  <c r="I51" i="34"/>
  <c r="I52" i="34"/>
  <c r="I53" i="34"/>
  <c r="I54" i="34"/>
  <c r="I55" i="34"/>
  <c r="I56" i="34"/>
  <c r="I57" i="34"/>
  <c r="I58" i="34"/>
  <c r="I59" i="34"/>
  <c r="I60" i="34"/>
  <c r="I61" i="34"/>
  <c r="I62" i="34"/>
  <c r="I63" i="34"/>
  <c r="I64" i="34"/>
  <c r="I65" i="34"/>
  <c r="I66" i="34"/>
  <c r="I67" i="34"/>
  <c r="I68" i="34"/>
  <c r="I69" i="34"/>
  <c r="I70" i="34"/>
  <c r="I71" i="34"/>
  <c r="I72" i="34"/>
  <c r="I73" i="34"/>
  <c r="I74" i="34"/>
  <c r="I75" i="34"/>
  <c r="I76" i="34"/>
  <c r="I77" i="34"/>
  <c r="I78" i="34"/>
  <c r="I79" i="34"/>
  <c r="I80" i="34"/>
  <c r="I81" i="34"/>
  <c r="I82" i="34"/>
  <c r="I83" i="34"/>
  <c r="I84" i="34"/>
  <c r="I85" i="34"/>
  <c r="I86" i="34"/>
  <c r="I87" i="34"/>
  <c r="I88" i="34"/>
  <c r="I89" i="34"/>
  <c r="I90" i="34"/>
  <c r="I91" i="34"/>
  <c r="I92" i="34"/>
  <c r="I93" i="34"/>
  <c r="I94" i="34"/>
  <c r="I95" i="34"/>
  <c r="I96" i="34"/>
  <c r="I97" i="34"/>
  <c r="I98" i="34"/>
  <c r="I99" i="34"/>
  <c r="I100" i="34"/>
  <c r="I101" i="34"/>
  <c r="I102" i="34"/>
  <c r="I103" i="34"/>
  <c r="I104" i="34"/>
  <c r="I105" i="34"/>
  <c r="I106" i="34"/>
  <c r="I107" i="34"/>
  <c r="I108" i="34"/>
  <c r="I109" i="34"/>
  <c r="I1" i="34"/>
  <c r="R1" i="34" s="1"/>
  <c r="G2" i="34"/>
  <c r="G1" i="34"/>
  <c r="P1" i="34" s="1"/>
  <c r="C145" i="34"/>
  <c r="B145" i="34"/>
  <c r="C144" i="34"/>
  <c r="B144" i="34"/>
  <c r="C143" i="34"/>
  <c r="B143" i="34"/>
  <c r="C142" i="34"/>
  <c r="B142" i="34"/>
  <c r="C141" i="34"/>
  <c r="B141" i="34"/>
  <c r="C140" i="34"/>
  <c r="B140" i="34"/>
  <c r="C139" i="34"/>
  <c r="B139" i="34"/>
  <c r="C138" i="34"/>
  <c r="B138" i="34"/>
  <c r="C137" i="34"/>
  <c r="B137" i="34"/>
  <c r="C136" i="34"/>
  <c r="B136" i="34"/>
  <c r="C135" i="34"/>
  <c r="B135" i="34"/>
  <c r="C134" i="34"/>
  <c r="B134" i="34"/>
  <c r="C133" i="34"/>
  <c r="B133" i="34"/>
  <c r="C132" i="34"/>
  <c r="B132" i="34"/>
  <c r="C131" i="34"/>
  <c r="B131" i="34"/>
  <c r="C130" i="34"/>
  <c r="B130" i="34"/>
  <c r="C129" i="34"/>
  <c r="B129" i="34"/>
  <c r="C128" i="34"/>
  <c r="B128" i="34"/>
  <c r="C127" i="34"/>
  <c r="B127" i="34"/>
  <c r="C126" i="34"/>
  <c r="B126" i="34"/>
  <c r="C125" i="34"/>
  <c r="B125" i="34"/>
  <c r="C124" i="34"/>
  <c r="B124" i="34"/>
  <c r="C123" i="34"/>
  <c r="B123" i="34"/>
  <c r="C122" i="34"/>
  <c r="B122" i="34"/>
  <c r="C121" i="34"/>
  <c r="B121" i="34"/>
  <c r="C120" i="34"/>
  <c r="B120" i="34"/>
  <c r="C119" i="34"/>
  <c r="B119" i="34"/>
  <c r="C118" i="34"/>
  <c r="B118" i="34"/>
  <c r="C117" i="34"/>
  <c r="B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K109" i="34"/>
  <c r="C109" i="34"/>
  <c r="B109" i="34"/>
  <c r="K108" i="34"/>
  <c r="C108" i="34"/>
  <c r="B108" i="34"/>
  <c r="K107" i="34"/>
  <c r="C107" i="34"/>
  <c r="B107" i="34"/>
  <c r="K106" i="34"/>
  <c r="A106" i="34"/>
  <c r="C106" i="34" s="1"/>
  <c r="K105" i="34"/>
  <c r="A105" i="34"/>
  <c r="C105" i="34" s="1"/>
  <c r="K104" i="34"/>
  <c r="A104" i="34"/>
  <c r="C104" i="34" s="1"/>
  <c r="K103" i="34"/>
  <c r="A103" i="34"/>
  <c r="C103" i="34" s="1"/>
  <c r="K102" i="34"/>
  <c r="A102" i="34"/>
  <c r="C102" i="34" s="1"/>
  <c r="K101" i="34"/>
  <c r="A101" i="34"/>
  <c r="B101" i="34" s="1"/>
  <c r="K100" i="34"/>
  <c r="A100" i="34"/>
  <c r="C100" i="34" s="1"/>
  <c r="K99" i="34"/>
  <c r="A99" i="34"/>
  <c r="B99" i="34" s="1"/>
  <c r="K98" i="34"/>
  <c r="A98" i="34"/>
  <c r="C98" i="34" s="1"/>
  <c r="K97" i="34"/>
  <c r="A97" i="34"/>
  <c r="B97" i="34" s="1"/>
  <c r="K96" i="34"/>
  <c r="A96" i="34"/>
  <c r="C96" i="34" s="1"/>
  <c r="K95" i="34"/>
  <c r="A95" i="34"/>
  <c r="B95" i="34" s="1"/>
  <c r="K94" i="34"/>
  <c r="A94" i="34"/>
  <c r="C94" i="34" s="1"/>
  <c r="K93" i="34"/>
  <c r="A93" i="34"/>
  <c r="B93" i="34" s="1"/>
  <c r="K92" i="34"/>
  <c r="K140" i="34" s="1"/>
  <c r="A92" i="34"/>
  <c r="B92" i="34" s="1"/>
  <c r="K91" i="34"/>
  <c r="A91" i="34"/>
  <c r="K90" i="34"/>
  <c r="K138" i="34" s="1"/>
  <c r="A90" i="34"/>
  <c r="C90" i="34" s="1"/>
  <c r="K89" i="34"/>
  <c r="A89" i="34"/>
  <c r="C89" i="34" s="1"/>
  <c r="K88" i="34"/>
  <c r="K136" i="34" s="1"/>
  <c r="A88" i="34"/>
  <c r="C88" i="34" s="1"/>
  <c r="K87" i="34"/>
  <c r="A87" i="34"/>
  <c r="C87" i="34" s="1"/>
  <c r="K86" i="34"/>
  <c r="K134" i="34" s="1"/>
  <c r="A86" i="34"/>
  <c r="C86" i="34" s="1"/>
  <c r="K85" i="34"/>
  <c r="A85" i="34"/>
  <c r="C85" i="34" s="1"/>
  <c r="K84" i="34"/>
  <c r="K132" i="34" s="1"/>
  <c r="A84" i="34"/>
  <c r="C84" i="34" s="1"/>
  <c r="K83" i="34"/>
  <c r="A83" i="34"/>
  <c r="K82" i="34"/>
  <c r="K130" i="34" s="1"/>
  <c r="A82" i="34"/>
  <c r="C82" i="34" s="1"/>
  <c r="K81" i="34"/>
  <c r="A81" i="34"/>
  <c r="C81" i="34" s="1"/>
  <c r="K80" i="34"/>
  <c r="K128" i="34" s="1"/>
  <c r="A80" i="34"/>
  <c r="C80" i="34" s="1"/>
  <c r="K79" i="34"/>
  <c r="A79" i="34"/>
  <c r="C79" i="34" s="1"/>
  <c r="K78" i="34"/>
  <c r="K126" i="34" s="1"/>
  <c r="A78" i="34"/>
  <c r="C78" i="34" s="1"/>
  <c r="K77" i="34"/>
  <c r="A77" i="34"/>
  <c r="C77" i="34" s="1"/>
  <c r="K76" i="34"/>
  <c r="K124" i="34" s="1"/>
  <c r="A76" i="34"/>
  <c r="C76" i="34" s="1"/>
  <c r="K75" i="34"/>
  <c r="A75" i="34"/>
  <c r="K74" i="34"/>
  <c r="K122" i="34" s="1"/>
  <c r="A74" i="34"/>
  <c r="C74" i="34" s="1"/>
  <c r="K73" i="34"/>
  <c r="A73" i="34"/>
  <c r="C73" i="34" s="1"/>
  <c r="K72" i="34"/>
  <c r="K120" i="34" s="1"/>
  <c r="A72" i="34"/>
  <c r="C72" i="34" s="1"/>
  <c r="K71" i="34"/>
  <c r="A71" i="34"/>
  <c r="C71" i="34" s="1"/>
  <c r="K70" i="34"/>
  <c r="K118" i="34" s="1"/>
  <c r="A70" i="34"/>
  <c r="C70" i="34" s="1"/>
  <c r="K69" i="34"/>
  <c r="A69" i="34"/>
  <c r="C69" i="34" s="1"/>
  <c r="K68" i="34"/>
  <c r="K116" i="34" s="1"/>
  <c r="A68" i="34"/>
  <c r="C68" i="34" s="1"/>
  <c r="K67" i="34"/>
  <c r="A67" i="34"/>
  <c r="K66" i="34"/>
  <c r="K114" i="34" s="1"/>
  <c r="A66" i="34"/>
  <c r="C66" i="34" s="1"/>
  <c r="K65" i="34"/>
  <c r="A65" i="34"/>
  <c r="C65" i="34" s="1"/>
  <c r="K64" i="34"/>
  <c r="A64" i="34"/>
  <c r="C64" i="34" s="1"/>
  <c r="K63" i="34"/>
  <c r="A63" i="34"/>
  <c r="C63" i="34" s="1"/>
  <c r="K62" i="34"/>
  <c r="K110" i="34" s="1"/>
  <c r="A62" i="34"/>
  <c r="C62" i="34" s="1"/>
  <c r="K61" i="34"/>
  <c r="A61" i="34"/>
  <c r="C61" i="34" s="1"/>
  <c r="K60" i="34"/>
  <c r="A60" i="34"/>
  <c r="C60" i="34" s="1"/>
  <c r="K59" i="34"/>
  <c r="A59" i="34"/>
  <c r="K58" i="34"/>
  <c r="A58" i="34"/>
  <c r="C58" i="34" s="1"/>
  <c r="K57" i="34"/>
  <c r="A57" i="34"/>
  <c r="C57" i="34" s="1"/>
  <c r="K56" i="34"/>
  <c r="A56" i="34"/>
  <c r="C56" i="34" s="1"/>
  <c r="K55" i="34"/>
  <c r="A55" i="34"/>
  <c r="C55" i="34" s="1"/>
  <c r="K54" i="34"/>
  <c r="A54" i="34"/>
  <c r="C54" i="34" s="1"/>
  <c r="K53" i="34"/>
  <c r="A53" i="34"/>
  <c r="C53" i="34" s="1"/>
  <c r="K52" i="34"/>
  <c r="A52" i="34"/>
  <c r="C52" i="34" s="1"/>
  <c r="K51" i="34"/>
  <c r="A51" i="34"/>
  <c r="K50" i="34"/>
  <c r="A50" i="34"/>
  <c r="C50" i="34" s="1"/>
  <c r="K49" i="34"/>
  <c r="A49" i="34"/>
  <c r="C49" i="34" s="1"/>
  <c r="K48" i="34"/>
  <c r="A48" i="34"/>
  <c r="C48" i="34" s="1"/>
  <c r="K47" i="34"/>
  <c r="A47" i="34"/>
  <c r="C47" i="34" s="1"/>
  <c r="K46" i="34"/>
  <c r="A46" i="34"/>
  <c r="C46" i="34" s="1"/>
  <c r="K45" i="34"/>
  <c r="A45" i="34"/>
  <c r="C45" i="34" s="1"/>
  <c r="K44" i="34"/>
  <c r="A44" i="34"/>
  <c r="C44" i="34" s="1"/>
  <c r="K43" i="34"/>
  <c r="A43" i="34"/>
  <c r="C43" i="34" s="1"/>
  <c r="K42" i="34"/>
  <c r="A42" i="34"/>
  <c r="C42" i="34" s="1"/>
  <c r="K41" i="34"/>
  <c r="A41" i="34"/>
  <c r="C41" i="34" s="1"/>
  <c r="K40" i="34"/>
  <c r="A40" i="34"/>
  <c r="C40" i="34" s="1"/>
  <c r="K39" i="34"/>
  <c r="A39" i="34"/>
  <c r="C39" i="34" s="1"/>
  <c r="K38" i="34"/>
  <c r="A38" i="34"/>
  <c r="C38" i="34" s="1"/>
  <c r="K37" i="34"/>
  <c r="A37" i="34"/>
  <c r="C37" i="34" s="1"/>
  <c r="K36" i="34"/>
  <c r="A36" i="34"/>
  <c r="C36" i="34" s="1"/>
  <c r="K35" i="34"/>
  <c r="A35" i="34"/>
  <c r="C35" i="34" s="1"/>
  <c r="K34" i="34"/>
  <c r="A34" i="34"/>
  <c r="C34" i="34" s="1"/>
  <c r="K33" i="34"/>
  <c r="A33" i="34"/>
  <c r="C33" i="34" s="1"/>
  <c r="K32" i="34"/>
  <c r="A32" i="34"/>
  <c r="C32" i="34" s="1"/>
  <c r="K31" i="34"/>
  <c r="A31" i="34"/>
  <c r="C31" i="34" s="1"/>
  <c r="K30" i="34"/>
  <c r="A30" i="34"/>
  <c r="C30" i="34" s="1"/>
  <c r="K29" i="34"/>
  <c r="A29" i="34"/>
  <c r="C29" i="34" s="1"/>
  <c r="K28" i="34"/>
  <c r="A28" i="34"/>
  <c r="C28" i="34" s="1"/>
  <c r="K27" i="34"/>
  <c r="A27" i="34"/>
  <c r="C27" i="34" s="1"/>
  <c r="K26" i="34"/>
  <c r="A26" i="34"/>
  <c r="C26" i="34" s="1"/>
  <c r="K25" i="34"/>
  <c r="A25" i="34"/>
  <c r="C25" i="34" s="1"/>
  <c r="K24" i="34"/>
  <c r="A24" i="34"/>
  <c r="C24" i="34" s="1"/>
  <c r="K23" i="34"/>
  <c r="A23" i="34"/>
  <c r="C23" i="34" s="1"/>
  <c r="K22" i="34"/>
  <c r="A22" i="34"/>
  <c r="C22" i="34" s="1"/>
  <c r="K21" i="34"/>
  <c r="A21" i="34"/>
  <c r="C21" i="34" s="1"/>
  <c r="K20" i="34"/>
  <c r="A20" i="34"/>
  <c r="C20" i="34" s="1"/>
  <c r="K19" i="34"/>
  <c r="A19" i="34"/>
  <c r="C19" i="34" s="1"/>
  <c r="K18" i="34"/>
  <c r="A18" i="34"/>
  <c r="C18" i="34" s="1"/>
  <c r="K17" i="34"/>
  <c r="A17" i="34"/>
  <c r="C17" i="34" s="1"/>
  <c r="K16" i="34"/>
  <c r="A16" i="34"/>
  <c r="C16" i="34" s="1"/>
  <c r="K15" i="34"/>
  <c r="A15" i="34"/>
  <c r="C15" i="34" s="1"/>
  <c r="K14" i="34"/>
  <c r="A14" i="34"/>
  <c r="C14" i="34" s="1"/>
  <c r="K13" i="34"/>
  <c r="A13" i="34"/>
  <c r="C13" i="34" s="1"/>
  <c r="K12" i="34"/>
  <c r="A12" i="34"/>
  <c r="C12" i="34" s="1"/>
  <c r="K11" i="34"/>
  <c r="A11" i="34"/>
  <c r="C11" i="34" s="1"/>
  <c r="K10" i="34"/>
  <c r="A10" i="34"/>
  <c r="C10" i="34" s="1"/>
  <c r="K9" i="34"/>
  <c r="A9" i="34"/>
  <c r="C9" i="34" s="1"/>
  <c r="K8" i="34"/>
  <c r="A8" i="34"/>
  <c r="C8" i="34" s="1"/>
  <c r="K7" i="34"/>
  <c r="A7" i="34"/>
  <c r="C7" i="34" s="1"/>
  <c r="K6" i="34"/>
  <c r="A6" i="34"/>
  <c r="C6" i="34" s="1"/>
  <c r="K5" i="34"/>
  <c r="A5" i="34"/>
  <c r="C5" i="34" s="1"/>
  <c r="K4" i="34"/>
  <c r="A4" i="34"/>
  <c r="C4" i="34" s="1"/>
  <c r="K3" i="34"/>
  <c r="A3" i="34"/>
  <c r="C3" i="34" s="1"/>
  <c r="K2" i="34"/>
  <c r="A2" i="34"/>
  <c r="C2" i="34" s="1"/>
  <c r="K1" i="34"/>
  <c r="D1" i="34"/>
  <c r="A1" i="34"/>
  <c r="K3" i="28"/>
  <c r="K4" i="28"/>
  <c r="K5" i="28"/>
  <c r="K6" i="28"/>
  <c r="K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I2" i="28"/>
  <c r="P2" i="28" s="1"/>
  <c r="I3" i="28"/>
  <c r="P3" i="28" s="1"/>
  <c r="I4" i="28"/>
  <c r="P4" i="28" s="1"/>
  <c r="I5" i="28"/>
  <c r="P5" i="28" s="1"/>
  <c r="I6" i="28"/>
  <c r="P6" i="28" s="1"/>
  <c r="I7" i="28"/>
  <c r="P7" i="28" s="1"/>
  <c r="I8" i="28"/>
  <c r="P8" i="28" s="1"/>
  <c r="I9" i="28"/>
  <c r="P9" i="28" s="1"/>
  <c r="I10" i="28"/>
  <c r="P10" i="28" s="1"/>
  <c r="I11" i="28"/>
  <c r="P11" i="28" s="1"/>
  <c r="I12" i="28"/>
  <c r="P12" i="28" s="1"/>
  <c r="I13" i="28"/>
  <c r="P13" i="28" s="1"/>
  <c r="I14" i="28"/>
  <c r="P14" i="28" s="1"/>
  <c r="I15" i="28"/>
  <c r="P15" i="28" s="1"/>
  <c r="I16" i="28"/>
  <c r="P16" i="28" s="1"/>
  <c r="I17" i="28"/>
  <c r="P17" i="28" s="1"/>
  <c r="I18" i="28"/>
  <c r="P18" i="28" s="1"/>
  <c r="I19" i="28"/>
  <c r="P19" i="28" s="1"/>
  <c r="I20" i="28"/>
  <c r="P20" i="28" s="1"/>
  <c r="I21" i="28"/>
  <c r="P21" i="28" s="1"/>
  <c r="I22" i="28"/>
  <c r="P22" i="28" s="1"/>
  <c r="I23" i="28"/>
  <c r="P23" i="28" s="1"/>
  <c r="I24" i="28"/>
  <c r="P24" i="28" s="1"/>
  <c r="I25" i="28"/>
  <c r="P25" i="28" s="1"/>
  <c r="I26" i="28"/>
  <c r="P26" i="28" s="1"/>
  <c r="I27" i="28"/>
  <c r="P27" i="28" s="1"/>
  <c r="I28" i="28"/>
  <c r="P28" i="28" s="1"/>
  <c r="I29" i="28"/>
  <c r="P29" i="28" s="1"/>
  <c r="I30" i="28"/>
  <c r="P30" i="28" s="1"/>
  <c r="I31" i="28"/>
  <c r="P31" i="28" s="1"/>
  <c r="I32" i="28"/>
  <c r="P32" i="28" s="1"/>
  <c r="I33" i="28"/>
  <c r="P33" i="28" s="1"/>
  <c r="I34" i="28"/>
  <c r="P34" i="28" s="1"/>
  <c r="I35" i="28"/>
  <c r="P35" i="28" s="1"/>
  <c r="I36" i="28"/>
  <c r="P36" i="28" s="1"/>
  <c r="I37" i="28"/>
  <c r="P37" i="28" s="1"/>
  <c r="I38" i="28"/>
  <c r="P38" i="28" s="1"/>
  <c r="I39" i="28"/>
  <c r="P39" i="28" s="1"/>
  <c r="I40" i="28"/>
  <c r="P40" i="28" s="1"/>
  <c r="I41" i="28"/>
  <c r="P41" i="28" s="1"/>
  <c r="I42" i="28"/>
  <c r="P42" i="28" s="1"/>
  <c r="I43" i="28"/>
  <c r="P43" i="28" s="1"/>
  <c r="I44" i="28"/>
  <c r="P44" i="28" s="1"/>
  <c r="I45" i="28"/>
  <c r="P45" i="28" s="1"/>
  <c r="I46" i="28"/>
  <c r="P46" i="28" s="1"/>
  <c r="I47" i="28"/>
  <c r="P47" i="28" s="1"/>
  <c r="I48" i="28"/>
  <c r="P48" i="28" s="1"/>
  <c r="I49" i="28"/>
  <c r="P49" i="28" s="1"/>
  <c r="I50" i="28"/>
  <c r="P50" i="28" s="1"/>
  <c r="I51" i="28"/>
  <c r="P51" i="28" s="1"/>
  <c r="I52" i="28"/>
  <c r="P52" i="28" s="1"/>
  <c r="I53" i="28"/>
  <c r="P53" i="28" s="1"/>
  <c r="I54" i="28"/>
  <c r="P54" i="28" s="1"/>
  <c r="I55" i="28"/>
  <c r="P55" i="28" s="1"/>
  <c r="I56" i="28"/>
  <c r="P56" i="28" s="1"/>
  <c r="I57" i="28"/>
  <c r="P57" i="28" s="1"/>
  <c r="I58" i="28"/>
  <c r="P58" i="28" s="1"/>
  <c r="I59" i="28"/>
  <c r="P59" i="28" s="1"/>
  <c r="I60" i="28"/>
  <c r="P60" i="28" s="1"/>
  <c r="I61" i="28"/>
  <c r="P61" i="28" s="1"/>
  <c r="I62" i="28"/>
  <c r="P62" i="28" s="1"/>
  <c r="I63" i="28"/>
  <c r="P63" i="28" s="1"/>
  <c r="I64" i="28"/>
  <c r="P64" i="28" s="1"/>
  <c r="I65" i="28"/>
  <c r="P65" i="28" s="1"/>
  <c r="I66" i="28"/>
  <c r="P66" i="28" s="1"/>
  <c r="I67" i="28"/>
  <c r="P67" i="28" s="1"/>
  <c r="I68" i="28"/>
  <c r="P68" i="28" s="1"/>
  <c r="I69" i="28"/>
  <c r="P69" i="28" s="1"/>
  <c r="I70" i="28"/>
  <c r="P70" i="28" s="1"/>
  <c r="I71" i="28"/>
  <c r="P71" i="28" s="1"/>
  <c r="I72" i="28"/>
  <c r="P72" i="28" s="1"/>
  <c r="I73" i="28"/>
  <c r="P73" i="28" s="1"/>
  <c r="I74" i="28"/>
  <c r="P74" i="28" s="1"/>
  <c r="I75" i="28"/>
  <c r="P75" i="28" s="1"/>
  <c r="I76" i="28"/>
  <c r="P76" i="28" s="1"/>
  <c r="I77" i="28"/>
  <c r="P77" i="28" s="1"/>
  <c r="I78" i="28"/>
  <c r="P78" i="28" s="1"/>
  <c r="I79" i="28"/>
  <c r="P79" i="28" s="1"/>
  <c r="I80" i="28"/>
  <c r="P80" i="28" s="1"/>
  <c r="I81" i="28"/>
  <c r="P81" i="28" s="1"/>
  <c r="I82" i="28"/>
  <c r="P82" i="28" s="1"/>
  <c r="I83" i="28"/>
  <c r="P83" i="28" s="1"/>
  <c r="I84" i="28"/>
  <c r="P84" i="28" s="1"/>
  <c r="I85" i="28"/>
  <c r="P85" i="28" s="1"/>
  <c r="I86" i="28"/>
  <c r="P86" i="28" s="1"/>
  <c r="I87" i="28"/>
  <c r="P87" i="28" s="1"/>
  <c r="I88" i="28"/>
  <c r="P88" i="28" s="1"/>
  <c r="I89" i="28"/>
  <c r="P89" i="28" s="1"/>
  <c r="I90" i="28"/>
  <c r="P90" i="28" s="1"/>
  <c r="I91" i="28"/>
  <c r="P91" i="28" s="1"/>
  <c r="I92" i="28"/>
  <c r="P92" i="28" s="1"/>
  <c r="I93" i="28"/>
  <c r="P93" i="28" s="1"/>
  <c r="I94" i="28"/>
  <c r="P94" i="28" s="1"/>
  <c r="I95" i="28"/>
  <c r="P95" i="28" s="1"/>
  <c r="I96" i="28"/>
  <c r="P96" i="28" s="1"/>
  <c r="I97" i="28"/>
  <c r="P97" i="28" s="1"/>
  <c r="I98" i="28"/>
  <c r="P98" i="28" s="1"/>
  <c r="I99" i="28"/>
  <c r="P99" i="28" s="1"/>
  <c r="I100" i="28"/>
  <c r="P100" i="28" s="1"/>
  <c r="I101" i="28"/>
  <c r="P101" i="28" s="1"/>
  <c r="I102" i="28"/>
  <c r="P102" i="28" s="1"/>
  <c r="I103" i="28"/>
  <c r="P103" i="28" s="1"/>
  <c r="I104" i="28"/>
  <c r="P104" i="28" s="1"/>
  <c r="I105" i="28"/>
  <c r="P105" i="28" s="1"/>
  <c r="I106" i="28"/>
  <c r="P106" i="28" s="1"/>
  <c r="I107" i="28"/>
  <c r="P107" i="28" s="1"/>
  <c r="I108" i="28"/>
  <c r="P108" i="28" s="1"/>
  <c r="I109" i="28"/>
  <c r="P109" i="28" s="1"/>
  <c r="I1" i="28"/>
  <c r="P1" i="28" s="1"/>
  <c r="Q2" i="28"/>
  <c r="I2" i="30"/>
  <c r="P2" i="30" s="1"/>
  <c r="I3" i="30"/>
  <c r="P3" i="30" s="1"/>
  <c r="I4" i="30"/>
  <c r="P4" i="30" s="1"/>
  <c r="I5" i="30"/>
  <c r="P5" i="30" s="1"/>
  <c r="I6" i="30"/>
  <c r="P6" i="30" s="1"/>
  <c r="I7" i="30"/>
  <c r="P7" i="30" s="1"/>
  <c r="I8" i="30"/>
  <c r="P8" i="30" s="1"/>
  <c r="I9" i="30"/>
  <c r="P9" i="30" s="1"/>
  <c r="I10" i="30"/>
  <c r="P10" i="30" s="1"/>
  <c r="I11" i="30"/>
  <c r="P11" i="30" s="1"/>
  <c r="I12" i="30"/>
  <c r="P12" i="30" s="1"/>
  <c r="I13" i="30"/>
  <c r="P13" i="30" s="1"/>
  <c r="I14" i="30"/>
  <c r="P14" i="30" s="1"/>
  <c r="I15" i="30"/>
  <c r="P15" i="30" s="1"/>
  <c r="I16" i="30"/>
  <c r="P16" i="30" s="1"/>
  <c r="I17" i="30"/>
  <c r="P17" i="30" s="1"/>
  <c r="I18" i="30"/>
  <c r="P18" i="30" s="1"/>
  <c r="I19" i="30"/>
  <c r="P19" i="30" s="1"/>
  <c r="I20" i="30"/>
  <c r="P20" i="30" s="1"/>
  <c r="I21" i="30"/>
  <c r="P21" i="30" s="1"/>
  <c r="I22" i="30"/>
  <c r="P22" i="30" s="1"/>
  <c r="I23" i="30"/>
  <c r="P23" i="30" s="1"/>
  <c r="I24" i="30"/>
  <c r="P24" i="30" s="1"/>
  <c r="I25" i="30"/>
  <c r="P25" i="30" s="1"/>
  <c r="I26" i="30"/>
  <c r="P26" i="30" s="1"/>
  <c r="I27" i="30"/>
  <c r="P27" i="30" s="1"/>
  <c r="I28" i="30"/>
  <c r="P28" i="30" s="1"/>
  <c r="I29" i="30"/>
  <c r="P29" i="30" s="1"/>
  <c r="I30" i="30"/>
  <c r="P30" i="30" s="1"/>
  <c r="I31" i="30"/>
  <c r="P31" i="30" s="1"/>
  <c r="I32" i="30"/>
  <c r="P32" i="30" s="1"/>
  <c r="I33" i="30"/>
  <c r="P33" i="30" s="1"/>
  <c r="I34" i="30"/>
  <c r="P34" i="30" s="1"/>
  <c r="I35" i="30"/>
  <c r="P35" i="30" s="1"/>
  <c r="I36" i="30"/>
  <c r="P36" i="30" s="1"/>
  <c r="I37" i="30"/>
  <c r="P37" i="30" s="1"/>
  <c r="I38" i="30"/>
  <c r="P38" i="30" s="1"/>
  <c r="I39" i="30"/>
  <c r="P39" i="30" s="1"/>
  <c r="I40" i="30"/>
  <c r="P40" i="30" s="1"/>
  <c r="I41" i="30"/>
  <c r="P41" i="30" s="1"/>
  <c r="I42" i="30"/>
  <c r="P42" i="30" s="1"/>
  <c r="I43" i="30"/>
  <c r="P43" i="30" s="1"/>
  <c r="I44" i="30"/>
  <c r="P44" i="30" s="1"/>
  <c r="I45" i="30"/>
  <c r="P45" i="30" s="1"/>
  <c r="I46" i="30"/>
  <c r="P46" i="30" s="1"/>
  <c r="I47" i="30"/>
  <c r="P47" i="30" s="1"/>
  <c r="I48" i="30"/>
  <c r="P48" i="30" s="1"/>
  <c r="I49" i="30"/>
  <c r="P49" i="30" s="1"/>
  <c r="I50" i="30"/>
  <c r="P50" i="30" s="1"/>
  <c r="I51" i="30"/>
  <c r="P51" i="30" s="1"/>
  <c r="I52" i="30"/>
  <c r="P52" i="30" s="1"/>
  <c r="I53" i="30"/>
  <c r="P53" i="30" s="1"/>
  <c r="I54" i="30"/>
  <c r="P54" i="30" s="1"/>
  <c r="I55" i="30"/>
  <c r="P55" i="30" s="1"/>
  <c r="I56" i="30"/>
  <c r="P56" i="30" s="1"/>
  <c r="I57" i="30"/>
  <c r="P57" i="30" s="1"/>
  <c r="I58" i="30"/>
  <c r="P58" i="30" s="1"/>
  <c r="I59" i="30"/>
  <c r="P59" i="30" s="1"/>
  <c r="I60" i="30"/>
  <c r="P60" i="30" s="1"/>
  <c r="I61" i="30"/>
  <c r="P61" i="30" s="1"/>
  <c r="I62" i="30"/>
  <c r="P62" i="30" s="1"/>
  <c r="I63" i="30"/>
  <c r="P63" i="30" s="1"/>
  <c r="I64" i="30"/>
  <c r="P64" i="30" s="1"/>
  <c r="I65" i="30"/>
  <c r="P65" i="30" s="1"/>
  <c r="I66" i="30"/>
  <c r="P66" i="30" s="1"/>
  <c r="I67" i="30"/>
  <c r="P67" i="30" s="1"/>
  <c r="I68" i="30"/>
  <c r="P68" i="30" s="1"/>
  <c r="I69" i="30"/>
  <c r="P69" i="30" s="1"/>
  <c r="I70" i="30"/>
  <c r="P70" i="30" s="1"/>
  <c r="I71" i="30"/>
  <c r="P71" i="30" s="1"/>
  <c r="I72" i="30"/>
  <c r="P72" i="30" s="1"/>
  <c r="I73" i="30"/>
  <c r="P73" i="30" s="1"/>
  <c r="I74" i="30"/>
  <c r="P74" i="30" s="1"/>
  <c r="I75" i="30"/>
  <c r="P75" i="30" s="1"/>
  <c r="I76" i="30"/>
  <c r="P76" i="30" s="1"/>
  <c r="I77" i="30"/>
  <c r="P77" i="30" s="1"/>
  <c r="I78" i="30"/>
  <c r="P78" i="30" s="1"/>
  <c r="I79" i="30"/>
  <c r="P79" i="30" s="1"/>
  <c r="I80" i="30"/>
  <c r="P80" i="30" s="1"/>
  <c r="I81" i="30"/>
  <c r="P81" i="30" s="1"/>
  <c r="I82" i="30"/>
  <c r="P82" i="30" s="1"/>
  <c r="I83" i="30"/>
  <c r="P83" i="30" s="1"/>
  <c r="I84" i="30"/>
  <c r="P84" i="30" s="1"/>
  <c r="I85" i="30"/>
  <c r="P85" i="30" s="1"/>
  <c r="I86" i="30"/>
  <c r="P86" i="30" s="1"/>
  <c r="I87" i="30"/>
  <c r="P87" i="30" s="1"/>
  <c r="I88" i="30"/>
  <c r="P88" i="30" s="1"/>
  <c r="I89" i="30"/>
  <c r="P89" i="30" s="1"/>
  <c r="I90" i="30"/>
  <c r="P90" i="30" s="1"/>
  <c r="I91" i="30"/>
  <c r="P91" i="30" s="1"/>
  <c r="I92" i="30"/>
  <c r="P92" i="30" s="1"/>
  <c r="I93" i="30"/>
  <c r="P93" i="30" s="1"/>
  <c r="I94" i="30"/>
  <c r="P94" i="30" s="1"/>
  <c r="I95" i="30"/>
  <c r="P95" i="30" s="1"/>
  <c r="I96" i="30"/>
  <c r="P96" i="30" s="1"/>
  <c r="I97" i="30"/>
  <c r="P97" i="30" s="1"/>
  <c r="I98" i="30"/>
  <c r="P98" i="30" s="1"/>
  <c r="I99" i="30"/>
  <c r="P99" i="30" s="1"/>
  <c r="I100" i="30"/>
  <c r="P100" i="30" s="1"/>
  <c r="I101" i="30"/>
  <c r="P101" i="30" s="1"/>
  <c r="I102" i="30"/>
  <c r="P102" i="30" s="1"/>
  <c r="I103" i="30"/>
  <c r="P103" i="30" s="1"/>
  <c r="I104" i="30"/>
  <c r="P104" i="30" s="1"/>
  <c r="I105" i="30"/>
  <c r="P105" i="30" s="1"/>
  <c r="I106" i="30"/>
  <c r="P106" i="30" s="1"/>
  <c r="I107" i="30"/>
  <c r="P107" i="30" s="1"/>
  <c r="I108" i="30"/>
  <c r="P108" i="30" s="1"/>
  <c r="I109" i="30"/>
  <c r="P109" i="30" s="1"/>
  <c r="I1" i="30"/>
  <c r="P1" i="30" s="1"/>
  <c r="Q3" i="32"/>
  <c r="R3" i="32"/>
  <c r="Q4" i="32"/>
  <c r="R4" i="32"/>
  <c r="Q5" i="32"/>
  <c r="R5" i="32"/>
  <c r="Q6" i="32"/>
  <c r="R6" i="32"/>
  <c r="Q7" i="32"/>
  <c r="R7" i="32"/>
  <c r="Q8" i="32"/>
  <c r="R8" i="32"/>
  <c r="Q9" i="32"/>
  <c r="R9" i="32"/>
  <c r="Q10" i="32"/>
  <c r="R10" i="32"/>
  <c r="Q11" i="32"/>
  <c r="R11" i="32"/>
  <c r="Q12" i="32"/>
  <c r="R12" i="32"/>
  <c r="Q13" i="32"/>
  <c r="R13" i="32"/>
  <c r="Q14" i="32"/>
  <c r="R14" i="32"/>
  <c r="Q15" i="32"/>
  <c r="R15" i="32"/>
  <c r="Q16" i="32"/>
  <c r="R16" i="32"/>
  <c r="Q17" i="32"/>
  <c r="R17" i="32"/>
  <c r="Q18" i="32"/>
  <c r="R18" i="32"/>
  <c r="Q19" i="32"/>
  <c r="R19" i="32"/>
  <c r="Q20" i="32"/>
  <c r="R20" i="32"/>
  <c r="Q21" i="32"/>
  <c r="R21" i="32"/>
  <c r="Q22" i="32"/>
  <c r="R22" i="32"/>
  <c r="Q23" i="32"/>
  <c r="R23" i="32"/>
  <c r="Q24" i="32"/>
  <c r="R24" i="32"/>
  <c r="Q25" i="32"/>
  <c r="R25" i="32"/>
  <c r="Q26" i="32"/>
  <c r="R26" i="32"/>
  <c r="Q27" i="32"/>
  <c r="R27" i="32"/>
  <c r="Q28" i="32"/>
  <c r="R28" i="32"/>
  <c r="Q29" i="32"/>
  <c r="R29" i="32"/>
  <c r="Q30" i="32"/>
  <c r="R30" i="32"/>
  <c r="Q31" i="32"/>
  <c r="R31" i="32"/>
  <c r="Q32" i="32"/>
  <c r="R32" i="32"/>
  <c r="Q33" i="32"/>
  <c r="R33" i="32"/>
  <c r="Q34" i="32"/>
  <c r="R34" i="32"/>
  <c r="Q35" i="32"/>
  <c r="R35" i="32"/>
  <c r="Q36" i="32"/>
  <c r="R36" i="32"/>
  <c r="Q37" i="32"/>
  <c r="R37" i="32"/>
  <c r="Q38" i="32"/>
  <c r="R38" i="32"/>
  <c r="Q39" i="32"/>
  <c r="R39" i="32"/>
  <c r="Q40" i="32"/>
  <c r="R40" i="32"/>
  <c r="Q41" i="32"/>
  <c r="R41" i="32"/>
  <c r="Q42" i="32"/>
  <c r="R42" i="32"/>
  <c r="Q43" i="32"/>
  <c r="R43" i="32"/>
  <c r="Q44" i="32"/>
  <c r="R44" i="32"/>
  <c r="Q45" i="32"/>
  <c r="R45" i="32"/>
  <c r="Q46" i="32"/>
  <c r="R46" i="32"/>
  <c r="Q47" i="32"/>
  <c r="R47" i="32"/>
  <c r="Q48" i="32"/>
  <c r="R48" i="32"/>
  <c r="Q49" i="32"/>
  <c r="R49" i="32"/>
  <c r="Q50" i="32"/>
  <c r="R50" i="32"/>
  <c r="Q51" i="32"/>
  <c r="R51" i="32"/>
  <c r="Q52" i="32"/>
  <c r="R52" i="32"/>
  <c r="Q53" i="32"/>
  <c r="R53" i="32"/>
  <c r="Q54" i="32"/>
  <c r="R54" i="32"/>
  <c r="Q55" i="32"/>
  <c r="Q56" i="32"/>
  <c r="R56" i="32"/>
  <c r="Q57" i="32"/>
  <c r="R57" i="32"/>
  <c r="Q58" i="32"/>
  <c r="R58" i="32"/>
  <c r="Q59" i="32"/>
  <c r="R59" i="32"/>
  <c r="Q60" i="32"/>
  <c r="R60" i="32"/>
  <c r="Q61" i="32"/>
  <c r="R61" i="32"/>
  <c r="Q62" i="32"/>
  <c r="R62" i="32"/>
  <c r="Q63" i="32"/>
  <c r="R63" i="32"/>
  <c r="Q64" i="32"/>
  <c r="R64" i="32"/>
  <c r="Q65" i="32"/>
  <c r="R65" i="32"/>
  <c r="Q66" i="32"/>
  <c r="R66" i="32"/>
  <c r="Q67" i="32"/>
  <c r="R67" i="32"/>
  <c r="Q68" i="32"/>
  <c r="R68" i="32"/>
  <c r="Q69" i="32"/>
  <c r="R69" i="32"/>
  <c r="Q70" i="32"/>
  <c r="R70" i="32"/>
  <c r="Q71" i="32"/>
  <c r="R71" i="32"/>
  <c r="Q72" i="32"/>
  <c r="R72" i="32"/>
  <c r="Q73" i="32"/>
  <c r="R73" i="32"/>
  <c r="Q74" i="32"/>
  <c r="R74" i="32"/>
  <c r="Q75" i="32"/>
  <c r="R75" i="32"/>
  <c r="Q76" i="32"/>
  <c r="R76" i="32"/>
  <c r="Q77" i="32"/>
  <c r="R77" i="32"/>
  <c r="Q78" i="32"/>
  <c r="R78" i="32"/>
  <c r="Q79" i="32"/>
  <c r="R79" i="32"/>
  <c r="Q80" i="32"/>
  <c r="R80" i="32"/>
  <c r="Q81" i="32"/>
  <c r="R81" i="32"/>
  <c r="Q82" i="32"/>
  <c r="R82" i="32"/>
  <c r="Q83" i="32"/>
  <c r="R83" i="32"/>
  <c r="Q84" i="32"/>
  <c r="R84" i="32"/>
  <c r="Q85" i="32"/>
  <c r="R85" i="32"/>
  <c r="Q86" i="32"/>
  <c r="R86" i="32"/>
  <c r="Q87" i="32"/>
  <c r="R87" i="32"/>
  <c r="Q88" i="32"/>
  <c r="R88" i="32"/>
  <c r="Q89" i="32"/>
  <c r="R89" i="32"/>
  <c r="Q90" i="32"/>
  <c r="R90" i="32"/>
  <c r="Q91" i="32"/>
  <c r="R91" i="32"/>
  <c r="Q92" i="32"/>
  <c r="R92" i="32"/>
  <c r="Q93" i="32"/>
  <c r="R93" i="32"/>
  <c r="Q94" i="32"/>
  <c r="R94" i="32"/>
  <c r="Q95" i="32"/>
  <c r="R95" i="32"/>
  <c r="Q96" i="32"/>
  <c r="R96" i="32"/>
  <c r="Q97" i="32"/>
  <c r="R97" i="32"/>
  <c r="Q98" i="32"/>
  <c r="R98" i="32"/>
  <c r="Q99" i="32"/>
  <c r="R99" i="32"/>
  <c r="Q100" i="32"/>
  <c r="R100" i="32"/>
  <c r="Q101" i="32"/>
  <c r="R101" i="32"/>
  <c r="Q102" i="32"/>
  <c r="R102" i="32"/>
  <c r="Q103" i="32"/>
  <c r="R103" i="32"/>
  <c r="Q104" i="32"/>
  <c r="R104" i="32"/>
  <c r="Q105" i="32"/>
  <c r="R105" i="32"/>
  <c r="Q106" i="32"/>
  <c r="R106" i="32"/>
  <c r="Q107" i="32"/>
  <c r="R107" i="32"/>
  <c r="Q108" i="32"/>
  <c r="R108" i="32"/>
  <c r="Q109" i="32"/>
  <c r="R109" i="32"/>
  <c r="R110" i="32"/>
  <c r="R111" i="32"/>
  <c r="R112" i="32"/>
  <c r="R113" i="32"/>
  <c r="R114" i="32"/>
  <c r="R115" i="32"/>
  <c r="R116" i="32"/>
  <c r="R117" i="32"/>
  <c r="R118" i="32"/>
  <c r="R119" i="32"/>
  <c r="R120" i="32"/>
  <c r="R121" i="32"/>
  <c r="I2" i="32"/>
  <c r="P2" i="32" s="1"/>
  <c r="I3" i="32"/>
  <c r="P3" i="32" s="1"/>
  <c r="I4" i="32"/>
  <c r="P4" i="32" s="1"/>
  <c r="I5" i="32"/>
  <c r="P5" i="32" s="1"/>
  <c r="I6" i="32"/>
  <c r="P6" i="32" s="1"/>
  <c r="I7" i="32"/>
  <c r="P7" i="32" s="1"/>
  <c r="I8" i="32"/>
  <c r="P8" i="32" s="1"/>
  <c r="I9" i="32"/>
  <c r="P9" i="32" s="1"/>
  <c r="I10" i="32"/>
  <c r="P10" i="32" s="1"/>
  <c r="I11" i="32"/>
  <c r="P11" i="32" s="1"/>
  <c r="I12" i="32"/>
  <c r="P12" i="32" s="1"/>
  <c r="I13" i="32"/>
  <c r="P13" i="32" s="1"/>
  <c r="I14" i="32"/>
  <c r="P14" i="32" s="1"/>
  <c r="I15" i="32"/>
  <c r="P15" i="32" s="1"/>
  <c r="I16" i="32"/>
  <c r="P16" i="32" s="1"/>
  <c r="I17" i="32"/>
  <c r="P17" i="32" s="1"/>
  <c r="I18" i="32"/>
  <c r="P18" i="32" s="1"/>
  <c r="I19" i="32"/>
  <c r="P19" i="32" s="1"/>
  <c r="I20" i="32"/>
  <c r="P20" i="32" s="1"/>
  <c r="I21" i="32"/>
  <c r="P21" i="32" s="1"/>
  <c r="I22" i="32"/>
  <c r="P22" i="32" s="1"/>
  <c r="I23" i="32"/>
  <c r="P23" i="32" s="1"/>
  <c r="I24" i="32"/>
  <c r="P24" i="32" s="1"/>
  <c r="I25" i="32"/>
  <c r="P25" i="32" s="1"/>
  <c r="I26" i="32"/>
  <c r="P26" i="32" s="1"/>
  <c r="I27" i="32"/>
  <c r="P27" i="32" s="1"/>
  <c r="I28" i="32"/>
  <c r="P28" i="32" s="1"/>
  <c r="I29" i="32"/>
  <c r="P29" i="32" s="1"/>
  <c r="I30" i="32"/>
  <c r="P30" i="32" s="1"/>
  <c r="I31" i="32"/>
  <c r="P31" i="32" s="1"/>
  <c r="I32" i="32"/>
  <c r="P32" i="32" s="1"/>
  <c r="I33" i="32"/>
  <c r="P33" i="32" s="1"/>
  <c r="I34" i="32"/>
  <c r="P34" i="32" s="1"/>
  <c r="I35" i="32"/>
  <c r="P35" i="32" s="1"/>
  <c r="I36" i="32"/>
  <c r="P36" i="32" s="1"/>
  <c r="I37" i="32"/>
  <c r="P37" i="32" s="1"/>
  <c r="I38" i="32"/>
  <c r="P38" i="32" s="1"/>
  <c r="I39" i="32"/>
  <c r="P39" i="32" s="1"/>
  <c r="I40" i="32"/>
  <c r="P40" i="32" s="1"/>
  <c r="I41" i="32"/>
  <c r="P41" i="32" s="1"/>
  <c r="I42" i="32"/>
  <c r="P42" i="32" s="1"/>
  <c r="I43" i="32"/>
  <c r="P43" i="32" s="1"/>
  <c r="I44" i="32"/>
  <c r="P44" i="32" s="1"/>
  <c r="I45" i="32"/>
  <c r="P45" i="32" s="1"/>
  <c r="I46" i="32"/>
  <c r="P46" i="32" s="1"/>
  <c r="I47" i="32"/>
  <c r="P47" i="32" s="1"/>
  <c r="I48" i="32"/>
  <c r="P48" i="32" s="1"/>
  <c r="I49" i="32"/>
  <c r="P49" i="32" s="1"/>
  <c r="I50" i="32"/>
  <c r="P50" i="32" s="1"/>
  <c r="I51" i="32"/>
  <c r="P51" i="32" s="1"/>
  <c r="I52" i="32"/>
  <c r="P52" i="32" s="1"/>
  <c r="I53" i="32"/>
  <c r="P53" i="32" s="1"/>
  <c r="I54" i="32"/>
  <c r="P54" i="32" s="1"/>
  <c r="I55" i="32"/>
  <c r="P55" i="32" s="1"/>
  <c r="I56" i="32"/>
  <c r="P56" i="32" s="1"/>
  <c r="I57" i="32"/>
  <c r="P57" i="32" s="1"/>
  <c r="I58" i="32"/>
  <c r="P58" i="32" s="1"/>
  <c r="I59" i="32"/>
  <c r="P59" i="32" s="1"/>
  <c r="I60" i="32"/>
  <c r="P60" i="32" s="1"/>
  <c r="I61" i="32"/>
  <c r="P61" i="32" s="1"/>
  <c r="I62" i="32"/>
  <c r="P62" i="32" s="1"/>
  <c r="I63" i="32"/>
  <c r="P63" i="32" s="1"/>
  <c r="I64" i="32"/>
  <c r="P64" i="32" s="1"/>
  <c r="I65" i="32"/>
  <c r="P65" i="32" s="1"/>
  <c r="I66" i="32"/>
  <c r="P66" i="32" s="1"/>
  <c r="I67" i="32"/>
  <c r="P67" i="32" s="1"/>
  <c r="I68" i="32"/>
  <c r="P68" i="32" s="1"/>
  <c r="I69" i="32"/>
  <c r="P69" i="32" s="1"/>
  <c r="I70" i="32"/>
  <c r="P70" i="32" s="1"/>
  <c r="I71" i="32"/>
  <c r="P71" i="32" s="1"/>
  <c r="I72" i="32"/>
  <c r="P72" i="32" s="1"/>
  <c r="I73" i="32"/>
  <c r="P73" i="32" s="1"/>
  <c r="I74" i="32"/>
  <c r="P74" i="32" s="1"/>
  <c r="I75" i="32"/>
  <c r="P75" i="32" s="1"/>
  <c r="I76" i="32"/>
  <c r="P76" i="32" s="1"/>
  <c r="I77" i="32"/>
  <c r="P77" i="32" s="1"/>
  <c r="I78" i="32"/>
  <c r="P78" i="32" s="1"/>
  <c r="I79" i="32"/>
  <c r="P79" i="32" s="1"/>
  <c r="I80" i="32"/>
  <c r="P80" i="32" s="1"/>
  <c r="I81" i="32"/>
  <c r="P81" i="32" s="1"/>
  <c r="I82" i="32"/>
  <c r="P82" i="32" s="1"/>
  <c r="I83" i="32"/>
  <c r="P83" i="32" s="1"/>
  <c r="I84" i="32"/>
  <c r="P84" i="32" s="1"/>
  <c r="I85" i="32"/>
  <c r="P85" i="32" s="1"/>
  <c r="I86" i="32"/>
  <c r="P86" i="32" s="1"/>
  <c r="I87" i="32"/>
  <c r="P87" i="32" s="1"/>
  <c r="I88" i="32"/>
  <c r="P88" i="32" s="1"/>
  <c r="I89" i="32"/>
  <c r="P89" i="32" s="1"/>
  <c r="I90" i="32"/>
  <c r="P90" i="32" s="1"/>
  <c r="I91" i="32"/>
  <c r="P91" i="32" s="1"/>
  <c r="I92" i="32"/>
  <c r="P92" i="32" s="1"/>
  <c r="I93" i="32"/>
  <c r="P93" i="32" s="1"/>
  <c r="I94" i="32"/>
  <c r="P94" i="32" s="1"/>
  <c r="I95" i="32"/>
  <c r="P95" i="32" s="1"/>
  <c r="I96" i="32"/>
  <c r="P96" i="32" s="1"/>
  <c r="I97" i="32"/>
  <c r="P97" i="32" s="1"/>
  <c r="I98" i="32"/>
  <c r="P98" i="32" s="1"/>
  <c r="I99" i="32"/>
  <c r="P99" i="32" s="1"/>
  <c r="I100" i="32"/>
  <c r="P100" i="32" s="1"/>
  <c r="I101" i="32"/>
  <c r="P101" i="32" s="1"/>
  <c r="I102" i="32"/>
  <c r="P102" i="32" s="1"/>
  <c r="I103" i="32"/>
  <c r="P103" i="32" s="1"/>
  <c r="I104" i="32"/>
  <c r="P104" i="32" s="1"/>
  <c r="I105" i="32"/>
  <c r="P105" i="32" s="1"/>
  <c r="I106" i="32"/>
  <c r="P106" i="32" s="1"/>
  <c r="I107" i="32"/>
  <c r="P107" i="32" s="1"/>
  <c r="I108" i="32"/>
  <c r="P108" i="32" s="1"/>
  <c r="I109" i="32"/>
  <c r="P109" i="32" s="1"/>
  <c r="I110" i="32"/>
  <c r="P110" i="32" s="1"/>
  <c r="I111" i="32"/>
  <c r="P111" i="32" s="1"/>
  <c r="I112" i="32"/>
  <c r="P112" i="32" s="1"/>
  <c r="I113" i="32"/>
  <c r="P113" i="32" s="1"/>
  <c r="I114" i="32"/>
  <c r="P114" i="32" s="1"/>
  <c r="I115" i="32"/>
  <c r="P115" i="32" s="1"/>
  <c r="I116" i="32"/>
  <c r="P116" i="32" s="1"/>
  <c r="I117" i="32"/>
  <c r="P117" i="32" s="1"/>
  <c r="I118" i="32"/>
  <c r="P118" i="32" s="1"/>
  <c r="I119" i="32"/>
  <c r="P119" i="32" s="1"/>
  <c r="I120" i="32"/>
  <c r="P120" i="32" s="1"/>
  <c r="I121" i="32"/>
  <c r="P121" i="32" s="1"/>
  <c r="I1" i="32"/>
  <c r="P1" i="32" s="1"/>
  <c r="H2" i="32"/>
  <c r="O2" i="32" s="1"/>
  <c r="H1" i="32"/>
  <c r="O1" i="32" s="1"/>
  <c r="A121" i="32"/>
  <c r="A120" i="32"/>
  <c r="A119" i="32"/>
  <c r="C119" i="32" s="1"/>
  <c r="A118" i="32"/>
  <c r="A117" i="32"/>
  <c r="C117" i="32" s="1"/>
  <c r="A116" i="32"/>
  <c r="A115" i="32"/>
  <c r="C115" i="32" s="1"/>
  <c r="A114" i="32"/>
  <c r="A113" i="32"/>
  <c r="A112" i="32"/>
  <c r="A111" i="32"/>
  <c r="B111" i="32" s="1"/>
  <c r="A110" i="32"/>
  <c r="A109" i="32"/>
  <c r="B109" i="32" s="1"/>
  <c r="A108" i="32"/>
  <c r="A107" i="32"/>
  <c r="C107" i="32" s="1"/>
  <c r="A106" i="32"/>
  <c r="A105" i="32"/>
  <c r="A104" i="32"/>
  <c r="A103" i="32"/>
  <c r="A102" i="32"/>
  <c r="A101" i="32"/>
  <c r="C101" i="32" s="1"/>
  <c r="A100" i="32"/>
  <c r="A99" i="32"/>
  <c r="C99" i="32" s="1"/>
  <c r="A98" i="32"/>
  <c r="A97" i="32"/>
  <c r="A96" i="32"/>
  <c r="A95" i="32"/>
  <c r="B95" i="32" s="1"/>
  <c r="A94" i="32"/>
  <c r="A93" i="32"/>
  <c r="B93" i="32" s="1"/>
  <c r="A92" i="32"/>
  <c r="A91" i="32"/>
  <c r="C91" i="32" s="1"/>
  <c r="A90" i="32"/>
  <c r="A89" i="32"/>
  <c r="C89" i="32" s="1"/>
  <c r="A88" i="32"/>
  <c r="B88" i="32" s="1"/>
  <c r="A87" i="32"/>
  <c r="C87" i="32" s="1"/>
  <c r="A86" i="32"/>
  <c r="B86" i="32" s="1"/>
  <c r="A85" i="32"/>
  <c r="C85" i="32" s="1"/>
  <c r="A84" i="32"/>
  <c r="B84" i="32" s="1"/>
  <c r="A83" i="32"/>
  <c r="A82" i="32"/>
  <c r="A81" i="32"/>
  <c r="C81" i="32" s="1"/>
  <c r="A80" i="32"/>
  <c r="B80" i="32" s="1"/>
  <c r="A79" i="32"/>
  <c r="C79" i="32" s="1"/>
  <c r="A78" i="32"/>
  <c r="B78" i="32" s="1"/>
  <c r="A77" i="32"/>
  <c r="C77" i="32" s="1"/>
  <c r="A76" i="32"/>
  <c r="B76" i="32" s="1"/>
  <c r="A75" i="32"/>
  <c r="A74" i="32"/>
  <c r="B74" i="32" s="1"/>
  <c r="A73" i="32"/>
  <c r="C73" i="32" s="1"/>
  <c r="A72" i="32"/>
  <c r="B72" i="32" s="1"/>
  <c r="A71" i="32"/>
  <c r="A70" i="32"/>
  <c r="A69" i="32"/>
  <c r="C69" i="32" s="1"/>
  <c r="A68" i="32"/>
  <c r="B68" i="32" s="1"/>
  <c r="A67" i="32"/>
  <c r="C67" i="32" s="1"/>
  <c r="A66" i="32"/>
  <c r="C66" i="32" s="1"/>
  <c r="A65" i="32"/>
  <c r="C65" i="32" s="1"/>
  <c r="A64" i="32"/>
  <c r="C64" i="32" s="1"/>
  <c r="A63" i="32"/>
  <c r="C63" i="32" s="1"/>
  <c r="A62" i="32"/>
  <c r="A61" i="32"/>
  <c r="C61" i="32" s="1"/>
  <c r="A60" i="32"/>
  <c r="A59" i="32"/>
  <c r="C59" i="32" s="1"/>
  <c r="A58" i="32"/>
  <c r="C58" i="32" s="1"/>
  <c r="A57" i="32"/>
  <c r="C57" i="32" s="1"/>
  <c r="A56" i="32"/>
  <c r="C56" i="32" s="1"/>
  <c r="A55" i="32"/>
  <c r="C55" i="32" s="1"/>
  <c r="A54" i="32"/>
  <c r="A53" i="32"/>
  <c r="C53" i="32" s="1"/>
  <c r="A52" i="32"/>
  <c r="B52" i="32" s="1"/>
  <c r="A51" i="32"/>
  <c r="C51" i="32" s="1"/>
  <c r="A50" i="32"/>
  <c r="C50" i="32" s="1"/>
  <c r="A49" i="32"/>
  <c r="C49" i="32" s="1"/>
  <c r="A48" i="32"/>
  <c r="C48" i="32" s="1"/>
  <c r="A47" i="32"/>
  <c r="C47" i="32" s="1"/>
  <c r="A46" i="32"/>
  <c r="A45" i="32"/>
  <c r="C45" i="32" s="1"/>
  <c r="A44" i="32"/>
  <c r="A43" i="32"/>
  <c r="C43" i="32" s="1"/>
  <c r="A42" i="32"/>
  <c r="C42" i="32" s="1"/>
  <c r="A41" i="32"/>
  <c r="C41" i="32" s="1"/>
  <c r="A40" i="32"/>
  <c r="C40" i="32" s="1"/>
  <c r="A39" i="32"/>
  <c r="C39" i="32" s="1"/>
  <c r="A38" i="32"/>
  <c r="A37" i="32"/>
  <c r="C37" i="32" s="1"/>
  <c r="A36" i="32"/>
  <c r="B36" i="32" s="1"/>
  <c r="A35" i="32"/>
  <c r="C35" i="32" s="1"/>
  <c r="A34" i="32"/>
  <c r="C34" i="32" s="1"/>
  <c r="A33" i="32"/>
  <c r="C33" i="32" s="1"/>
  <c r="A32" i="32"/>
  <c r="C32" i="32" s="1"/>
  <c r="A31" i="32"/>
  <c r="A30" i="32"/>
  <c r="A29" i="32"/>
  <c r="A28" i="32"/>
  <c r="B28" i="32" s="1"/>
  <c r="A27" i="32"/>
  <c r="A26" i="32"/>
  <c r="C26" i="32" s="1"/>
  <c r="A25" i="32"/>
  <c r="A24" i="32"/>
  <c r="C24" i="32" s="1"/>
  <c r="A23" i="32"/>
  <c r="A22" i="32"/>
  <c r="C22" i="32" s="1"/>
  <c r="A21" i="32"/>
  <c r="A20" i="32"/>
  <c r="C20" i="32" s="1"/>
  <c r="A19" i="32"/>
  <c r="A18" i="32"/>
  <c r="C18" i="32" s="1"/>
  <c r="A17" i="32"/>
  <c r="A16" i="32"/>
  <c r="B16" i="32" s="1"/>
  <c r="A15" i="32"/>
  <c r="A14" i="32"/>
  <c r="C14" i="32" s="1"/>
  <c r="A13" i="32"/>
  <c r="A12" i="32"/>
  <c r="C12" i="32" s="1"/>
  <c r="A11" i="32"/>
  <c r="A10" i="32"/>
  <c r="C10" i="32" s="1"/>
  <c r="A9" i="32"/>
  <c r="A8" i="32"/>
  <c r="B8" i="32" s="1"/>
  <c r="A7" i="32"/>
  <c r="A6" i="32"/>
  <c r="B6" i="32" s="1"/>
  <c r="A5" i="32"/>
  <c r="A4" i="32"/>
  <c r="B4" i="32" s="1"/>
  <c r="A3" i="32"/>
  <c r="C3" i="32" s="1"/>
  <c r="R2" i="32"/>
  <c r="A2" i="32"/>
  <c r="C2" i="32" s="1"/>
  <c r="R1" i="32"/>
  <c r="Q1" i="32"/>
  <c r="D1" i="32"/>
  <c r="A1" i="32"/>
  <c r="K3" i="30"/>
  <c r="K4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Q121" i="30"/>
  <c r="A121" i="30"/>
  <c r="C121" i="30" s="1"/>
  <c r="Q120" i="30"/>
  <c r="A120" i="30"/>
  <c r="Q119" i="30"/>
  <c r="A119" i="30"/>
  <c r="C119" i="30" s="1"/>
  <c r="Q118" i="30"/>
  <c r="A118" i="30"/>
  <c r="C118" i="30" s="1"/>
  <c r="Q117" i="30"/>
  <c r="A117" i="30"/>
  <c r="C117" i="30" s="1"/>
  <c r="Q116" i="30"/>
  <c r="A116" i="30"/>
  <c r="C116" i="30" s="1"/>
  <c r="Q115" i="30"/>
  <c r="A115" i="30"/>
  <c r="C115" i="30" s="1"/>
  <c r="Q114" i="30"/>
  <c r="A114" i="30"/>
  <c r="C114" i="30" s="1"/>
  <c r="Q113" i="30"/>
  <c r="A113" i="30"/>
  <c r="C113" i="30" s="1"/>
  <c r="Q112" i="30"/>
  <c r="A112" i="30"/>
  <c r="Q111" i="30"/>
  <c r="A111" i="30"/>
  <c r="C111" i="30" s="1"/>
  <c r="Q110" i="30"/>
  <c r="A110" i="30"/>
  <c r="C110" i="30" s="1"/>
  <c r="R109" i="30"/>
  <c r="Q109" i="30"/>
  <c r="A109" i="30"/>
  <c r="C109" i="30" s="1"/>
  <c r="R108" i="30"/>
  <c r="Q108" i="30"/>
  <c r="A108" i="30"/>
  <c r="C108" i="30" s="1"/>
  <c r="R107" i="30"/>
  <c r="Q107" i="30"/>
  <c r="A107" i="30"/>
  <c r="C107" i="30" s="1"/>
  <c r="R106" i="30"/>
  <c r="Q106" i="30"/>
  <c r="A106" i="30"/>
  <c r="C106" i="30" s="1"/>
  <c r="R105" i="30"/>
  <c r="Q105" i="30"/>
  <c r="A105" i="30"/>
  <c r="C105" i="30" s="1"/>
  <c r="R104" i="30"/>
  <c r="Q104" i="30"/>
  <c r="A104" i="30"/>
  <c r="R103" i="30"/>
  <c r="Q103" i="30"/>
  <c r="A103" i="30"/>
  <c r="C103" i="30" s="1"/>
  <c r="R102" i="30"/>
  <c r="Q102" i="30"/>
  <c r="A102" i="30"/>
  <c r="B102" i="30" s="1"/>
  <c r="R101" i="30"/>
  <c r="Q101" i="30"/>
  <c r="A101" i="30"/>
  <c r="C101" i="30" s="1"/>
  <c r="R100" i="30"/>
  <c r="Q100" i="30"/>
  <c r="A100" i="30"/>
  <c r="C100" i="30" s="1"/>
  <c r="R99" i="30"/>
  <c r="Q99" i="30"/>
  <c r="A99" i="30"/>
  <c r="R98" i="30"/>
  <c r="Q98" i="30"/>
  <c r="A98" i="30"/>
  <c r="C98" i="30" s="1"/>
  <c r="R97" i="30"/>
  <c r="Q97" i="30"/>
  <c r="A97" i="30"/>
  <c r="R96" i="30"/>
  <c r="Q96" i="30"/>
  <c r="A96" i="30"/>
  <c r="R95" i="30"/>
  <c r="Q95" i="30"/>
  <c r="A95" i="30"/>
  <c r="R94" i="30"/>
  <c r="Q94" i="30"/>
  <c r="A94" i="30"/>
  <c r="C94" i="30" s="1"/>
  <c r="R93" i="30"/>
  <c r="Q93" i="30"/>
  <c r="A93" i="30"/>
  <c r="R92" i="30"/>
  <c r="Q92" i="30"/>
  <c r="A92" i="30"/>
  <c r="C92" i="30" s="1"/>
  <c r="R91" i="30"/>
  <c r="Q91" i="30"/>
  <c r="A91" i="30"/>
  <c r="R90" i="30"/>
  <c r="Q90" i="30"/>
  <c r="A90" i="30"/>
  <c r="C90" i="30" s="1"/>
  <c r="R89" i="30"/>
  <c r="Q89" i="30"/>
  <c r="A89" i="30"/>
  <c r="R88" i="30"/>
  <c r="Q88" i="30"/>
  <c r="A88" i="30"/>
  <c r="R87" i="30"/>
  <c r="Q87" i="30"/>
  <c r="A87" i="30"/>
  <c r="R86" i="30"/>
  <c r="Q86" i="30"/>
  <c r="A86" i="30"/>
  <c r="B86" i="30" s="1"/>
  <c r="R85" i="30"/>
  <c r="Q85" i="30"/>
  <c r="A85" i="30"/>
  <c r="R84" i="30"/>
  <c r="Q84" i="30"/>
  <c r="A84" i="30"/>
  <c r="B84" i="30" s="1"/>
  <c r="R83" i="30"/>
  <c r="Q83" i="30"/>
  <c r="A83" i="30"/>
  <c r="R82" i="30"/>
  <c r="Q82" i="30"/>
  <c r="A82" i="30"/>
  <c r="C82" i="30" s="1"/>
  <c r="R81" i="30"/>
  <c r="Q81" i="30"/>
  <c r="A81" i="30"/>
  <c r="R80" i="30"/>
  <c r="Q80" i="30"/>
  <c r="A80" i="30"/>
  <c r="R79" i="30"/>
  <c r="Q79" i="30"/>
  <c r="A79" i="30"/>
  <c r="R78" i="30"/>
  <c r="Q78" i="30"/>
  <c r="A78" i="30"/>
  <c r="B78" i="30" s="1"/>
  <c r="R77" i="30"/>
  <c r="Q77" i="30"/>
  <c r="A77" i="30"/>
  <c r="R76" i="30"/>
  <c r="Q76" i="30"/>
  <c r="A76" i="30"/>
  <c r="B76" i="30" s="1"/>
  <c r="R75" i="30"/>
  <c r="Q75" i="30"/>
  <c r="A75" i="30"/>
  <c r="R74" i="30"/>
  <c r="Q74" i="30"/>
  <c r="A74" i="30"/>
  <c r="C74" i="30" s="1"/>
  <c r="R73" i="30"/>
  <c r="Q73" i="30"/>
  <c r="A73" i="30"/>
  <c r="R72" i="30"/>
  <c r="Q72" i="30"/>
  <c r="A72" i="30"/>
  <c r="R71" i="30"/>
  <c r="Q71" i="30"/>
  <c r="A71" i="30"/>
  <c r="R70" i="30"/>
  <c r="Q70" i="30"/>
  <c r="A70" i="30"/>
  <c r="B70" i="30" s="1"/>
  <c r="R69" i="30"/>
  <c r="Q69" i="30"/>
  <c r="A69" i="30"/>
  <c r="C69" i="30" s="1"/>
  <c r="R68" i="30"/>
  <c r="Q68" i="30"/>
  <c r="A68" i="30"/>
  <c r="C68" i="30" s="1"/>
  <c r="R67" i="30"/>
  <c r="Q67" i="30"/>
  <c r="A67" i="30"/>
  <c r="C67" i="30" s="1"/>
  <c r="R66" i="30"/>
  <c r="Q66" i="30"/>
  <c r="A66" i="30"/>
  <c r="C66" i="30" s="1"/>
  <c r="R65" i="30"/>
  <c r="Q65" i="30"/>
  <c r="A65" i="30"/>
  <c r="C65" i="30" s="1"/>
  <c r="R64" i="30"/>
  <c r="Q64" i="30"/>
  <c r="A64" i="30"/>
  <c r="R63" i="30"/>
  <c r="Q63" i="30"/>
  <c r="A63" i="30"/>
  <c r="C63" i="30" s="1"/>
  <c r="R62" i="30"/>
  <c r="Q62" i="30"/>
  <c r="A62" i="30"/>
  <c r="R61" i="30"/>
  <c r="Q61" i="30"/>
  <c r="A61" i="30"/>
  <c r="C61" i="30" s="1"/>
  <c r="R60" i="30"/>
  <c r="Q60" i="30"/>
  <c r="A60" i="30"/>
  <c r="R59" i="30"/>
  <c r="Q59" i="30"/>
  <c r="A59" i="30"/>
  <c r="C59" i="30" s="1"/>
  <c r="R58" i="30"/>
  <c r="Q58" i="30"/>
  <c r="A58" i="30"/>
  <c r="C58" i="30" s="1"/>
  <c r="R57" i="30"/>
  <c r="Q57" i="30"/>
  <c r="A57" i="30"/>
  <c r="R56" i="30"/>
  <c r="Q56" i="30"/>
  <c r="A56" i="30"/>
  <c r="C56" i="30" s="1"/>
  <c r="R55" i="30"/>
  <c r="A55" i="30"/>
  <c r="C55" i="30" s="1"/>
  <c r="R54" i="30"/>
  <c r="Q54" i="30"/>
  <c r="A54" i="30"/>
  <c r="C54" i="30" s="1"/>
  <c r="R53" i="30"/>
  <c r="Q53" i="30"/>
  <c r="A53" i="30"/>
  <c r="C53" i="30" s="1"/>
  <c r="R52" i="30"/>
  <c r="Q52" i="30"/>
  <c r="A52" i="30"/>
  <c r="C52" i="30" s="1"/>
  <c r="R51" i="30"/>
  <c r="Q51" i="30"/>
  <c r="A51" i="30"/>
  <c r="C51" i="30" s="1"/>
  <c r="R50" i="30"/>
  <c r="Q50" i="30"/>
  <c r="A50" i="30"/>
  <c r="C50" i="30" s="1"/>
  <c r="R49" i="30"/>
  <c r="Q49" i="30"/>
  <c r="A49" i="30"/>
  <c r="R48" i="30"/>
  <c r="Q48" i="30"/>
  <c r="A48" i="30"/>
  <c r="C48" i="30" s="1"/>
  <c r="R47" i="30"/>
  <c r="Q47" i="30"/>
  <c r="A47" i="30"/>
  <c r="B47" i="30" s="1"/>
  <c r="R46" i="30"/>
  <c r="Q46" i="30"/>
  <c r="A46" i="30"/>
  <c r="C46" i="30" s="1"/>
  <c r="R45" i="30"/>
  <c r="Q45" i="30"/>
  <c r="A45" i="30"/>
  <c r="C45" i="30" s="1"/>
  <c r="R44" i="30"/>
  <c r="Q44" i="30"/>
  <c r="A44" i="30"/>
  <c r="C44" i="30" s="1"/>
  <c r="R43" i="30"/>
  <c r="Q43" i="30"/>
  <c r="A43" i="30"/>
  <c r="C43" i="30" s="1"/>
  <c r="R42" i="30"/>
  <c r="Q42" i="30"/>
  <c r="A42" i="30"/>
  <c r="C42" i="30" s="1"/>
  <c r="R41" i="30"/>
  <c r="Q41" i="30"/>
  <c r="A41" i="30"/>
  <c r="R40" i="30"/>
  <c r="Q40" i="30"/>
  <c r="A40" i="30"/>
  <c r="C40" i="30" s="1"/>
  <c r="R39" i="30"/>
  <c r="Q39" i="30"/>
  <c r="A39" i="30"/>
  <c r="B39" i="30" s="1"/>
  <c r="R38" i="30"/>
  <c r="Q38" i="30"/>
  <c r="A38" i="30"/>
  <c r="C38" i="30" s="1"/>
  <c r="R37" i="30"/>
  <c r="Q37" i="30"/>
  <c r="A37" i="30"/>
  <c r="C37" i="30" s="1"/>
  <c r="R36" i="30"/>
  <c r="Q36" i="30"/>
  <c r="A36" i="30"/>
  <c r="C36" i="30" s="1"/>
  <c r="R35" i="30"/>
  <c r="Q35" i="30"/>
  <c r="A35" i="30"/>
  <c r="C35" i="30" s="1"/>
  <c r="R34" i="30"/>
  <c r="Q34" i="30"/>
  <c r="A34" i="30"/>
  <c r="C34" i="30" s="1"/>
  <c r="R33" i="30"/>
  <c r="Q33" i="30"/>
  <c r="A33" i="30"/>
  <c r="C33" i="30" s="1"/>
  <c r="R32" i="30"/>
  <c r="Q32" i="30"/>
  <c r="A32" i="30"/>
  <c r="C32" i="30" s="1"/>
  <c r="R31" i="30"/>
  <c r="Q31" i="30"/>
  <c r="A31" i="30"/>
  <c r="C31" i="30" s="1"/>
  <c r="R30" i="30"/>
  <c r="Q30" i="30"/>
  <c r="A30" i="30"/>
  <c r="C30" i="30" s="1"/>
  <c r="R29" i="30"/>
  <c r="Q29" i="30"/>
  <c r="A29" i="30"/>
  <c r="B29" i="30" s="1"/>
  <c r="R28" i="30"/>
  <c r="Q28" i="30"/>
  <c r="A28" i="30"/>
  <c r="C28" i="30" s="1"/>
  <c r="R27" i="30"/>
  <c r="Q27" i="30"/>
  <c r="A27" i="30"/>
  <c r="C27" i="30" s="1"/>
  <c r="R26" i="30"/>
  <c r="Q26" i="30"/>
  <c r="A26" i="30"/>
  <c r="C26" i="30" s="1"/>
  <c r="R25" i="30"/>
  <c r="Q25" i="30"/>
  <c r="A25" i="30"/>
  <c r="C25" i="30" s="1"/>
  <c r="R24" i="30"/>
  <c r="Q24" i="30"/>
  <c r="A24" i="30"/>
  <c r="B24" i="30" s="1"/>
  <c r="R23" i="30"/>
  <c r="Q23" i="30"/>
  <c r="A23" i="30"/>
  <c r="C23" i="30" s="1"/>
  <c r="R22" i="30"/>
  <c r="Q22" i="30"/>
  <c r="A22" i="30"/>
  <c r="B22" i="30" s="1"/>
  <c r="R21" i="30"/>
  <c r="Q21" i="30"/>
  <c r="A21" i="30"/>
  <c r="C21" i="30" s="1"/>
  <c r="R20" i="30"/>
  <c r="Q20" i="30"/>
  <c r="A20" i="30"/>
  <c r="B20" i="30" s="1"/>
  <c r="R19" i="30"/>
  <c r="Q19" i="30"/>
  <c r="A19" i="30"/>
  <c r="C19" i="30" s="1"/>
  <c r="R18" i="30"/>
  <c r="Q18" i="30"/>
  <c r="A18" i="30"/>
  <c r="B18" i="30" s="1"/>
  <c r="R17" i="30"/>
  <c r="Q17" i="30"/>
  <c r="A17" i="30"/>
  <c r="C17" i="30" s="1"/>
  <c r="R16" i="30"/>
  <c r="Q16" i="30"/>
  <c r="A16" i="30"/>
  <c r="B16" i="30" s="1"/>
  <c r="R15" i="30"/>
  <c r="Q15" i="30"/>
  <c r="A15" i="30"/>
  <c r="C15" i="30" s="1"/>
  <c r="R14" i="30"/>
  <c r="Q14" i="30"/>
  <c r="A14" i="30"/>
  <c r="B14" i="30" s="1"/>
  <c r="R13" i="30"/>
  <c r="Q13" i="30"/>
  <c r="A13" i="30"/>
  <c r="C13" i="30" s="1"/>
  <c r="R12" i="30"/>
  <c r="Q12" i="30"/>
  <c r="A12" i="30"/>
  <c r="B12" i="30" s="1"/>
  <c r="R11" i="30"/>
  <c r="Q11" i="30"/>
  <c r="A11" i="30"/>
  <c r="C11" i="30" s="1"/>
  <c r="R10" i="30"/>
  <c r="Q10" i="30"/>
  <c r="A10" i="30"/>
  <c r="B10" i="30" s="1"/>
  <c r="R9" i="30"/>
  <c r="Q9" i="30"/>
  <c r="A9" i="30"/>
  <c r="C9" i="30" s="1"/>
  <c r="R8" i="30"/>
  <c r="Q8" i="30"/>
  <c r="A8" i="30"/>
  <c r="B8" i="30" s="1"/>
  <c r="R7" i="30"/>
  <c r="Q7" i="30"/>
  <c r="A7" i="30"/>
  <c r="C7" i="30" s="1"/>
  <c r="R6" i="30"/>
  <c r="Q6" i="30"/>
  <c r="A6" i="30"/>
  <c r="B6" i="30" s="1"/>
  <c r="R5" i="30"/>
  <c r="Q5" i="30"/>
  <c r="A5" i="30"/>
  <c r="C5" i="30" s="1"/>
  <c r="R4" i="30"/>
  <c r="Q4" i="30"/>
  <c r="A4" i="30"/>
  <c r="C4" i="30" s="1"/>
  <c r="R3" i="30"/>
  <c r="Q3" i="30"/>
  <c r="A3" i="30"/>
  <c r="C3" i="30" s="1"/>
  <c r="K2" i="30"/>
  <c r="G2" i="30"/>
  <c r="R2" i="30"/>
  <c r="Q2" i="30"/>
  <c r="A2" i="30"/>
  <c r="C2" i="30" s="1"/>
  <c r="G1" i="30"/>
  <c r="R1" i="30"/>
  <c r="Q1" i="30"/>
  <c r="D1" i="30"/>
  <c r="A1" i="30"/>
  <c r="Q3" i="28"/>
  <c r="R3" i="28"/>
  <c r="Q4" i="28"/>
  <c r="R4" i="28"/>
  <c r="Q5" i="28"/>
  <c r="R5" i="28"/>
  <c r="Q6" i="28"/>
  <c r="R6" i="28"/>
  <c r="Q7" i="28"/>
  <c r="R7" i="28"/>
  <c r="Q8" i="28"/>
  <c r="R8" i="28"/>
  <c r="Q9" i="28"/>
  <c r="R9" i="28"/>
  <c r="Q10" i="28"/>
  <c r="R10" i="28"/>
  <c r="Q11" i="28"/>
  <c r="R11" i="28"/>
  <c r="Q12" i="28"/>
  <c r="R12" i="28"/>
  <c r="Q13" i="28"/>
  <c r="R13" i="28"/>
  <c r="Q14" i="28"/>
  <c r="R14" i="28"/>
  <c r="Q15" i="28"/>
  <c r="R15" i="28"/>
  <c r="Q16" i="28"/>
  <c r="R16" i="28"/>
  <c r="Q17" i="28"/>
  <c r="R17" i="28"/>
  <c r="Q18" i="28"/>
  <c r="R18" i="28"/>
  <c r="Q19" i="28"/>
  <c r="R19" i="28"/>
  <c r="Q20" i="28"/>
  <c r="R20" i="28"/>
  <c r="Q21" i="28"/>
  <c r="R21" i="28"/>
  <c r="Q22" i="28"/>
  <c r="R22" i="28"/>
  <c r="Q23" i="28"/>
  <c r="R23" i="28"/>
  <c r="Q24" i="28"/>
  <c r="R24" i="28"/>
  <c r="Q25" i="28"/>
  <c r="R25" i="28"/>
  <c r="Q26" i="28"/>
  <c r="R26" i="28"/>
  <c r="Q27" i="28"/>
  <c r="R27" i="28"/>
  <c r="Q28" i="28"/>
  <c r="R28" i="28"/>
  <c r="Q29" i="28"/>
  <c r="R29" i="28"/>
  <c r="Q30" i="28"/>
  <c r="R30" i="28"/>
  <c r="Q31" i="28"/>
  <c r="R31" i="28"/>
  <c r="Q32" i="28"/>
  <c r="R32" i="28"/>
  <c r="Q33" i="28"/>
  <c r="R33" i="28"/>
  <c r="Q34" i="28"/>
  <c r="R34" i="28"/>
  <c r="Q35" i="28"/>
  <c r="R35" i="28"/>
  <c r="Q36" i="28"/>
  <c r="R36" i="28"/>
  <c r="Q37" i="28"/>
  <c r="R37" i="28"/>
  <c r="Q38" i="28"/>
  <c r="R38" i="28"/>
  <c r="Q39" i="28"/>
  <c r="R39" i="28"/>
  <c r="Q40" i="28"/>
  <c r="R40" i="28"/>
  <c r="Q41" i="28"/>
  <c r="R41" i="28"/>
  <c r="Q42" i="28"/>
  <c r="R42" i="28"/>
  <c r="Q43" i="28"/>
  <c r="R43" i="28"/>
  <c r="Q44" i="28"/>
  <c r="R44" i="28"/>
  <c r="Q45" i="28"/>
  <c r="R45" i="28"/>
  <c r="Q46" i="28"/>
  <c r="R46" i="28"/>
  <c r="Q47" i="28"/>
  <c r="R47" i="28"/>
  <c r="Q48" i="28"/>
  <c r="R48" i="28"/>
  <c r="Q49" i="28"/>
  <c r="R49" i="28"/>
  <c r="Q50" i="28"/>
  <c r="R50" i="28"/>
  <c r="Q51" i="28"/>
  <c r="R51" i="28"/>
  <c r="Q52" i="28"/>
  <c r="R52" i="28"/>
  <c r="Q53" i="28"/>
  <c r="R53" i="28"/>
  <c r="Q54" i="28"/>
  <c r="R54" i="28"/>
  <c r="R55" i="28"/>
  <c r="Q56" i="28"/>
  <c r="R56" i="28"/>
  <c r="Q57" i="28"/>
  <c r="R57" i="28"/>
  <c r="Q58" i="28"/>
  <c r="R58" i="28"/>
  <c r="Q59" i="28"/>
  <c r="R59" i="28"/>
  <c r="Q60" i="28"/>
  <c r="R60" i="28"/>
  <c r="Q61" i="28"/>
  <c r="R61" i="28"/>
  <c r="Q62" i="28"/>
  <c r="R62" i="28"/>
  <c r="Q63" i="28"/>
  <c r="R63" i="28"/>
  <c r="Q64" i="28"/>
  <c r="R64" i="28"/>
  <c r="Q65" i="28"/>
  <c r="R65" i="28"/>
  <c r="Q66" i="28"/>
  <c r="R66" i="28"/>
  <c r="Q67" i="28"/>
  <c r="R67" i="28"/>
  <c r="Q68" i="28"/>
  <c r="R68" i="28"/>
  <c r="Q69" i="28"/>
  <c r="R69" i="28"/>
  <c r="Q70" i="28"/>
  <c r="R70" i="28"/>
  <c r="Q71" i="28"/>
  <c r="R71" i="28"/>
  <c r="Q72" i="28"/>
  <c r="R72" i="28"/>
  <c r="Q73" i="28"/>
  <c r="R73" i="28"/>
  <c r="Q74" i="28"/>
  <c r="R74" i="28"/>
  <c r="Q75" i="28"/>
  <c r="R75" i="28"/>
  <c r="Q76" i="28"/>
  <c r="R76" i="28"/>
  <c r="Q77" i="28"/>
  <c r="R77" i="28"/>
  <c r="Q78" i="28"/>
  <c r="R78" i="28"/>
  <c r="Q79" i="28"/>
  <c r="R79" i="28"/>
  <c r="Q80" i="28"/>
  <c r="R80" i="28"/>
  <c r="Q81" i="28"/>
  <c r="R81" i="28"/>
  <c r="Q82" i="28"/>
  <c r="R82" i="28"/>
  <c r="Q83" i="28"/>
  <c r="R83" i="28"/>
  <c r="Q84" i="28"/>
  <c r="R84" i="28"/>
  <c r="Q85" i="28"/>
  <c r="R85" i="28"/>
  <c r="Q86" i="28"/>
  <c r="R86" i="28"/>
  <c r="Q87" i="28"/>
  <c r="R87" i="28"/>
  <c r="Q88" i="28"/>
  <c r="R88" i="28"/>
  <c r="Q89" i="28"/>
  <c r="R89" i="28"/>
  <c r="Q90" i="28"/>
  <c r="R90" i="28"/>
  <c r="Q91" i="28"/>
  <c r="R91" i="28"/>
  <c r="Q92" i="28"/>
  <c r="R92" i="28"/>
  <c r="Q93" i="28"/>
  <c r="R93" i="28"/>
  <c r="Q94" i="28"/>
  <c r="R94" i="28"/>
  <c r="Q95" i="28"/>
  <c r="R95" i="28"/>
  <c r="Q96" i="28"/>
  <c r="R96" i="28"/>
  <c r="Q97" i="28"/>
  <c r="R97" i="28"/>
  <c r="Q98" i="28"/>
  <c r="R98" i="28"/>
  <c r="Q99" i="28"/>
  <c r="R99" i="28"/>
  <c r="Q100" i="28"/>
  <c r="R100" i="28"/>
  <c r="Q101" i="28"/>
  <c r="R101" i="28"/>
  <c r="Q102" i="28"/>
  <c r="R102" i="28"/>
  <c r="Q103" i="28"/>
  <c r="R103" i="28"/>
  <c r="Q104" i="28"/>
  <c r="R104" i="28"/>
  <c r="Q105" i="28"/>
  <c r="R105" i="28"/>
  <c r="Q106" i="28"/>
  <c r="R106" i="28"/>
  <c r="Q107" i="28"/>
  <c r="R107" i="28"/>
  <c r="Q108" i="28"/>
  <c r="R108" i="28"/>
  <c r="Q109" i="28"/>
  <c r="R109" i="28"/>
  <c r="Q110" i="28"/>
  <c r="Q111" i="28"/>
  <c r="Q112" i="28"/>
  <c r="Q113" i="28"/>
  <c r="Q114" i="28"/>
  <c r="Q115" i="28"/>
  <c r="Q116" i="28"/>
  <c r="Q117" i="28"/>
  <c r="Q118" i="28"/>
  <c r="Q119" i="28"/>
  <c r="Q120" i="28"/>
  <c r="Q121" i="28"/>
  <c r="R2" i="28"/>
  <c r="R1" i="28"/>
  <c r="G1" i="28"/>
  <c r="N1" i="28" s="1"/>
  <c r="Q1" i="28"/>
  <c r="G2" i="28"/>
  <c r="N2" i="28" s="1"/>
  <c r="A121" i="28"/>
  <c r="C121" i="28" s="1"/>
  <c r="A120" i="28"/>
  <c r="C120" i="28" s="1"/>
  <c r="A119" i="28"/>
  <c r="C119" i="28" s="1"/>
  <c r="A118" i="28"/>
  <c r="C118" i="28" s="1"/>
  <c r="A117" i="28"/>
  <c r="C117" i="28" s="1"/>
  <c r="A116" i="28"/>
  <c r="C116" i="28" s="1"/>
  <c r="A115" i="28"/>
  <c r="C115" i="28" s="1"/>
  <c r="A114" i="28"/>
  <c r="C114" i="28" s="1"/>
  <c r="A113" i="28"/>
  <c r="C113" i="28" s="1"/>
  <c r="A112" i="28"/>
  <c r="C112" i="28" s="1"/>
  <c r="A111" i="28"/>
  <c r="C111" i="28" s="1"/>
  <c r="A110" i="28"/>
  <c r="C110" i="28" s="1"/>
  <c r="A109" i="28"/>
  <c r="C109" i="28" s="1"/>
  <c r="A108" i="28"/>
  <c r="C108" i="28" s="1"/>
  <c r="A107" i="28"/>
  <c r="C107" i="28" s="1"/>
  <c r="A106" i="28"/>
  <c r="C106" i="28" s="1"/>
  <c r="A105" i="28"/>
  <c r="C105" i="28" s="1"/>
  <c r="A104" i="28"/>
  <c r="C104" i="28" s="1"/>
  <c r="A103" i="28"/>
  <c r="C103" i="28" s="1"/>
  <c r="A102" i="28"/>
  <c r="C102" i="28" s="1"/>
  <c r="A101" i="28"/>
  <c r="C101" i="28" s="1"/>
  <c r="A100" i="28"/>
  <c r="C100" i="28" s="1"/>
  <c r="A99" i="28"/>
  <c r="A98" i="28"/>
  <c r="C98" i="28" s="1"/>
  <c r="A97" i="28"/>
  <c r="B97" i="28" s="1"/>
  <c r="A96" i="28"/>
  <c r="C96" i="28" s="1"/>
  <c r="A95" i="28"/>
  <c r="C95" i="28" s="1"/>
  <c r="A94" i="28"/>
  <c r="C94" i="28" s="1"/>
  <c r="A93" i="28"/>
  <c r="C93" i="28" s="1"/>
  <c r="A92" i="28"/>
  <c r="C92" i="28" s="1"/>
  <c r="A91" i="28"/>
  <c r="C91" i="28" s="1"/>
  <c r="A90" i="28"/>
  <c r="C90" i="28" s="1"/>
  <c r="A89" i="28"/>
  <c r="C89" i="28" s="1"/>
  <c r="A88" i="28"/>
  <c r="C88" i="28" s="1"/>
  <c r="A87" i="28"/>
  <c r="C87" i="28" s="1"/>
  <c r="A86" i="28"/>
  <c r="C86" i="28" s="1"/>
  <c r="A85" i="28"/>
  <c r="C85" i="28" s="1"/>
  <c r="A84" i="28"/>
  <c r="C84" i="28" s="1"/>
  <c r="A83" i="28"/>
  <c r="C83" i="28" s="1"/>
  <c r="A82" i="28"/>
  <c r="C82" i="28" s="1"/>
  <c r="A81" i="28"/>
  <c r="C81" i="28" s="1"/>
  <c r="A80" i="28"/>
  <c r="C80" i="28" s="1"/>
  <c r="A79" i="28"/>
  <c r="C79" i="28" s="1"/>
  <c r="A78" i="28"/>
  <c r="C78" i="28" s="1"/>
  <c r="A77" i="28"/>
  <c r="C77" i="28" s="1"/>
  <c r="A76" i="28"/>
  <c r="C76" i="28" s="1"/>
  <c r="A75" i="28"/>
  <c r="C75" i="28" s="1"/>
  <c r="A74" i="28"/>
  <c r="C74" i="28" s="1"/>
  <c r="A73" i="28"/>
  <c r="C73" i="28" s="1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B36" i="28" s="1"/>
  <c r="A35" i="28"/>
  <c r="B35" i="28" s="1"/>
  <c r="A34" i="28"/>
  <c r="B34" i="28" s="1"/>
  <c r="A33" i="28"/>
  <c r="B33" i="28" s="1"/>
  <c r="A32" i="28"/>
  <c r="B32" i="28" s="1"/>
  <c r="A31" i="28"/>
  <c r="B31" i="28" s="1"/>
  <c r="A30" i="28"/>
  <c r="B30" i="28" s="1"/>
  <c r="A29" i="28"/>
  <c r="B29" i="28" s="1"/>
  <c r="A28" i="28"/>
  <c r="B28" i="28" s="1"/>
  <c r="A27" i="28"/>
  <c r="C27" i="28" s="1"/>
  <c r="A26" i="28"/>
  <c r="C26" i="28" s="1"/>
  <c r="A25" i="28"/>
  <c r="C25" i="28" s="1"/>
  <c r="A24" i="28"/>
  <c r="C24" i="28" s="1"/>
  <c r="A23" i="28"/>
  <c r="C23" i="28" s="1"/>
  <c r="A22" i="28"/>
  <c r="C22" i="28" s="1"/>
  <c r="A21" i="28"/>
  <c r="C21" i="28" s="1"/>
  <c r="A20" i="28"/>
  <c r="C20" i="28" s="1"/>
  <c r="A19" i="28"/>
  <c r="C19" i="28" s="1"/>
  <c r="A18" i="28"/>
  <c r="C18" i="28" s="1"/>
  <c r="A17" i="28"/>
  <c r="C17" i="28" s="1"/>
  <c r="A16" i="28"/>
  <c r="C16" i="28" s="1"/>
  <c r="A15" i="28"/>
  <c r="C15" i="28" s="1"/>
  <c r="A14" i="28"/>
  <c r="C14" i="28" s="1"/>
  <c r="A13" i="28"/>
  <c r="C13" i="28" s="1"/>
  <c r="A12" i="28"/>
  <c r="C12" i="28" s="1"/>
  <c r="A11" i="28"/>
  <c r="C11" i="28" s="1"/>
  <c r="A10" i="28"/>
  <c r="C10" i="28" s="1"/>
  <c r="A9" i="28"/>
  <c r="C9" i="28" s="1"/>
  <c r="A8" i="28"/>
  <c r="C8" i="28" s="1"/>
  <c r="A7" i="28"/>
  <c r="C7" i="28" s="1"/>
  <c r="A6" i="28"/>
  <c r="C6" i="28" s="1"/>
  <c r="A5" i="28"/>
  <c r="C5" i="28" s="1"/>
  <c r="A4" i="28"/>
  <c r="C4" i="28" s="1"/>
  <c r="A3" i="28"/>
  <c r="C3" i="28" s="1"/>
  <c r="K2" i="28"/>
  <c r="A2" i="28"/>
  <c r="C2" i="28" s="1"/>
  <c r="D1" i="28"/>
  <c r="A1" i="28"/>
  <c r="G9" i="26"/>
  <c r="G8" i="26"/>
  <c r="G7" i="26"/>
  <c r="J14" i="5"/>
  <c r="N14" i="5"/>
  <c r="C9" i="26"/>
  <c r="C8" i="26"/>
  <c r="AJ16" i="17"/>
  <c r="J130" i="36" l="1"/>
  <c r="J126" i="36"/>
  <c r="J122" i="36"/>
  <c r="D120" i="54"/>
  <c r="E120" i="54" s="1"/>
  <c r="D112" i="54"/>
  <c r="E112" i="54" s="1"/>
  <c r="D119" i="54"/>
  <c r="E119" i="54" s="1"/>
  <c r="D111" i="54"/>
  <c r="E111" i="54" s="1"/>
  <c r="D115" i="54"/>
  <c r="E115" i="54" s="1"/>
  <c r="D121" i="54"/>
  <c r="E121" i="54" s="1"/>
  <c r="D113" i="54"/>
  <c r="E113" i="54" s="1"/>
  <c r="D114" i="54"/>
  <c r="E114" i="54" s="1"/>
  <c r="D116" i="54"/>
  <c r="E116" i="54" s="1"/>
  <c r="D118" i="54"/>
  <c r="E118" i="54" s="1"/>
  <c r="D117" i="54"/>
  <c r="E117" i="54" s="1"/>
  <c r="D110" i="54"/>
  <c r="E110" i="54" s="1"/>
  <c r="J131" i="36"/>
  <c r="J127" i="36"/>
  <c r="J123" i="36"/>
  <c r="B68" i="30"/>
  <c r="J129" i="36"/>
  <c r="L135" i="36"/>
  <c r="B14" i="32"/>
  <c r="B39" i="34"/>
  <c r="B69" i="36"/>
  <c r="J125" i="36"/>
  <c r="L131" i="36"/>
  <c r="L143" i="36"/>
  <c r="L127" i="36"/>
  <c r="H16" i="17"/>
  <c r="B116" i="30"/>
  <c r="C111" i="32"/>
  <c r="J133" i="36"/>
  <c r="L139" i="36"/>
  <c r="G35" i="23"/>
  <c r="B60" i="32"/>
  <c r="C60" i="32"/>
  <c r="K111" i="34"/>
  <c r="K113" i="34"/>
  <c r="K115" i="34"/>
  <c r="K117" i="34"/>
  <c r="K119" i="34"/>
  <c r="K121" i="34"/>
  <c r="K123" i="34"/>
  <c r="K125" i="34"/>
  <c r="K127" i="34"/>
  <c r="K129" i="34"/>
  <c r="K131" i="34"/>
  <c r="K133" i="34"/>
  <c r="K135" i="34"/>
  <c r="K137" i="34"/>
  <c r="K139" i="34"/>
  <c r="K141" i="34"/>
  <c r="K143" i="34"/>
  <c r="K145" i="34"/>
  <c r="B45" i="36"/>
  <c r="C45" i="36"/>
  <c r="J142" i="36"/>
  <c r="J138" i="36"/>
  <c r="J134" i="36"/>
  <c r="L145" i="36"/>
  <c r="L137" i="36"/>
  <c r="L129" i="36"/>
  <c r="J143" i="36"/>
  <c r="J139" i="36"/>
  <c r="J135" i="36"/>
  <c r="L141" i="36"/>
  <c r="L133" i="36"/>
  <c r="L125" i="36"/>
  <c r="J137" i="36"/>
  <c r="J132" i="36"/>
  <c r="J128" i="36"/>
  <c r="J124" i="36"/>
  <c r="L122" i="36"/>
  <c r="L142" i="36"/>
  <c r="L138" i="36"/>
  <c r="L134" i="36"/>
  <c r="L130" i="36"/>
  <c r="L126" i="36"/>
  <c r="L123" i="36"/>
  <c r="B35" i="36"/>
  <c r="B47" i="36"/>
  <c r="B77" i="36"/>
  <c r="B57" i="36"/>
  <c r="C99" i="36"/>
  <c r="B5" i="36"/>
  <c r="B65" i="36"/>
  <c r="C95" i="36"/>
  <c r="C8" i="36"/>
  <c r="C29" i="36"/>
  <c r="B31" i="36"/>
  <c r="B49" i="36"/>
  <c r="B55" i="36"/>
  <c r="C71" i="36"/>
  <c r="B73" i="36"/>
  <c r="C83" i="36"/>
  <c r="C9" i="36"/>
  <c r="B37" i="36"/>
  <c r="C91" i="36"/>
  <c r="C103" i="36"/>
  <c r="C4" i="36"/>
  <c r="B39" i="36"/>
  <c r="B41" i="36"/>
  <c r="B51" i="36"/>
  <c r="B53" i="36"/>
  <c r="B59" i="36"/>
  <c r="C79" i="36"/>
  <c r="C87" i="36"/>
  <c r="B11" i="36"/>
  <c r="C13" i="36"/>
  <c r="B15" i="36"/>
  <c r="C17" i="36"/>
  <c r="B19" i="36"/>
  <c r="C21" i="36"/>
  <c r="B23" i="36"/>
  <c r="C25" i="36"/>
  <c r="B27" i="36"/>
  <c r="B43" i="36"/>
  <c r="B3" i="36"/>
  <c r="B7" i="36"/>
  <c r="B67" i="36"/>
  <c r="B75" i="36"/>
  <c r="B81" i="36"/>
  <c r="B85" i="36"/>
  <c r="B89" i="36"/>
  <c r="B93" i="36"/>
  <c r="B97" i="36"/>
  <c r="B101" i="36"/>
  <c r="B105" i="36"/>
  <c r="C2" i="36"/>
  <c r="C6" i="36"/>
  <c r="C62" i="36"/>
  <c r="B63" i="36"/>
  <c r="C66" i="36"/>
  <c r="B10" i="36"/>
  <c r="B12" i="36"/>
  <c r="B14" i="36"/>
  <c r="B16" i="36"/>
  <c r="B18" i="36"/>
  <c r="B20" i="36"/>
  <c r="B22" i="36"/>
  <c r="B24" i="36"/>
  <c r="B26" i="36"/>
  <c r="B28" i="36"/>
  <c r="B30" i="36"/>
  <c r="B32" i="36"/>
  <c r="B34" i="36"/>
  <c r="B36" i="36"/>
  <c r="B38" i="36"/>
  <c r="B40" i="36"/>
  <c r="B42" i="36"/>
  <c r="B44" i="36"/>
  <c r="B46" i="36"/>
  <c r="B48" i="36"/>
  <c r="B50" i="36"/>
  <c r="B52" i="36"/>
  <c r="B54" i="36"/>
  <c r="B56" i="36"/>
  <c r="B58" i="36"/>
  <c r="B60" i="36"/>
  <c r="B61" i="36"/>
  <c r="C64" i="36"/>
  <c r="C68" i="36"/>
  <c r="B68" i="36"/>
  <c r="C70" i="36"/>
  <c r="B70" i="36"/>
  <c r="C72" i="36"/>
  <c r="B72" i="36"/>
  <c r="C74" i="36"/>
  <c r="B74" i="36"/>
  <c r="C76" i="36"/>
  <c r="B76" i="36"/>
  <c r="C78" i="36"/>
  <c r="B78" i="36"/>
  <c r="B80" i="36"/>
  <c r="B82" i="36"/>
  <c r="B84" i="36"/>
  <c r="B86" i="36"/>
  <c r="B88" i="36"/>
  <c r="B90" i="36"/>
  <c r="B92" i="36"/>
  <c r="B94" i="36"/>
  <c r="B96" i="36"/>
  <c r="B98" i="36"/>
  <c r="B100" i="36"/>
  <c r="B102" i="36"/>
  <c r="B104" i="36"/>
  <c r="B106" i="36"/>
  <c r="B23" i="34"/>
  <c r="B47" i="34"/>
  <c r="B90" i="34"/>
  <c r="B31" i="34"/>
  <c r="B61" i="34"/>
  <c r="B65" i="34"/>
  <c r="B5" i="34"/>
  <c r="B41" i="34"/>
  <c r="B87" i="34"/>
  <c r="B19" i="34"/>
  <c r="B27" i="34"/>
  <c r="B35" i="34"/>
  <c r="B43" i="34"/>
  <c r="B71" i="34"/>
  <c r="C92" i="34"/>
  <c r="B25" i="34"/>
  <c r="B33" i="34"/>
  <c r="B55" i="34"/>
  <c r="C93" i="34"/>
  <c r="C97" i="34"/>
  <c r="B100" i="34"/>
  <c r="C101" i="34"/>
  <c r="B21" i="34"/>
  <c r="B29" i="34"/>
  <c r="B37" i="34"/>
  <c r="B45" i="34"/>
  <c r="B81" i="34"/>
  <c r="C95" i="34"/>
  <c r="B15" i="34"/>
  <c r="B20" i="34"/>
  <c r="B24" i="34"/>
  <c r="B28" i="34"/>
  <c r="B32" i="34"/>
  <c r="B36" i="34"/>
  <c r="B40" i="34"/>
  <c r="B44" i="34"/>
  <c r="B53" i="34"/>
  <c r="B73" i="34"/>
  <c r="B89" i="34"/>
  <c r="B102" i="34"/>
  <c r="B103" i="34"/>
  <c r="B104" i="34"/>
  <c r="B105" i="34"/>
  <c r="B106" i="34"/>
  <c r="B22" i="34"/>
  <c r="B26" i="34"/>
  <c r="B30" i="34"/>
  <c r="B34" i="34"/>
  <c r="B38" i="34"/>
  <c r="B42" i="34"/>
  <c r="B46" i="34"/>
  <c r="B49" i="34"/>
  <c r="B57" i="34"/>
  <c r="B63" i="34"/>
  <c r="B69" i="34"/>
  <c r="B79" i="34"/>
  <c r="B85" i="34"/>
  <c r="B94" i="34"/>
  <c r="B96" i="34"/>
  <c r="B98" i="34"/>
  <c r="C99" i="34"/>
  <c r="C83" i="34"/>
  <c r="B83" i="34"/>
  <c r="K142" i="34"/>
  <c r="K144" i="34"/>
  <c r="B4" i="34"/>
  <c r="B14" i="34"/>
  <c r="C91" i="34"/>
  <c r="B91" i="34"/>
  <c r="B3" i="34"/>
  <c r="B13" i="34"/>
  <c r="B17" i="34"/>
  <c r="C75" i="34"/>
  <c r="B75" i="34"/>
  <c r="C59" i="34"/>
  <c r="B59" i="34"/>
  <c r="B18" i="34"/>
  <c r="C51" i="34"/>
  <c r="B51" i="34"/>
  <c r="B2" i="34"/>
  <c r="B6" i="34"/>
  <c r="B7" i="34"/>
  <c r="B8" i="34"/>
  <c r="B9" i="34"/>
  <c r="B10" i="34"/>
  <c r="B11" i="34"/>
  <c r="B12" i="34"/>
  <c r="B16" i="34"/>
  <c r="C67" i="34"/>
  <c r="B67" i="34"/>
  <c r="K112" i="34"/>
  <c r="B77" i="34"/>
  <c r="B50" i="34"/>
  <c r="B54" i="34"/>
  <c r="B58" i="34"/>
  <c r="B62" i="34"/>
  <c r="B66" i="34"/>
  <c r="B70" i="34"/>
  <c r="B74" i="34"/>
  <c r="B78" i="34"/>
  <c r="B82" i="34"/>
  <c r="B86" i="34"/>
  <c r="B48" i="34"/>
  <c r="B52" i="34"/>
  <c r="B56" i="34"/>
  <c r="B60" i="34"/>
  <c r="B64" i="34"/>
  <c r="B68" i="34"/>
  <c r="B72" i="34"/>
  <c r="B76" i="34"/>
  <c r="B80" i="34"/>
  <c r="B84" i="34"/>
  <c r="B88" i="34"/>
  <c r="B55" i="30"/>
  <c r="B92" i="30"/>
  <c r="B63" i="30"/>
  <c r="C76" i="30"/>
  <c r="B110" i="30"/>
  <c r="C78" i="30"/>
  <c r="C16" i="30"/>
  <c r="B82" i="30"/>
  <c r="B114" i="30"/>
  <c r="C16" i="32"/>
  <c r="B85" i="32"/>
  <c r="B101" i="32"/>
  <c r="B103" i="32"/>
  <c r="C103" i="32"/>
  <c r="B44" i="32"/>
  <c r="C44" i="32"/>
  <c r="B79" i="32"/>
  <c r="C109" i="32"/>
  <c r="C6" i="32"/>
  <c r="C28" i="32"/>
  <c r="B73" i="32"/>
  <c r="B69" i="32"/>
  <c r="B87" i="32"/>
  <c r="C93" i="32"/>
  <c r="C95" i="32"/>
  <c r="B2" i="32"/>
  <c r="C4" i="32"/>
  <c r="B22" i="32"/>
  <c r="B26" i="32"/>
  <c r="B34" i="32"/>
  <c r="C36" i="32"/>
  <c r="B42" i="32"/>
  <c r="B50" i="32"/>
  <c r="C52" i="32"/>
  <c r="B58" i="32"/>
  <c r="B66" i="32"/>
  <c r="C68" i="32"/>
  <c r="C76" i="32"/>
  <c r="C86" i="32"/>
  <c r="B117" i="32"/>
  <c r="B119" i="32"/>
  <c r="C8" i="32"/>
  <c r="B32" i="32"/>
  <c r="B48" i="32"/>
  <c r="C72" i="32"/>
  <c r="C78" i="32"/>
  <c r="B89" i="32"/>
  <c r="B115" i="32"/>
  <c r="B12" i="32"/>
  <c r="B20" i="32"/>
  <c r="C46" i="32"/>
  <c r="B46" i="32"/>
  <c r="B10" i="32"/>
  <c r="B18" i="32"/>
  <c r="B40" i="32"/>
  <c r="B56" i="32"/>
  <c r="C62" i="32"/>
  <c r="B62" i="32"/>
  <c r="B77" i="32"/>
  <c r="C84" i="32"/>
  <c r="C97" i="32"/>
  <c r="B97" i="32"/>
  <c r="B99" i="32"/>
  <c r="B82" i="32"/>
  <c r="C82" i="32"/>
  <c r="C113" i="32"/>
  <c r="B113" i="32"/>
  <c r="C121" i="32"/>
  <c r="B121" i="32"/>
  <c r="C30" i="32"/>
  <c r="B30" i="32"/>
  <c r="B64" i="32"/>
  <c r="B70" i="32"/>
  <c r="C70" i="32"/>
  <c r="C83" i="32"/>
  <c r="B83" i="32"/>
  <c r="B91" i="32"/>
  <c r="B24" i="32"/>
  <c r="C38" i="32"/>
  <c r="B38" i="32"/>
  <c r="C54" i="32"/>
  <c r="B54" i="32"/>
  <c r="B90" i="32"/>
  <c r="C90" i="32"/>
  <c r="C105" i="32"/>
  <c r="B105" i="32"/>
  <c r="B107" i="32"/>
  <c r="C74" i="32"/>
  <c r="C80" i="32"/>
  <c r="B81" i="32"/>
  <c r="C88" i="32"/>
  <c r="C5" i="32"/>
  <c r="B5" i="32"/>
  <c r="C9" i="32"/>
  <c r="B9" i="32"/>
  <c r="C13" i="32"/>
  <c r="B13" i="32"/>
  <c r="C17" i="32"/>
  <c r="B17" i="32"/>
  <c r="C21" i="32"/>
  <c r="B21" i="32"/>
  <c r="C25" i="32"/>
  <c r="B25" i="32"/>
  <c r="C29" i="32"/>
  <c r="B29" i="32"/>
  <c r="C71" i="32"/>
  <c r="B71" i="32"/>
  <c r="B3" i="32"/>
  <c r="C75" i="32"/>
  <c r="B75" i="32"/>
  <c r="C7" i="32"/>
  <c r="B7" i="32"/>
  <c r="C11" i="32"/>
  <c r="B11" i="32"/>
  <c r="C15" i="32"/>
  <c r="B15" i="32"/>
  <c r="C19" i="32"/>
  <c r="B19" i="32"/>
  <c r="C23" i="32"/>
  <c r="B23" i="32"/>
  <c r="C27" i="32"/>
  <c r="B27" i="32"/>
  <c r="C31" i="32"/>
  <c r="B31" i="32"/>
  <c r="B33" i="32"/>
  <c r="B35" i="32"/>
  <c r="B37" i="32"/>
  <c r="B39" i="32"/>
  <c r="B41" i="32"/>
  <c r="B43" i="32"/>
  <c r="B45" i="32"/>
  <c r="B47" i="32"/>
  <c r="B49" i="32"/>
  <c r="B51" i="32"/>
  <c r="B53" i="32"/>
  <c r="B55" i="32"/>
  <c r="B57" i="32"/>
  <c r="B59" i="32"/>
  <c r="B61" i="32"/>
  <c r="B63" i="32"/>
  <c r="B65" i="32"/>
  <c r="B67" i="32"/>
  <c r="C94" i="32"/>
  <c r="B94" i="32"/>
  <c r="C98" i="32"/>
  <c r="B98" i="32"/>
  <c r="C102" i="32"/>
  <c r="B102" i="32"/>
  <c r="C106" i="32"/>
  <c r="B106" i="32"/>
  <c r="C110" i="32"/>
  <c r="B110" i="32"/>
  <c r="C114" i="32"/>
  <c r="B114" i="32"/>
  <c r="C118" i="32"/>
  <c r="B118" i="32"/>
  <c r="C92" i="32"/>
  <c r="B92" i="32"/>
  <c r="C96" i="32"/>
  <c r="B96" i="32"/>
  <c r="C100" i="32"/>
  <c r="B100" i="32"/>
  <c r="C104" i="32"/>
  <c r="B104" i="32"/>
  <c r="C108" i="32"/>
  <c r="B108" i="32"/>
  <c r="C112" i="32"/>
  <c r="B112" i="32"/>
  <c r="C116" i="32"/>
  <c r="B116" i="32"/>
  <c r="C120" i="32"/>
  <c r="B120" i="32"/>
  <c r="C39" i="30"/>
  <c r="B45" i="30"/>
  <c r="B66" i="30"/>
  <c r="B74" i="30"/>
  <c r="B98" i="30"/>
  <c r="C102" i="30"/>
  <c r="N1" i="30"/>
  <c r="B37" i="30"/>
  <c r="B43" i="30"/>
  <c r="C47" i="30"/>
  <c r="B59" i="30"/>
  <c r="B69" i="30"/>
  <c r="C84" i="30"/>
  <c r="B100" i="30"/>
  <c r="N2" i="30"/>
  <c r="B4" i="30"/>
  <c r="C6" i="30"/>
  <c r="B17" i="30"/>
  <c r="B31" i="30"/>
  <c r="B33" i="30"/>
  <c r="B53" i="30"/>
  <c r="B65" i="30"/>
  <c r="C70" i="30"/>
  <c r="B94" i="30"/>
  <c r="B108" i="30"/>
  <c r="B118" i="30"/>
  <c r="B51" i="30"/>
  <c r="B61" i="30"/>
  <c r="C86" i="30"/>
  <c r="B90" i="30"/>
  <c r="B106" i="30"/>
  <c r="C96" i="30"/>
  <c r="B96" i="30"/>
  <c r="B2" i="30"/>
  <c r="C8" i="30"/>
  <c r="C14" i="30"/>
  <c r="B35" i="30"/>
  <c r="C88" i="30"/>
  <c r="B88" i="30"/>
  <c r="C12" i="30"/>
  <c r="B13" i="30"/>
  <c r="C20" i="30"/>
  <c r="B21" i="30"/>
  <c r="C22" i="30"/>
  <c r="B23" i="30"/>
  <c r="B27" i="30"/>
  <c r="C29" i="30"/>
  <c r="C49" i="30"/>
  <c r="B49" i="30"/>
  <c r="C62" i="30"/>
  <c r="B62" i="30"/>
  <c r="C80" i="30"/>
  <c r="B80" i="30"/>
  <c r="C104" i="30"/>
  <c r="B104" i="30"/>
  <c r="C120" i="30"/>
  <c r="B120" i="30"/>
  <c r="B15" i="30"/>
  <c r="C24" i="30"/>
  <c r="C41" i="30"/>
  <c r="B41" i="30"/>
  <c r="C60" i="30"/>
  <c r="B60" i="30"/>
  <c r="C10" i="30"/>
  <c r="B11" i="30"/>
  <c r="C18" i="30"/>
  <c r="B19" i="30"/>
  <c r="B25" i="30"/>
  <c r="C57" i="30"/>
  <c r="B57" i="30"/>
  <c r="C64" i="30"/>
  <c r="B64" i="30"/>
  <c r="C72" i="30"/>
  <c r="B72" i="30"/>
  <c r="C112" i="30"/>
  <c r="B112" i="30"/>
  <c r="C77" i="30"/>
  <c r="B77" i="30"/>
  <c r="C85" i="30"/>
  <c r="B85" i="30"/>
  <c r="C71" i="30"/>
  <c r="B71" i="30"/>
  <c r="B3" i="30"/>
  <c r="B5" i="30"/>
  <c r="B7" i="30"/>
  <c r="B9" i="30"/>
  <c r="C75" i="30"/>
  <c r="B75" i="30"/>
  <c r="C83" i="30"/>
  <c r="B83" i="30"/>
  <c r="C91" i="30"/>
  <c r="B91" i="30"/>
  <c r="C79" i="30"/>
  <c r="B79" i="30"/>
  <c r="C87" i="30"/>
  <c r="B87" i="30"/>
  <c r="C73" i="30"/>
  <c r="B73" i="30"/>
  <c r="C81" i="30"/>
  <c r="B81" i="30"/>
  <c r="C89" i="30"/>
  <c r="B89" i="30"/>
  <c r="B26" i="30"/>
  <c r="B28" i="30"/>
  <c r="B30" i="30"/>
  <c r="B32" i="30"/>
  <c r="B34" i="30"/>
  <c r="B36" i="30"/>
  <c r="B38" i="30"/>
  <c r="B40" i="30"/>
  <c r="B42" i="30"/>
  <c r="B44" i="30"/>
  <c r="B46" i="30"/>
  <c r="B48" i="30"/>
  <c r="B50" i="30"/>
  <c r="B52" i="30"/>
  <c r="B54" i="30"/>
  <c r="B56" i="30"/>
  <c r="B58" i="30"/>
  <c r="B67" i="30"/>
  <c r="C95" i="30"/>
  <c r="B95" i="30"/>
  <c r="C99" i="30"/>
  <c r="B99" i="30"/>
  <c r="C93" i="30"/>
  <c r="B93" i="30"/>
  <c r="C97" i="30"/>
  <c r="B97" i="30"/>
  <c r="B101" i="30"/>
  <c r="B103" i="30"/>
  <c r="B105" i="30"/>
  <c r="B107" i="30"/>
  <c r="B109" i="30"/>
  <c r="B111" i="30"/>
  <c r="B113" i="30"/>
  <c r="B115" i="30"/>
  <c r="B117" i="30"/>
  <c r="B119" i="30"/>
  <c r="B121" i="30"/>
  <c r="B75" i="28"/>
  <c r="B77" i="28"/>
  <c r="B79" i="28"/>
  <c r="B81" i="28"/>
  <c r="B82" i="28"/>
  <c r="B85" i="28"/>
  <c r="B88" i="28"/>
  <c r="B90" i="28"/>
  <c r="B93" i="28"/>
  <c r="C35" i="28"/>
  <c r="B74" i="28"/>
  <c r="B76" i="28"/>
  <c r="B78" i="28"/>
  <c r="B80" i="28"/>
  <c r="B83" i="28"/>
  <c r="B84" i="28"/>
  <c r="B86" i="28"/>
  <c r="B87" i="28"/>
  <c r="B89" i="28"/>
  <c r="B91" i="28"/>
  <c r="B92" i="28"/>
  <c r="B94" i="28"/>
  <c r="B95" i="28"/>
  <c r="B96" i="28"/>
  <c r="C31" i="28"/>
  <c r="C97" i="28"/>
  <c r="B120" i="28"/>
  <c r="B121" i="28"/>
  <c r="C29" i="28"/>
  <c r="B98" i="28"/>
  <c r="B101" i="28"/>
  <c r="B103" i="28"/>
  <c r="B105" i="28"/>
  <c r="B107" i="28"/>
  <c r="B109" i="28"/>
  <c r="B111" i="28"/>
  <c r="B113" i="28"/>
  <c r="B115" i="28"/>
  <c r="B117" i="28"/>
  <c r="B119" i="28"/>
  <c r="C33" i="28"/>
  <c r="B100" i="28"/>
  <c r="B102" i="28"/>
  <c r="B104" i="28"/>
  <c r="B106" i="28"/>
  <c r="B108" i="28"/>
  <c r="B110" i="28"/>
  <c r="B112" i="28"/>
  <c r="B114" i="28"/>
  <c r="B116" i="28"/>
  <c r="B118" i="28"/>
  <c r="C38" i="28"/>
  <c r="B38" i="28"/>
  <c r="C42" i="28"/>
  <c r="B42" i="28"/>
  <c r="C46" i="28"/>
  <c r="B46" i="28"/>
  <c r="C50" i="28"/>
  <c r="B50" i="28"/>
  <c r="C62" i="28"/>
  <c r="B62" i="28"/>
  <c r="B2" i="28"/>
  <c r="B3" i="28"/>
  <c r="B4" i="28"/>
  <c r="B5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C28" i="28"/>
  <c r="C32" i="28"/>
  <c r="C36" i="28"/>
  <c r="C39" i="28"/>
  <c r="B39" i="28"/>
  <c r="C43" i="28"/>
  <c r="B43" i="28"/>
  <c r="C47" i="28"/>
  <c r="B47" i="28"/>
  <c r="C51" i="28"/>
  <c r="B51" i="28"/>
  <c r="C55" i="28"/>
  <c r="B55" i="28"/>
  <c r="C59" i="28"/>
  <c r="B59" i="28"/>
  <c r="C63" i="28"/>
  <c r="B63" i="28"/>
  <c r="C67" i="28"/>
  <c r="B67" i="28"/>
  <c r="C71" i="28"/>
  <c r="B71" i="28"/>
  <c r="C54" i="28"/>
  <c r="B54" i="28"/>
  <c r="C58" i="28"/>
  <c r="B58" i="28"/>
  <c r="C40" i="28"/>
  <c r="B40" i="28"/>
  <c r="C44" i="28"/>
  <c r="B44" i="28"/>
  <c r="C48" i="28"/>
  <c r="B48" i="28"/>
  <c r="C52" i="28"/>
  <c r="B52" i="28"/>
  <c r="C56" i="28"/>
  <c r="B56" i="28"/>
  <c r="C60" i="28"/>
  <c r="B60" i="28"/>
  <c r="C64" i="28"/>
  <c r="B64" i="28"/>
  <c r="C68" i="28"/>
  <c r="B68" i="28"/>
  <c r="C72" i="28"/>
  <c r="B72" i="28"/>
  <c r="C66" i="28"/>
  <c r="B66" i="28"/>
  <c r="C70" i="28"/>
  <c r="B70" i="28"/>
  <c r="C30" i="28"/>
  <c r="C34" i="28"/>
  <c r="C37" i="28"/>
  <c r="B37" i="28"/>
  <c r="C41" i="28"/>
  <c r="B41" i="28"/>
  <c r="C45" i="28"/>
  <c r="B45" i="28"/>
  <c r="C49" i="28"/>
  <c r="B49" i="28"/>
  <c r="C53" i="28"/>
  <c r="B53" i="28"/>
  <c r="C57" i="28"/>
  <c r="B57" i="28"/>
  <c r="C61" i="28"/>
  <c r="B61" i="28"/>
  <c r="C65" i="28"/>
  <c r="B65" i="28"/>
  <c r="C69" i="28"/>
  <c r="B69" i="28"/>
  <c r="C99" i="28"/>
  <c r="B99" i="28"/>
  <c r="B73" i="28"/>
  <c r="Z16" i="17"/>
  <c r="Q16" i="17"/>
  <c r="J141" i="36" l="1"/>
  <c r="J145" i="36"/>
  <c r="BL116" i="54"/>
  <c r="BJ116" i="54"/>
  <c r="BK116" i="54" s="1"/>
  <c r="BJ115" i="54"/>
  <c r="BK115" i="54" s="1"/>
  <c r="BL115" i="54"/>
  <c r="BL120" i="54"/>
  <c r="BJ120" i="54"/>
  <c r="BK120" i="54" s="1"/>
  <c r="BJ110" i="54"/>
  <c r="BK110" i="54" s="1"/>
  <c r="BL110" i="54"/>
  <c r="BJ114" i="54"/>
  <c r="BK114" i="54" s="1"/>
  <c r="BL114" i="54"/>
  <c r="BL111" i="54"/>
  <c r="BJ111" i="54"/>
  <c r="BK111" i="54" s="1"/>
  <c r="BL117" i="54"/>
  <c r="BJ117" i="54"/>
  <c r="BK117" i="54" s="1"/>
  <c r="BL113" i="54"/>
  <c r="BJ113" i="54"/>
  <c r="BK113" i="54" s="1"/>
  <c r="BL119" i="54"/>
  <c r="BJ119" i="54"/>
  <c r="BK119" i="54" s="1"/>
  <c r="BL118" i="54"/>
  <c r="BJ118" i="54"/>
  <c r="BK118" i="54" s="1"/>
  <c r="BJ121" i="54"/>
  <c r="BK121" i="54" s="1"/>
  <c r="BL121" i="54"/>
  <c r="BJ112" i="54"/>
  <c r="BK112" i="54" s="1"/>
  <c r="BL112" i="54"/>
  <c r="J136" i="36"/>
  <c r="J140" i="36"/>
  <c r="J144" i="36"/>
  <c r="AJ14" i="17" l="1"/>
  <c r="J10" i="5"/>
  <c r="K16" i="5"/>
  <c r="L16" i="5"/>
  <c r="M16" i="5"/>
  <c r="N16" i="5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D111" i="1"/>
  <c r="BE111" i="1"/>
  <c r="BF111" i="1"/>
  <c r="BD112" i="1"/>
  <c r="BE112" i="1"/>
  <c r="BF112" i="1"/>
  <c r="BD113" i="1"/>
  <c r="BE113" i="1"/>
  <c r="BF113" i="1"/>
  <c r="BD114" i="1"/>
  <c r="BE114" i="1"/>
  <c r="BF114" i="1"/>
  <c r="BD115" i="1"/>
  <c r="BE115" i="1"/>
  <c r="BF115" i="1"/>
  <c r="BD116" i="1"/>
  <c r="BE116" i="1"/>
  <c r="BF116" i="1"/>
  <c r="BD117" i="1"/>
  <c r="BE117" i="1"/>
  <c r="BF117" i="1"/>
  <c r="BD118" i="1"/>
  <c r="BE118" i="1"/>
  <c r="BF118" i="1"/>
  <c r="BD119" i="1"/>
  <c r="BE119" i="1"/>
  <c r="BF119" i="1"/>
  <c r="BD120" i="1"/>
  <c r="BE120" i="1"/>
  <c r="BF120" i="1"/>
  <c r="BD121" i="1"/>
  <c r="BE121" i="1"/>
  <c r="BF121" i="1"/>
  <c r="BE110" i="1"/>
  <c r="BF110" i="1"/>
  <c r="BD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B120" i="1"/>
  <c r="B121" i="1"/>
  <c r="B110" i="1"/>
  <c r="B111" i="1"/>
  <c r="B112" i="1"/>
  <c r="B113" i="1"/>
  <c r="B114" i="1"/>
  <c r="B115" i="1"/>
  <c r="B116" i="1"/>
  <c r="B117" i="1"/>
  <c r="B118" i="1"/>
  <c r="B119" i="1"/>
  <c r="AM1" i="1"/>
  <c r="AN1" i="1"/>
  <c r="AO1" i="1"/>
  <c r="AP1" i="1"/>
  <c r="AQ1" i="1"/>
  <c r="AM2" i="1"/>
  <c r="AN2" i="1"/>
  <c r="AO2" i="1"/>
  <c r="AP2" i="1"/>
  <c r="AQ2" i="1"/>
  <c r="AM3" i="1"/>
  <c r="AN3" i="1"/>
  <c r="AO3" i="1"/>
  <c r="AP3" i="1"/>
  <c r="AQ3" i="1"/>
  <c r="AM4" i="1"/>
  <c r="AN4" i="1"/>
  <c r="AO4" i="1"/>
  <c r="AP4" i="1"/>
  <c r="AQ4" i="1"/>
  <c r="AM5" i="1"/>
  <c r="AN5" i="1"/>
  <c r="AO5" i="1"/>
  <c r="AP5" i="1"/>
  <c r="AQ5" i="1"/>
  <c r="AM6" i="1"/>
  <c r="AN6" i="1"/>
  <c r="AO6" i="1"/>
  <c r="AP6" i="1"/>
  <c r="AQ6" i="1"/>
  <c r="AM7" i="1"/>
  <c r="AN7" i="1"/>
  <c r="AO7" i="1"/>
  <c r="AP7" i="1"/>
  <c r="AQ7" i="1"/>
  <c r="AM8" i="1"/>
  <c r="AN8" i="1"/>
  <c r="AO8" i="1"/>
  <c r="AP8" i="1"/>
  <c r="AQ8" i="1"/>
  <c r="AM9" i="1"/>
  <c r="AN9" i="1"/>
  <c r="AO9" i="1"/>
  <c r="AP9" i="1"/>
  <c r="AQ9" i="1"/>
  <c r="AM10" i="1"/>
  <c r="AN10" i="1"/>
  <c r="AO10" i="1"/>
  <c r="AP10" i="1"/>
  <c r="AQ10" i="1"/>
  <c r="AM11" i="1"/>
  <c r="AN11" i="1"/>
  <c r="AO11" i="1"/>
  <c r="AP11" i="1"/>
  <c r="AQ11" i="1"/>
  <c r="AM12" i="1"/>
  <c r="AN12" i="1"/>
  <c r="AO12" i="1"/>
  <c r="AP12" i="1"/>
  <c r="AQ12" i="1"/>
  <c r="AM13" i="1"/>
  <c r="AN13" i="1"/>
  <c r="AO13" i="1"/>
  <c r="AP13" i="1"/>
  <c r="AQ13" i="1"/>
  <c r="AM14" i="1"/>
  <c r="AN14" i="1"/>
  <c r="AO14" i="1"/>
  <c r="AP14" i="1"/>
  <c r="AQ14" i="1"/>
  <c r="AM15" i="1"/>
  <c r="AN15" i="1"/>
  <c r="AO15" i="1"/>
  <c r="AP15" i="1"/>
  <c r="AQ15" i="1"/>
  <c r="AM16" i="1"/>
  <c r="AN16" i="1"/>
  <c r="AO16" i="1"/>
  <c r="AP16" i="1"/>
  <c r="AQ16" i="1"/>
  <c r="AM17" i="1"/>
  <c r="AN17" i="1"/>
  <c r="AO17" i="1"/>
  <c r="AP17" i="1"/>
  <c r="AQ17" i="1"/>
  <c r="AM18" i="1"/>
  <c r="AN18" i="1"/>
  <c r="AO18" i="1"/>
  <c r="AP18" i="1"/>
  <c r="AQ18" i="1"/>
  <c r="AM19" i="1"/>
  <c r="AN19" i="1"/>
  <c r="AO19" i="1"/>
  <c r="AP19" i="1"/>
  <c r="AQ19" i="1"/>
  <c r="AM20" i="1"/>
  <c r="AN20" i="1"/>
  <c r="AO20" i="1"/>
  <c r="AP20" i="1"/>
  <c r="AQ20" i="1"/>
  <c r="AM21" i="1"/>
  <c r="AN21" i="1"/>
  <c r="AO21" i="1"/>
  <c r="AP21" i="1"/>
  <c r="AQ21" i="1"/>
  <c r="AM22" i="1"/>
  <c r="AN22" i="1"/>
  <c r="AO22" i="1"/>
  <c r="AP22" i="1"/>
  <c r="AQ22" i="1"/>
  <c r="AM23" i="1"/>
  <c r="AN23" i="1"/>
  <c r="AO23" i="1"/>
  <c r="AP23" i="1"/>
  <c r="AQ23" i="1"/>
  <c r="AM24" i="1"/>
  <c r="AN24" i="1"/>
  <c r="AO24" i="1"/>
  <c r="AP24" i="1"/>
  <c r="AQ24" i="1"/>
  <c r="AM25" i="1"/>
  <c r="AN25" i="1"/>
  <c r="AO25" i="1"/>
  <c r="AP25" i="1"/>
  <c r="AQ25" i="1"/>
  <c r="AM26" i="1"/>
  <c r="AN26" i="1"/>
  <c r="AO26" i="1"/>
  <c r="AP26" i="1"/>
  <c r="AQ26" i="1"/>
  <c r="AM27" i="1"/>
  <c r="AN27" i="1"/>
  <c r="AO27" i="1"/>
  <c r="AP27" i="1"/>
  <c r="AQ27" i="1"/>
  <c r="AM28" i="1"/>
  <c r="AN28" i="1"/>
  <c r="AO28" i="1"/>
  <c r="AP28" i="1"/>
  <c r="AQ28" i="1"/>
  <c r="AM29" i="1"/>
  <c r="AN29" i="1"/>
  <c r="AO29" i="1"/>
  <c r="AP29" i="1"/>
  <c r="AQ29" i="1"/>
  <c r="AM30" i="1"/>
  <c r="AN30" i="1"/>
  <c r="AO30" i="1"/>
  <c r="AP30" i="1"/>
  <c r="AQ30" i="1"/>
  <c r="AM31" i="1"/>
  <c r="AN31" i="1"/>
  <c r="AO31" i="1"/>
  <c r="AP31" i="1"/>
  <c r="AQ31" i="1"/>
  <c r="AM32" i="1"/>
  <c r="AN32" i="1"/>
  <c r="AO32" i="1"/>
  <c r="AP32" i="1"/>
  <c r="AQ32" i="1"/>
  <c r="AM33" i="1"/>
  <c r="AN33" i="1"/>
  <c r="AO33" i="1"/>
  <c r="AP33" i="1"/>
  <c r="AQ33" i="1"/>
  <c r="AM34" i="1"/>
  <c r="AN34" i="1"/>
  <c r="AO34" i="1"/>
  <c r="AP34" i="1"/>
  <c r="AQ34" i="1"/>
  <c r="AM35" i="1"/>
  <c r="AN35" i="1"/>
  <c r="AO35" i="1"/>
  <c r="AP35" i="1"/>
  <c r="AQ35" i="1"/>
  <c r="AM36" i="1"/>
  <c r="AN36" i="1"/>
  <c r="AO36" i="1"/>
  <c r="AP36" i="1"/>
  <c r="AQ36" i="1"/>
  <c r="AM37" i="1"/>
  <c r="AN37" i="1"/>
  <c r="AO37" i="1"/>
  <c r="AP37" i="1"/>
  <c r="AQ37" i="1"/>
  <c r="AM38" i="1"/>
  <c r="AN38" i="1"/>
  <c r="AO38" i="1"/>
  <c r="AP38" i="1"/>
  <c r="AQ38" i="1"/>
  <c r="AM39" i="1"/>
  <c r="AN39" i="1"/>
  <c r="AO39" i="1"/>
  <c r="AP39" i="1"/>
  <c r="AQ39" i="1"/>
  <c r="AM40" i="1"/>
  <c r="AN40" i="1"/>
  <c r="AO40" i="1"/>
  <c r="AP40" i="1"/>
  <c r="AQ40" i="1"/>
  <c r="AM41" i="1"/>
  <c r="AN41" i="1"/>
  <c r="AO41" i="1"/>
  <c r="AP41" i="1"/>
  <c r="AQ41" i="1"/>
  <c r="AM42" i="1"/>
  <c r="AN42" i="1"/>
  <c r="AO42" i="1"/>
  <c r="AP42" i="1"/>
  <c r="AQ42" i="1"/>
  <c r="AM43" i="1"/>
  <c r="AN43" i="1"/>
  <c r="AO43" i="1"/>
  <c r="AP43" i="1"/>
  <c r="AQ43" i="1"/>
  <c r="AM44" i="1"/>
  <c r="AN44" i="1"/>
  <c r="AO44" i="1"/>
  <c r="AP44" i="1"/>
  <c r="AQ44" i="1"/>
  <c r="AM45" i="1"/>
  <c r="AN45" i="1"/>
  <c r="AO45" i="1"/>
  <c r="AP45" i="1"/>
  <c r="AQ45" i="1"/>
  <c r="AM46" i="1"/>
  <c r="AN46" i="1"/>
  <c r="AO46" i="1"/>
  <c r="AP46" i="1"/>
  <c r="AQ46" i="1"/>
  <c r="AM47" i="1"/>
  <c r="AN47" i="1"/>
  <c r="AO47" i="1"/>
  <c r="AP47" i="1"/>
  <c r="AQ47" i="1"/>
  <c r="AM48" i="1"/>
  <c r="AN48" i="1"/>
  <c r="AO48" i="1"/>
  <c r="AP48" i="1"/>
  <c r="AQ48" i="1"/>
  <c r="AM49" i="1"/>
  <c r="AN49" i="1"/>
  <c r="AO49" i="1"/>
  <c r="AP49" i="1"/>
  <c r="AQ49" i="1"/>
  <c r="AM50" i="1"/>
  <c r="AN50" i="1"/>
  <c r="AO50" i="1"/>
  <c r="AP50" i="1"/>
  <c r="AQ50" i="1"/>
  <c r="AM51" i="1"/>
  <c r="AN51" i="1"/>
  <c r="AO51" i="1"/>
  <c r="AP51" i="1"/>
  <c r="AQ51" i="1"/>
  <c r="AM52" i="1"/>
  <c r="AN52" i="1"/>
  <c r="AO52" i="1"/>
  <c r="AP52" i="1"/>
  <c r="AQ52" i="1"/>
  <c r="AM53" i="1"/>
  <c r="AN53" i="1"/>
  <c r="AO53" i="1"/>
  <c r="AP53" i="1"/>
  <c r="AQ53" i="1"/>
  <c r="AM54" i="1"/>
  <c r="AN54" i="1"/>
  <c r="AO54" i="1"/>
  <c r="AP54" i="1"/>
  <c r="AQ54" i="1"/>
  <c r="AM55" i="1"/>
  <c r="AN55" i="1"/>
  <c r="AO55" i="1"/>
  <c r="AP55" i="1"/>
  <c r="AQ55" i="1"/>
  <c r="AM56" i="1"/>
  <c r="AN56" i="1"/>
  <c r="AO56" i="1"/>
  <c r="AP56" i="1"/>
  <c r="AQ56" i="1"/>
  <c r="AM57" i="1"/>
  <c r="AN57" i="1"/>
  <c r="AO57" i="1"/>
  <c r="AP57" i="1"/>
  <c r="AQ57" i="1"/>
  <c r="AM58" i="1"/>
  <c r="AN58" i="1"/>
  <c r="AO58" i="1"/>
  <c r="AP58" i="1"/>
  <c r="AQ58" i="1"/>
  <c r="AM59" i="1"/>
  <c r="AN59" i="1"/>
  <c r="AO59" i="1"/>
  <c r="AP59" i="1"/>
  <c r="AQ59" i="1"/>
  <c r="AM60" i="1"/>
  <c r="AN60" i="1"/>
  <c r="AO60" i="1"/>
  <c r="AP60" i="1"/>
  <c r="AQ60" i="1"/>
  <c r="AM61" i="1"/>
  <c r="AN61" i="1"/>
  <c r="AO61" i="1"/>
  <c r="AP61" i="1"/>
  <c r="AQ61" i="1"/>
  <c r="AM62" i="1"/>
  <c r="AN62" i="1"/>
  <c r="AO62" i="1"/>
  <c r="AP62" i="1"/>
  <c r="AQ62" i="1"/>
  <c r="AM63" i="1"/>
  <c r="AN63" i="1"/>
  <c r="AO63" i="1"/>
  <c r="AP63" i="1"/>
  <c r="AQ63" i="1"/>
  <c r="AM64" i="1"/>
  <c r="AN64" i="1"/>
  <c r="AO64" i="1"/>
  <c r="AP64" i="1"/>
  <c r="AQ64" i="1"/>
  <c r="AM65" i="1"/>
  <c r="AN65" i="1"/>
  <c r="AO65" i="1"/>
  <c r="AP65" i="1"/>
  <c r="AQ65" i="1"/>
  <c r="AM66" i="1"/>
  <c r="AN66" i="1"/>
  <c r="AO66" i="1"/>
  <c r="AP66" i="1"/>
  <c r="AQ66" i="1"/>
  <c r="AM67" i="1"/>
  <c r="AN67" i="1"/>
  <c r="AO67" i="1"/>
  <c r="AP67" i="1"/>
  <c r="AQ67" i="1"/>
  <c r="AM68" i="1"/>
  <c r="AN68" i="1"/>
  <c r="AO68" i="1"/>
  <c r="AP68" i="1"/>
  <c r="AQ68" i="1"/>
  <c r="AM69" i="1"/>
  <c r="AN69" i="1"/>
  <c r="AO69" i="1"/>
  <c r="AP69" i="1"/>
  <c r="AQ69" i="1"/>
  <c r="AM70" i="1"/>
  <c r="AN70" i="1"/>
  <c r="AO70" i="1"/>
  <c r="AP70" i="1"/>
  <c r="AQ70" i="1"/>
  <c r="AM71" i="1"/>
  <c r="AN71" i="1"/>
  <c r="AO71" i="1"/>
  <c r="AP71" i="1"/>
  <c r="AQ71" i="1"/>
  <c r="AM72" i="1"/>
  <c r="AN72" i="1"/>
  <c r="AO72" i="1"/>
  <c r="AP72" i="1"/>
  <c r="AQ72" i="1"/>
  <c r="AM73" i="1"/>
  <c r="AN73" i="1"/>
  <c r="AO73" i="1"/>
  <c r="AP73" i="1"/>
  <c r="AQ73" i="1"/>
  <c r="AM74" i="1"/>
  <c r="AN74" i="1"/>
  <c r="AO74" i="1"/>
  <c r="AP74" i="1"/>
  <c r="AQ74" i="1"/>
  <c r="AM75" i="1"/>
  <c r="AN75" i="1"/>
  <c r="AO75" i="1"/>
  <c r="AP75" i="1"/>
  <c r="AQ75" i="1"/>
  <c r="AM76" i="1"/>
  <c r="AN76" i="1"/>
  <c r="AO76" i="1"/>
  <c r="AP76" i="1"/>
  <c r="AQ76" i="1"/>
  <c r="AM77" i="1"/>
  <c r="AN77" i="1"/>
  <c r="AO77" i="1"/>
  <c r="AP77" i="1"/>
  <c r="AQ77" i="1"/>
  <c r="AM78" i="1"/>
  <c r="AN78" i="1"/>
  <c r="AO78" i="1"/>
  <c r="AP78" i="1"/>
  <c r="AQ78" i="1"/>
  <c r="AM79" i="1"/>
  <c r="AN79" i="1"/>
  <c r="AO79" i="1"/>
  <c r="AP79" i="1"/>
  <c r="AQ79" i="1"/>
  <c r="AM80" i="1"/>
  <c r="AN80" i="1"/>
  <c r="AO80" i="1"/>
  <c r="AP80" i="1"/>
  <c r="AQ80" i="1"/>
  <c r="AM81" i="1"/>
  <c r="AN81" i="1"/>
  <c r="AO81" i="1"/>
  <c r="AP81" i="1"/>
  <c r="AQ81" i="1"/>
  <c r="AM82" i="1"/>
  <c r="AN82" i="1"/>
  <c r="AO82" i="1"/>
  <c r="AP82" i="1"/>
  <c r="AQ82" i="1"/>
  <c r="AM83" i="1"/>
  <c r="AN83" i="1"/>
  <c r="AO83" i="1"/>
  <c r="AP83" i="1"/>
  <c r="AQ83" i="1"/>
  <c r="AM84" i="1"/>
  <c r="AN84" i="1"/>
  <c r="AO84" i="1"/>
  <c r="AP84" i="1"/>
  <c r="AQ84" i="1"/>
  <c r="AM85" i="1"/>
  <c r="AN85" i="1"/>
  <c r="AO85" i="1"/>
  <c r="AP85" i="1"/>
  <c r="AQ85" i="1"/>
  <c r="AM86" i="1"/>
  <c r="AN86" i="1"/>
  <c r="AO86" i="1"/>
  <c r="AP86" i="1"/>
  <c r="AQ86" i="1"/>
  <c r="AM87" i="1"/>
  <c r="AN87" i="1"/>
  <c r="AO87" i="1"/>
  <c r="AP87" i="1"/>
  <c r="AQ87" i="1"/>
  <c r="AM88" i="1"/>
  <c r="AN88" i="1"/>
  <c r="AO88" i="1"/>
  <c r="AP88" i="1"/>
  <c r="AQ88" i="1"/>
  <c r="AM89" i="1"/>
  <c r="AN89" i="1"/>
  <c r="AO89" i="1"/>
  <c r="AP89" i="1"/>
  <c r="AQ89" i="1"/>
  <c r="AM90" i="1"/>
  <c r="AN90" i="1"/>
  <c r="AO90" i="1"/>
  <c r="AP90" i="1"/>
  <c r="AQ90" i="1"/>
  <c r="AM91" i="1"/>
  <c r="AN91" i="1"/>
  <c r="AO91" i="1"/>
  <c r="AP91" i="1"/>
  <c r="AQ91" i="1"/>
  <c r="AM92" i="1"/>
  <c r="AN92" i="1"/>
  <c r="AO92" i="1"/>
  <c r="AP92" i="1"/>
  <c r="AQ92" i="1"/>
  <c r="AM93" i="1"/>
  <c r="AN93" i="1"/>
  <c r="AO93" i="1"/>
  <c r="AP93" i="1"/>
  <c r="AQ93" i="1"/>
  <c r="AM94" i="1"/>
  <c r="AN94" i="1"/>
  <c r="AO94" i="1"/>
  <c r="AP94" i="1"/>
  <c r="AQ94" i="1"/>
  <c r="AM95" i="1"/>
  <c r="AN95" i="1"/>
  <c r="AO95" i="1"/>
  <c r="AP95" i="1"/>
  <c r="AQ95" i="1"/>
  <c r="AM96" i="1"/>
  <c r="AN96" i="1"/>
  <c r="AO96" i="1"/>
  <c r="AP96" i="1"/>
  <c r="AQ96" i="1"/>
  <c r="AM97" i="1"/>
  <c r="AN97" i="1"/>
  <c r="AO97" i="1"/>
  <c r="AP97" i="1"/>
  <c r="AQ97" i="1"/>
  <c r="AM98" i="1"/>
  <c r="AN98" i="1"/>
  <c r="AO98" i="1"/>
  <c r="AP98" i="1"/>
  <c r="AQ98" i="1"/>
  <c r="AM99" i="1"/>
  <c r="AN99" i="1"/>
  <c r="AO99" i="1"/>
  <c r="AP99" i="1"/>
  <c r="AQ99" i="1"/>
  <c r="AM100" i="1"/>
  <c r="AN100" i="1"/>
  <c r="AO100" i="1"/>
  <c r="AP100" i="1"/>
  <c r="AQ100" i="1"/>
  <c r="AM101" i="1"/>
  <c r="AN101" i="1"/>
  <c r="AO101" i="1"/>
  <c r="AP101" i="1"/>
  <c r="AQ101" i="1"/>
  <c r="AM102" i="1"/>
  <c r="AN102" i="1"/>
  <c r="AO102" i="1"/>
  <c r="AP102" i="1"/>
  <c r="AQ102" i="1"/>
  <c r="AM103" i="1"/>
  <c r="AN103" i="1"/>
  <c r="AO103" i="1"/>
  <c r="AP103" i="1"/>
  <c r="AQ103" i="1"/>
  <c r="AM104" i="1"/>
  <c r="AN104" i="1"/>
  <c r="AO104" i="1"/>
  <c r="AP104" i="1"/>
  <c r="AQ104" i="1"/>
  <c r="AM105" i="1"/>
  <c r="AN105" i="1"/>
  <c r="AO105" i="1"/>
  <c r="AP105" i="1"/>
  <c r="AQ105" i="1"/>
  <c r="AM106" i="1"/>
  <c r="AN106" i="1"/>
  <c r="AO106" i="1"/>
  <c r="AP106" i="1"/>
  <c r="AQ106" i="1"/>
  <c r="AM107" i="1"/>
  <c r="AN107" i="1"/>
  <c r="AO107" i="1"/>
  <c r="AP107" i="1"/>
  <c r="AQ107" i="1"/>
  <c r="AM108" i="1"/>
  <c r="AN108" i="1"/>
  <c r="AO108" i="1"/>
  <c r="AP108" i="1"/>
  <c r="AQ108" i="1"/>
  <c r="AM109" i="1"/>
  <c r="AN109" i="1"/>
  <c r="AO109" i="1"/>
  <c r="AP109" i="1"/>
  <c r="AQ109" i="1"/>
  <c r="AG1" i="1"/>
  <c r="AH1" i="1"/>
  <c r="AI1" i="1"/>
  <c r="AJ1" i="1"/>
  <c r="AK1" i="1"/>
  <c r="AL1" i="1"/>
  <c r="AG2" i="1"/>
  <c r="AH2" i="1"/>
  <c r="AI2" i="1"/>
  <c r="AJ2" i="1"/>
  <c r="AK2" i="1"/>
  <c r="AL2" i="1"/>
  <c r="AG3" i="1"/>
  <c r="AH3" i="1"/>
  <c r="AI3" i="1"/>
  <c r="AJ3" i="1"/>
  <c r="AK3" i="1"/>
  <c r="AL3" i="1"/>
  <c r="AG4" i="1"/>
  <c r="AH4" i="1"/>
  <c r="AI4" i="1"/>
  <c r="AJ4" i="1"/>
  <c r="AK4" i="1"/>
  <c r="AL4" i="1"/>
  <c r="AG5" i="1"/>
  <c r="AH5" i="1"/>
  <c r="AI5" i="1"/>
  <c r="AJ5" i="1"/>
  <c r="AK5" i="1"/>
  <c r="AL5" i="1"/>
  <c r="AG6" i="1"/>
  <c r="AH6" i="1"/>
  <c r="AI6" i="1"/>
  <c r="AJ6" i="1"/>
  <c r="AK6" i="1"/>
  <c r="AL6" i="1"/>
  <c r="AG7" i="1"/>
  <c r="AH7" i="1"/>
  <c r="AI7" i="1"/>
  <c r="AJ7" i="1"/>
  <c r="AK7" i="1"/>
  <c r="AL7" i="1"/>
  <c r="AG8" i="1"/>
  <c r="AH8" i="1"/>
  <c r="AI8" i="1"/>
  <c r="AJ8" i="1"/>
  <c r="AK8" i="1"/>
  <c r="AL8" i="1"/>
  <c r="AG9" i="1"/>
  <c r="AH9" i="1"/>
  <c r="AI9" i="1"/>
  <c r="AJ9" i="1"/>
  <c r="AK9" i="1"/>
  <c r="AL9" i="1"/>
  <c r="AG10" i="1"/>
  <c r="AH10" i="1"/>
  <c r="AI10" i="1"/>
  <c r="AJ10" i="1"/>
  <c r="AK10" i="1"/>
  <c r="AL10" i="1"/>
  <c r="AG11" i="1"/>
  <c r="AH11" i="1"/>
  <c r="AI11" i="1"/>
  <c r="AJ11" i="1"/>
  <c r="AK11" i="1"/>
  <c r="AL11" i="1"/>
  <c r="AG12" i="1"/>
  <c r="AH12" i="1"/>
  <c r="AI12" i="1"/>
  <c r="AJ12" i="1"/>
  <c r="AK12" i="1"/>
  <c r="AL12" i="1"/>
  <c r="AG13" i="1"/>
  <c r="AH13" i="1"/>
  <c r="AI13" i="1"/>
  <c r="AJ13" i="1"/>
  <c r="AK13" i="1"/>
  <c r="AL13" i="1"/>
  <c r="AG14" i="1"/>
  <c r="AH14" i="1"/>
  <c r="AI14" i="1"/>
  <c r="AJ14" i="1"/>
  <c r="AK14" i="1"/>
  <c r="AL14" i="1"/>
  <c r="AG15" i="1"/>
  <c r="AH15" i="1"/>
  <c r="AI15" i="1"/>
  <c r="AJ15" i="1"/>
  <c r="AK15" i="1"/>
  <c r="AL15" i="1"/>
  <c r="AG16" i="1"/>
  <c r="AH16" i="1"/>
  <c r="AI16" i="1"/>
  <c r="AJ16" i="1"/>
  <c r="AK16" i="1"/>
  <c r="AL16" i="1"/>
  <c r="AG17" i="1"/>
  <c r="AH17" i="1"/>
  <c r="AI17" i="1"/>
  <c r="AJ17" i="1"/>
  <c r="AK17" i="1"/>
  <c r="AL17" i="1"/>
  <c r="AG18" i="1"/>
  <c r="AH18" i="1"/>
  <c r="AI18" i="1"/>
  <c r="AJ18" i="1"/>
  <c r="AK18" i="1"/>
  <c r="AL18" i="1"/>
  <c r="AG19" i="1"/>
  <c r="AH19" i="1"/>
  <c r="AI19" i="1"/>
  <c r="AJ19" i="1"/>
  <c r="AK19" i="1"/>
  <c r="AL19" i="1"/>
  <c r="AG20" i="1"/>
  <c r="AH20" i="1"/>
  <c r="AI20" i="1"/>
  <c r="AJ20" i="1"/>
  <c r="AK20" i="1"/>
  <c r="AL20" i="1"/>
  <c r="AG21" i="1"/>
  <c r="AH21" i="1"/>
  <c r="AI21" i="1"/>
  <c r="AJ21" i="1"/>
  <c r="AK21" i="1"/>
  <c r="AL21" i="1"/>
  <c r="AG22" i="1"/>
  <c r="AH22" i="1"/>
  <c r="AI22" i="1"/>
  <c r="AJ22" i="1"/>
  <c r="AK22" i="1"/>
  <c r="AL22" i="1"/>
  <c r="AG23" i="1"/>
  <c r="AH23" i="1"/>
  <c r="AI23" i="1"/>
  <c r="AJ23" i="1"/>
  <c r="AK23" i="1"/>
  <c r="AL23" i="1"/>
  <c r="AG24" i="1"/>
  <c r="AH24" i="1"/>
  <c r="AI24" i="1"/>
  <c r="AJ24" i="1"/>
  <c r="AK24" i="1"/>
  <c r="AL24" i="1"/>
  <c r="AG25" i="1"/>
  <c r="AH25" i="1"/>
  <c r="AI25" i="1"/>
  <c r="AJ25" i="1"/>
  <c r="AK25" i="1"/>
  <c r="AL25" i="1"/>
  <c r="AG26" i="1"/>
  <c r="AH26" i="1"/>
  <c r="AI26" i="1"/>
  <c r="AJ26" i="1"/>
  <c r="AK26" i="1"/>
  <c r="AL26" i="1"/>
  <c r="AG27" i="1"/>
  <c r="AH27" i="1"/>
  <c r="AI27" i="1"/>
  <c r="AJ27" i="1"/>
  <c r="AK27" i="1"/>
  <c r="AL27" i="1"/>
  <c r="AG28" i="1"/>
  <c r="AH28" i="1"/>
  <c r="AI28" i="1"/>
  <c r="AJ28" i="1"/>
  <c r="AK28" i="1"/>
  <c r="AL28" i="1"/>
  <c r="AG29" i="1"/>
  <c r="AH29" i="1"/>
  <c r="AI29" i="1"/>
  <c r="AJ29" i="1"/>
  <c r="AK29" i="1"/>
  <c r="AL29" i="1"/>
  <c r="AG30" i="1"/>
  <c r="AH30" i="1"/>
  <c r="AI30" i="1"/>
  <c r="AJ30" i="1"/>
  <c r="AK30" i="1"/>
  <c r="AL30" i="1"/>
  <c r="AG31" i="1"/>
  <c r="AH31" i="1"/>
  <c r="AI31" i="1"/>
  <c r="AJ31" i="1"/>
  <c r="AK31" i="1"/>
  <c r="AL31" i="1"/>
  <c r="AG32" i="1"/>
  <c r="AH32" i="1"/>
  <c r="AI32" i="1"/>
  <c r="AJ32" i="1"/>
  <c r="AK32" i="1"/>
  <c r="AL32" i="1"/>
  <c r="AG33" i="1"/>
  <c r="AH33" i="1"/>
  <c r="AI33" i="1"/>
  <c r="AJ33" i="1"/>
  <c r="AK33" i="1"/>
  <c r="AL33" i="1"/>
  <c r="AG34" i="1"/>
  <c r="AH34" i="1"/>
  <c r="AI34" i="1"/>
  <c r="AJ34" i="1"/>
  <c r="AK34" i="1"/>
  <c r="AL34" i="1"/>
  <c r="AG35" i="1"/>
  <c r="AH35" i="1"/>
  <c r="AI35" i="1"/>
  <c r="AJ35" i="1"/>
  <c r="AK35" i="1"/>
  <c r="AL35" i="1"/>
  <c r="AG36" i="1"/>
  <c r="AH36" i="1"/>
  <c r="AI36" i="1"/>
  <c r="AJ36" i="1"/>
  <c r="AK36" i="1"/>
  <c r="AL36" i="1"/>
  <c r="AG37" i="1"/>
  <c r="AH37" i="1"/>
  <c r="AI37" i="1"/>
  <c r="AJ37" i="1"/>
  <c r="AK37" i="1"/>
  <c r="AL37" i="1"/>
  <c r="AG38" i="1"/>
  <c r="AH38" i="1"/>
  <c r="AI38" i="1"/>
  <c r="AJ38" i="1"/>
  <c r="AK38" i="1"/>
  <c r="AL38" i="1"/>
  <c r="AG39" i="1"/>
  <c r="AH39" i="1"/>
  <c r="AI39" i="1"/>
  <c r="AJ39" i="1"/>
  <c r="AK39" i="1"/>
  <c r="AL39" i="1"/>
  <c r="AG40" i="1"/>
  <c r="AH40" i="1"/>
  <c r="AI40" i="1"/>
  <c r="AJ40" i="1"/>
  <c r="AK40" i="1"/>
  <c r="AL40" i="1"/>
  <c r="AG41" i="1"/>
  <c r="AH41" i="1"/>
  <c r="AI41" i="1"/>
  <c r="AJ41" i="1"/>
  <c r="AK41" i="1"/>
  <c r="AL41" i="1"/>
  <c r="AG42" i="1"/>
  <c r="AH42" i="1"/>
  <c r="AI42" i="1"/>
  <c r="AJ42" i="1"/>
  <c r="AK42" i="1"/>
  <c r="AL42" i="1"/>
  <c r="AG43" i="1"/>
  <c r="AH43" i="1"/>
  <c r="AI43" i="1"/>
  <c r="AJ43" i="1"/>
  <c r="AK43" i="1"/>
  <c r="AL43" i="1"/>
  <c r="AG44" i="1"/>
  <c r="AH44" i="1"/>
  <c r="AI44" i="1"/>
  <c r="AJ44" i="1"/>
  <c r="AK44" i="1"/>
  <c r="AL44" i="1"/>
  <c r="AG45" i="1"/>
  <c r="AH45" i="1"/>
  <c r="AI45" i="1"/>
  <c r="AJ45" i="1"/>
  <c r="AK45" i="1"/>
  <c r="AL45" i="1"/>
  <c r="AG46" i="1"/>
  <c r="AH46" i="1"/>
  <c r="AI46" i="1"/>
  <c r="AJ46" i="1"/>
  <c r="AK46" i="1"/>
  <c r="AL46" i="1"/>
  <c r="AG47" i="1"/>
  <c r="AH47" i="1"/>
  <c r="AI47" i="1"/>
  <c r="AJ47" i="1"/>
  <c r="AK47" i="1"/>
  <c r="AL47" i="1"/>
  <c r="AG48" i="1"/>
  <c r="AH48" i="1"/>
  <c r="AI48" i="1"/>
  <c r="AJ48" i="1"/>
  <c r="AK48" i="1"/>
  <c r="AL48" i="1"/>
  <c r="AG49" i="1"/>
  <c r="AH49" i="1"/>
  <c r="AI49" i="1"/>
  <c r="AJ49" i="1"/>
  <c r="AK49" i="1"/>
  <c r="AL49" i="1"/>
  <c r="AG50" i="1"/>
  <c r="AH50" i="1"/>
  <c r="AI50" i="1"/>
  <c r="AJ50" i="1"/>
  <c r="AK50" i="1"/>
  <c r="AL50" i="1"/>
  <c r="AG51" i="1"/>
  <c r="AH51" i="1"/>
  <c r="AI51" i="1"/>
  <c r="AJ51" i="1"/>
  <c r="AK51" i="1"/>
  <c r="AL51" i="1"/>
  <c r="AG52" i="1"/>
  <c r="AH52" i="1"/>
  <c r="AI52" i="1"/>
  <c r="AJ52" i="1"/>
  <c r="AK52" i="1"/>
  <c r="AL52" i="1"/>
  <c r="AG53" i="1"/>
  <c r="AH53" i="1"/>
  <c r="AI53" i="1"/>
  <c r="AJ53" i="1"/>
  <c r="AK53" i="1"/>
  <c r="AL53" i="1"/>
  <c r="AG54" i="1"/>
  <c r="AH54" i="1"/>
  <c r="AI54" i="1"/>
  <c r="AJ54" i="1"/>
  <c r="AK54" i="1"/>
  <c r="AL54" i="1"/>
  <c r="AG55" i="1"/>
  <c r="AH55" i="1"/>
  <c r="AI55" i="1"/>
  <c r="AJ55" i="1"/>
  <c r="AK55" i="1"/>
  <c r="AL55" i="1"/>
  <c r="AG56" i="1"/>
  <c r="AH56" i="1"/>
  <c r="AI56" i="1"/>
  <c r="AJ56" i="1"/>
  <c r="AK56" i="1"/>
  <c r="AL56" i="1"/>
  <c r="AG57" i="1"/>
  <c r="AH57" i="1"/>
  <c r="AI57" i="1"/>
  <c r="AJ57" i="1"/>
  <c r="AK57" i="1"/>
  <c r="AL57" i="1"/>
  <c r="AG58" i="1"/>
  <c r="AH58" i="1"/>
  <c r="AI58" i="1"/>
  <c r="AJ58" i="1"/>
  <c r="AK58" i="1"/>
  <c r="AL58" i="1"/>
  <c r="AG59" i="1"/>
  <c r="AH59" i="1"/>
  <c r="AI59" i="1"/>
  <c r="AJ59" i="1"/>
  <c r="AK59" i="1"/>
  <c r="AL59" i="1"/>
  <c r="AG60" i="1"/>
  <c r="AH60" i="1"/>
  <c r="AI60" i="1"/>
  <c r="AJ60" i="1"/>
  <c r="AK60" i="1"/>
  <c r="AL60" i="1"/>
  <c r="AG61" i="1"/>
  <c r="AH61" i="1"/>
  <c r="AI61" i="1"/>
  <c r="AJ61" i="1"/>
  <c r="AK61" i="1"/>
  <c r="AL61" i="1"/>
  <c r="AG62" i="1"/>
  <c r="AH62" i="1"/>
  <c r="AI62" i="1"/>
  <c r="AJ62" i="1"/>
  <c r="AK62" i="1"/>
  <c r="AL62" i="1"/>
  <c r="AG63" i="1"/>
  <c r="AH63" i="1"/>
  <c r="AI63" i="1"/>
  <c r="AJ63" i="1"/>
  <c r="AK63" i="1"/>
  <c r="AL63" i="1"/>
  <c r="AG64" i="1"/>
  <c r="AH64" i="1"/>
  <c r="AI64" i="1"/>
  <c r="AJ64" i="1"/>
  <c r="AK64" i="1"/>
  <c r="AL64" i="1"/>
  <c r="AG65" i="1"/>
  <c r="AH65" i="1"/>
  <c r="AI65" i="1"/>
  <c r="AJ65" i="1"/>
  <c r="AK65" i="1"/>
  <c r="AL65" i="1"/>
  <c r="AG66" i="1"/>
  <c r="AH66" i="1"/>
  <c r="AI66" i="1"/>
  <c r="AJ66" i="1"/>
  <c r="AK66" i="1"/>
  <c r="AL66" i="1"/>
  <c r="AG67" i="1"/>
  <c r="AH67" i="1"/>
  <c r="AI67" i="1"/>
  <c r="AJ67" i="1"/>
  <c r="AK67" i="1"/>
  <c r="AL67" i="1"/>
  <c r="AG68" i="1"/>
  <c r="AH68" i="1"/>
  <c r="AI68" i="1"/>
  <c r="AJ68" i="1"/>
  <c r="AK68" i="1"/>
  <c r="AL68" i="1"/>
  <c r="AG69" i="1"/>
  <c r="AH69" i="1"/>
  <c r="AI69" i="1"/>
  <c r="AJ69" i="1"/>
  <c r="AK69" i="1"/>
  <c r="AL69" i="1"/>
  <c r="AG70" i="1"/>
  <c r="AH70" i="1"/>
  <c r="AI70" i="1"/>
  <c r="AJ70" i="1"/>
  <c r="AK70" i="1"/>
  <c r="AL70" i="1"/>
  <c r="AG71" i="1"/>
  <c r="AH71" i="1"/>
  <c r="AI71" i="1"/>
  <c r="AJ71" i="1"/>
  <c r="AK71" i="1"/>
  <c r="AL71" i="1"/>
  <c r="AG72" i="1"/>
  <c r="AH72" i="1"/>
  <c r="AI72" i="1"/>
  <c r="AJ72" i="1"/>
  <c r="AK72" i="1"/>
  <c r="AL72" i="1"/>
  <c r="AG73" i="1"/>
  <c r="AH73" i="1"/>
  <c r="AI73" i="1"/>
  <c r="AJ73" i="1"/>
  <c r="AK73" i="1"/>
  <c r="AL73" i="1"/>
  <c r="AG74" i="1"/>
  <c r="AH74" i="1"/>
  <c r="AI74" i="1"/>
  <c r="AJ74" i="1"/>
  <c r="AK74" i="1"/>
  <c r="AL74" i="1"/>
  <c r="AG75" i="1"/>
  <c r="AH75" i="1"/>
  <c r="AI75" i="1"/>
  <c r="AJ75" i="1"/>
  <c r="AK75" i="1"/>
  <c r="AL75" i="1"/>
  <c r="AG76" i="1"/>
  <c r="AH76" i="1"/>
  <c r="AI76" i="1"/>
  <c r="AJ76" i="1"/>
  <c r="AK76" i="1"/>
  <c r="AL76" i="1"/>
  <c r="AG77" i="1"/>
  <c r="AH77" i="1"/>
  <c r="AI77" i="1"/>
  <c r="AJ77" i="1"/>
  <c r="AK77" i="1"/>
  <c r="AL77" i="1"/>
  <c r="AG78" i="1"/>
  <c r="AH78" i="1"/>
  <c r="AI78" i="1"/>
  <c r="AJ78" i="1"/>
  <c r="AK78" i="1"/>
  <c r="AL78" i="1"/>
  <c r="AG79" i="1"/>
  <c r="AH79" i="1"/>
  <c r="AI79" i="1"/>
  <c r="AJ79" i="1"/>
  <c r="AK79" i="1"/>
  <c r="AL79" i="1"/>
  <c r="AG80" i="1"/>
  <c r="AH80" i="1"/>
  <c r="AI80" i="1"/>
  <c r="AJ80" i="1"/>
  <c r="AK80" i="1"/>
  <c r="AL80" i="1"/>
  <c r="AG81" i="1"/>
  <c r="AH81" i="1"/>
  <c r="AI81" i="1"/>
  <c r="AJ81" i="1"/>
  <c r="AK81" i="1"/>
  <c r="AL81" i="1"/>
  <c r="AG82" i="1"/>
  <c r="AH82" i="1"/>
  <c r="AI82" i="1"/>
  <c r="AJ82" i="1"/>
  <c r="AK82" i="1"/>
  <c r="AL82" i="1"/>
  <c r="AG83" i="1"/>
  <c r="AH83" i="1"/>
  <c r="AI83" i="1"/>
  <c r="AJ83" i="1"/>
  <c r="AK83" i="1"/>
  <c r="AL83" i="1"/>
  <c r="AG84" i="1"/>
  <c r="AH84" i="1"/>
  <c r="AI84" i="1"/>
  <c r="AJ84" i="1"/>
  <c r="AK84" i="1"/>
  <c r="AL84" i="1"/>
  <c r="AG85" i="1"/>
  <c r="AH85" i="1"/>
  <c r="AI85" i="1"/>
  <c r="AJ85" i="1"/>
  <c r="AK85" i="1"/>
  <c r="AL85" i="1"/>
  <c r="AG86" i="1"/>
  <c r="AH86" i="1"/>
  <c r="AI86" i="1"/>
  <c r="AJ86" i="1"/>
  <c r="AK86" i="1"/>
  <c r="AL86" i="1"/>
  <c r="AG87" i="1"/>
  <c r="AH87" i="1"/>
  <c r="AI87" i="1"/>
  <c r="AJ87" i="1"/>
  <c r="AK87" i="1"/>
  <c r="AL87" i="1"/>
  <c r="AG88" i="1"/>
  <c r="AH88" i="1"/>
  <c r="AI88" i="1"/>
  <c r="AJ88" i="1"/>
  <c r="AK88" i="1"/>
  <c r="AL88" i="1"/>
  <c r="AG89" i="1"/>
  <c r="AH89" i="1"/>
  <c r="AI89" i="1"/>
  <c r="AJ89" i="1"/>
  <c r="AK89" i="1"/>
  <c r="AL89" i="1"/>
  <c r="AG90" i="1"/>
  <c r="AH90" i="1"/>
  <c r="AI90" i="1"/>
  <c r="AJ90" i="1"/>
  <c r="AK90" i="1"/>
  <c r="AL90" i="1"/>
  <c r="AG91" i="1"/>
  <c r="AH91" i="1"/>
  <c r="AI91" i="1"/>
  <c r="AJ91" i="1"/>
  <c r="AK91" i="1"/>
  <c r="AL91" i="1"/>
  <c r="AG92" i="1"/>
  <c r="AH92" i="1"/>
  <c r="AI92" i="1"/>
  <c r="AJ92" i="1"/>
  <c r="AK92" i="1"/>
  <c r="AL92" i="1"/>
  <c r="AG93" i="1"/>
  <c r="AH93" i="1"/>
  <c r="AI93" i="1"/>
  <c r="AJ93" i="1"/>
  <c r="AK93" i="1"/>
  <c r="AL93" i="1"/>
  <c r="AG94" i="1"/>
  <c r="AH94" i="1"/>
  <c r="AI94" i="1"/>
  <c r="AJ94" i="1"/>
  <c r="AK94" i="1"/>
  <c r="AL94" i="1"/>
  <c r="AG95" i="1"/>
  <c r="AH95" i="1"/>
  <c r="AI95" i="1"/>
  <c r="AJ95" i="1"/>
  <c r="AK95" i="1"/>
  <c r="AL95" i="1"/>
  <c r="AG96" i="1"/>
  <c r="AH96" i="1"/>
  <c r="AI96" i="1"/>
  <c r="AJ96" i="1"/>
  <c r="AK96" i="1"/>
  <c r="AL96" i="1"/>
  <c r="AG97" i="1"/>
  <c r="AH97" i="1"/>
  <c r="AI97" i="1"/>
  <c r="AJ97" i="1"/>
  <c r="AK97" i="1"/>
  <c r="AL97" i="1"/>
  <c r="AG98" i="1"/>
  <c r="AH98" i="1"/>
  <c r="AI98" i="1"/>
  <c r="AJ98" i="1"/>
  <c r="AK98" i="1"/>
  <c r="AL98" i="1"/>
  <c r="AG99" i="1"/>
  <c r="AH99" i="1"/>
  <c r="AI99" i="1"/>
  <c r="AJ99" i="1"/>
  <c r="AK99" i="1"/>
  <c r="AL99" i="1"/>
  <c r="AG100" i="1"/>
  <c r="AH100" i="1"/>
  <c r="AI100" i="1"/>
  <c r="AJ100" i="1"/>
  <c r="AK100" i="1"/>
  <c r="AL100" i="1"/>
  <c r="AG101" i="1"/>
  <c r="AH101" i="1"/>
  <c r="AI101" i="1"/>
  <c r="AJ101" i="1"/>
  <c r="AK101" i="1"/>
  <c r="AL101" i="1"/>
  <c r="AG102" i="1"/>
  <c r="AH102" i="1"/>
  <c r="AI102" i="1"/>
  <c r="AJ102" i="1"/>
  <c r="AK102" i="1"/>
  <c r="AL102" i="1"/>
  <c r="AG103" i="1"/>
  <c r="AH103" i="1"/>
  <c r="AI103" i="1"/>
  <c r="AJ103" i="1"/>
  <c r="AK103" i="1"/>
  <c r="AL103" i="1"/>
  <c r="AG104" i="1"/>
  <c r="AH104" i="1"/>
  <c r="AI104" i="1"/>
  <c r="AJ104" i="1"/>
  <c r="AK104" i="1"/>
  <c r="AL104" i="1"/>
  <c r="AG105" i="1"/>
  <c r="AH105" i="1"/>
  <c r="AI105" i="1"/>
  <c r="AJ105" i="1"/>
  <c r="AK105" i="1"/>
  <c r="AL105" i="1"/>
  <c r="AG106" i="1"/>
  <c r="AH106" i="1"/>
  <c r="AI106" i="1"/>
  <c r="AJ106" i="1"/>
  <c r="AK106" i="1"/>
  <c r="AL106" i="1"/>
  <c r="AG107" i="1"/>
  <c r="AH107" i="1"/>
  <c r="AI107" i="1"/>
  <c r="AJ107" i="1"/>
  <c r="AK107" i="1"/>
  <c r="AL107" i="1"/>
  <c r="AG108" i="1"/>
  <c r="AH108" i="1"/>
  <c r="AI108" i="1"/>
  <c r="AJ108" i="1"/>
  <c r="AK108" i="1"/>
  <c r="AL108" i="1"/>
  <c r="AG109" i="1"/>
  <c r="AH109" i="1"/>
  <c r="AI109" i="1"/>
  <c r="AJ109" i="1"/>
  <c r="AK109" i="1"/>
  <c r="AL109" i="1"/>
  <c r="AD1" i="1"/>
  <c r="AE1" i="1"/>
  <c r="AD2" i="1"/>
  <c r="AE2" i="1"/>
  <c r="AD3" i="1"/>
  <c r="AE3" i="1"/>
  <c r="AD4" i="1"/>
  <c r="AE4" i="1"/>
  <c r="AD5" i="1"/>
  <c r="AE5" i="1"/>
  <c r="AD6" i="1"/>
  <c r="AE6" i="1"/>
  <c r="AD7" i="1"/>
  <c r="AE7" i="1"/>
  <c r="AD8" i="1"/>
  <c r="AE8" i="1"/>
  <c r="AD9" i="1"/>
  <c r="AE9" i="1"/>
  <c r="AD10" i="1"/>
  <c r="AE10" i="1"/>
  <c r="AD11" i="1"/>
  <c r="AE11" i="1"/>
  <c r="AD12" i="1"/>
  <c r="AE12" i="1"/>
  <c r="AD13" i="1"/>
  <c r="AE13" i="1"/>
  <c r="AD14" i="1"/>
  <c r="AE14" i="1"/>
  <c r="AD15" i="1"/>
  <c r="AE15" i="1"/>
  <c r="AD16" i="1"/>
  <c r="AE16" i="1"/>
  <c r="AD17" i="1"/>
  <c r="AE17" i="1"/>
  <c r="AD18" i="1"/>
  <c r="AE18" i="1"/>
  <c r="AD19" i="1"/>
  <c r="AE19" i="1"/>
  <c r="AD20" i="1"/>
  <c r="AE20" i="1"/>
  <c r="AD21" i="1"/>
  <c r="AE21" i="1"/>
  <c r="AD22" i="1"/>
  <c r="AE22" i="1"/>
  <c r="AD23" i="1"/>
  <c r="AE23" i="1"/>
  <c r="AD24" i="1"/>
  <c r="AE24" i="1"/>
  <c r="AD25" i="1"/>
  <c r="AE25" i="1"/>
  <c r="AD26" i="1"/>
  <c r="AE26" i="1"/>
  <c r="AD27" i="1"/>
  <c r="AE27" i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D36" i="1"/>
  <c r="AE36" i="1"/>
  <c r="AD37" i="1"/>
  <c r="AE37" i="1"/>
  <c r="AD38" i="1"/>
  <c r="AE38" i="1"/>
  <c r="AD39" i="1"/>
  <c r="AE39" i="1"/>
  <c r="AD40" i="1"/>
  <c r="AE40" i="1"/>
  <c r="AD41" i="1"/>
  <c r="AE41" i="1"/>
  <c r="AD42" i="1"/>
  <c r="AE42" i="1"/>
  <c r="AD43" i="1"/>
  <c r="AE43" i="1"/>
  <c r="AD44" i="1"/>
  <c r="AE44" i="1"/>
  <c r="AD45" i="1"/>
  <c r="AE45" i="1"/>
  <c r="AD46" i="1"/>
  <c r="AE46" i="1"/>
  <c r="AD47" i="1"/>
  <c r="AE47" i="1"/>
  <c r="AD48" i="1"/>
  <c r="AE48" i="1"/>
  <c r="AD49" i="1"/>
  <c r="AE49" i="1"/>
  <c r="AD50" i="1"/>
  <c r="AE50" i="1"/>
  <c r="AD51" i="1"/>
  <c r="AE51" i="1"/>
  <c r="AD52" i="1"/>
  <c r="AE52" i="1"/>
  <c r="AD53" i="1"/>
  <c r="AE53" i="1"/>
  <c r="AD54" i="1"/>
  <c r="AE54" i="1"/>
  <c r="AD55" i="1"/>
  <c r="AE55" i="1"/>
  <c r="AD56" i="1"/>
  <c r="AE56" i="1"/>
  <c r="AD57" i="1"/>
  <c r="AE57" i="1"/>
  <c r="AD58" i="1"/>
  <c r="AE58" i="1"/>
  <c r="AD59" i="1"/>
  <c r="AE59" i="1"/>
  <c r="AD60" i="1"/>
  <c r="AE60" i="1"/>
  <c r="AD61" i="1"/>
  <c r="AE61" i="1"/>
  <c r="AD62" i="1"/>
  <c r="AE62" i="1"/>
  <c r="AD63" i="1"/>
  <c r="AE63" i="1"/>
  <c r="AD64" i="1"/>
  <c r="AE64" i="1"/>
  <c r="AD65" i="1"/>
  <c r="AE65" i="1"/>
  <c r="AD66" i="1"/>
  <c r="AE66" i="1"/>
  <c r="AD67" i="1"/>
  <c r="AE67" i="1"/>
  <c r="AD68" i="1"/>
  <c r="AE68" i="1"/>
  <c r="AD69" i="1"/>
  <c r="AE69" i="1"/>
  <c r="AD70" i="1"/>
  <c r="AE70" i="1"/>
  <c r="AD71" i="1"/>
  <c r="AE71" i="1"/>
  <c r="AD72" i="1"/>
  <c r="AE72" i="1"/>
  <c r="AD73" i="1"/>
  <c r="AE73" i="1"/>
  <c r="AD74" i="1"/>
  <c r="AE74" i="1"/>
  <c r="AD75" i="1"/>
  <c r="AE75" i="1"/>
  <c r="AD76" i="1"/>
  <c r="AE76" i="1"/>
  <c r="AD77" i="1"/>
  <c r="AE77" i="1"/>
  <c r="AD78" i="1"/>
  <c r="AE78" i="1"/>
  <c r="AD79" i="1"/>
  <c r="AE79" i="1"/>
  <c r="AD80" i="1"/>
  <c r="AE80" i="1"/>
  <c r="AD81" i="1"/>
  <c r="AE81" i="1"/>
  <c r="AD82" i="1"/>
  <c r="AE82" i="1"/>
  <c r="AD83" i="1"/>
  <c r="AE83" i="1"/>
  <c r="AD84" i="1"/>
  <c r="AE84" i="1"/>
  <c r="AD85" i="1"/>
  <c r="AE85" i="1"/>
  <c r="AD86" i="1"/>
  <c r="AE86" i="1"/>
  <c r="AD87" i="1"/>
  <c r="AE87" i="1"/>
  <c r="AD88" i="1"/>
  <c r="AE88" i="1"/>
  <c r="AD89" i="1"/>
  <c r="AE89" i="1"/>
  <c r="AD90" i="1"/>
  <c r="AE90" i="1"/>
  <c r="AD91" i="1"/>
  <c r="AE91" i="1"/>
  <c r="AD92" i="1"/>
  <c r="AE92" i="1"/>
  <c r="AD93" i="1"/>
  <c r="AE93" i="1"/>
  <c r="AD94" i="1"/>
  <c r="AE94" i="1"/>
  <c r="AD95" i="1"/>
  <c r="AE95" i="1"/>
  <c r="AD96" i="1"/>
  <c r="AE96" i="1"/>
  <c r="AD97" i="1"/>
  <c r="AE97" i="1"/>
  <c r="AD98" i="1"/>
  <c r="AE98" i="1"/>
  <c r="AD99" i="1"/>
  <c r="AE99" i="1"/>
  <c r="AD100" i="1"/>
  <c r="AE100" i="1"/>
  <c r="AD101" i="1"/>
  <c r="AE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I145" i="2"/>
  <c r="H145" i="2"/>
  <c r="G145" i="2"/>
  <c r="F145" i="2"/>
  <c r="E145" i="2"/>
  <c r="D145" i="2"/>
  <c r="I144" i="2"/>
  <c r="H144" i="2"/>
  <c r="G144" i="2"/>
  <c r="F144" i="2"/>
  <c r="E144" i="2"/>
  <c r="D144" i="2"/>
  <c r="I143" i="2"/>
  <c r="H143" i="2"/>
  <c r="G143" i="2"/>
  <c r="F143" i="2"/>
  <c r="E143" i="2"/>
  <c r="D143" i="2"/>
  <c r="I142" i="2"/>
  <c r="H142" i="2"/>
  <c r="G142" i="2"/>
  <c r="F142" i="2"/>
  <c r="E142" i="2"/>
  <c r="D142" i="2"/>
  <c r="I141" i="2"/>
  <c r="H141" i="2"/>
  <c r="G141" i="2"/>
  <c r="F141" i="2"/>
  <c r="E141" i="2"/>
  <c r="D141" i="2"/>
  <c r="R14" i="2"/>
  <c r="R13" i="2"/>
  <c r="R12" i="2"/>
  <c r="R9" i="2"/>
  <c r="R8" i="2"/>
  <c r="E147" i="2" l="1"/>
  <c r="I147" i="2"/>
  <c r="G148" i="2"/>
  <c r="O148" i="2" s="1"/>
  <c r="E149" i="2"/>
  <c r="M149" i="2" s="1"/>
  <c r="I149" i="2"/>
  <c r="G150" i="2"/>
  <c r="E151" i="2"/>
  <c r="M151" i="2" s="1"/>
  <c r="I151" i="2"/>
  <c r="Q151" i="2" s="1"/>
  <c r="G152" i="2"/>
  <c r="E153" i="2"/>
  <c r="I153" i="2"/>
  <c r="Q153" i="2" s="1"/>
  <c r="G154" i="2"/>
  <c r="O154" i="2" s="1"/>
  <c r="E155" i="2"/>
  <c r="I155" i="2"/>
  <c r="G156" i="2"/>
  <c r="O156" i="2" s="1"/>
  <c r="E157" i="2"/>
  <c r="M157" i="2" s="1"/>
  <c r="I157" i="2"/>
  <c r="H146" i="2"/>
  <c r="F147" i="2"/>
  <c r="D148" i="2"/>
  <c r="H148" i="2"/>
  <c r="F149" i="2"/>
  <c r="D150" i="2"/>
  <c r="H150" i="2"/>
  <c r="P150" i="2" s="1"/>
  <c r="F151" i="2"/>
  <c r="D152" i="2"/>
  <c r="H152" i="2"/>
  <c r="F153" i="2"/>
  <c r="D154" i="2"/>
  <c r="H154" i="2"/>
  <c r="F155" i="2"/>
  <c r="D156" i="2"/>
  <c r="H156" i="2"/>
  <c r="F157" i="2"/>
  <c r="E146" i="2"/>
  <c r="I146" i="2"/>
  <c r="Q146" i="2" s="1"/>
  <c r="G147" i="2"/>
  <c r="I148" i="2"/>
  <c r="G149" i="2"/>
  <c r="E150" i="2"/>
  <c r="I150" i="2"/>
  <c r="G151" i="2"/>
  <c r="E152" i="2"/>
  <c r="I152" i="2"/>
  <c r="G153" i="2"/>
  <c r="E154" i="2"/>
  <c r="I154" i="2"/>
  <c r="G155" i="2"/>
  <c r="E156" i="2"/>
  <c r="I156" i="2"/>
  <c r="G157" i="2"/>
  <c r="F146" i="2"/>
  <c r="D146" i="2"/>
  <c r="D147" i="2"/>
  <c r="F148" i="2"/>
  <c r="H149" i="2"/>
  <c r="P149" i="2" s="1"/>
  <c r="D151" i="2"/>
  <c r="D153" i="2"/>
  <c r="F154" i="2"/>
  <c r="H155" i="2"/>
  <c r="F156" i="2"/>
  <c r="H157" i="2"/>
  <c r="E148" i="2"/>
  <c r="M148" i="2" s="1"/>
  <c r="H147" i="2"/>
  <c r="P147" i="2" s="1"/>
  <c r="D149" i="2"/>
  <c r="F150" i="2"/>
  <c r="H151" i="2"/>
  <c r="F152" i="2"/>
  <c r="H153" i="2"/>
  <c r="D155" i="2"/>
  <c r="D157" i="2"/>
  <c r="G146" i="2"/>
  <c r="O146" i="2" s="1"/>
  <c r="O16" i="5"/>
  <c r="D68" i="54"/>
  <c r="E68" i="54" s="1"/>
  <c r="D67" i="54"/>
  <c r="E67" i="54" s="1"/>
  <c r="D66" i="54"/>
  <c r="E66" i="54" s="1"/>
  <c r="D63" i="54"/>
  <c r="E63" i="54" s="1"/>
  <c r="D65" i="54"/>
  <c r="E65" i="54" s="1"/>
  <c r="D70" i="54"/>
  <c r="E70" i="54" s="1"/>
  <c r="D64" i="54"/>
  <c r="E64" i="54" s="1"/>
  <c r="D71" i="54"/>
  <c r="E71" i="54" s="1"/>
  <c r="D69" i="54"/>
  <c r="E69" i="54" s="1"/>
  <c r="D72" i="54"/>
  <c r="E72" i="54" s="1"/>
  <c r="D73" i="54"/>
  <c r="E73" i="54" s="1"/>
  <c r="D62" i="54"/>
  <c r="E62" i="54" s="1"/>
  <c r="S45" i="2"/>
  <c r="L146" i="2"/>
  <c r="L147" i="2"/>
  <c r="P146" i="2"/>
  <c r="W132" i="2"/>
  <c r="W144" i="2" s="1"/>
  <c r="V120" i="54"/>
  <c r="F108" i="30"/>
  <c r="M108" i="30" s="1"/>
  <c r="F107" i="32"/>
  <c r="M107" i="32" s="1"/>
  <c r="F107" i="28"/>
  <c r="M107" i="28" s="1"/>
  <c r="F103" i="28"/>
  <c r="M103" i="28" s="1"/>
  <c r="F103" i="32"/>
  <c r="M103" i="32" s="1"/>
  <c r="F101" i="32"/>
  <c r="M101" i="32" s="1"/>
  <c r="F101" i="28"/>
  <c r="M101" i="28" s="1"/>
  <c r="F99" i="32"/>
  <c r="M99" i="32" s="1"/>
  <c r="F99" i="28"/>
  <c r="M99" i="28" s="1"/>
  <c r="F97" i="32"/>
  <c r="M97" i="32" s="1"/>
  <c r="F97" i="28"/>
  <c r="M97" i="28" s="1"/>
  <c r="F95" i="28"/>
  <c r="M95" i="28" s="1"/>
  <c r="F95" i="32"/>
  <c r="M95" i="32" s="1"/>
  <c r="F94" i="30"/>
  <c r="M94" i="30" s="1"/>
  <c r="F83" i="32"/>
  <c r="M83" i="32" s="1"/>
  <c r="F83" i="28"/>
  <c r="M83" i="28" s="1"/>
  <c r="F81" i="32"/>
  <c r="M81" i="32" s="1"/>
  <c r="F81" i="28"/>
  <c r="M81" i="28" s="1"/>
  <c r="F79" i="32"/>
  <c r="M79" i="32" s="1"/>
  <c r="F79" i="28"/>
  <c r="M79" i="28" s="1"/>
  <c r="F77" i="32"/>
  <c r="M77" i="32" s="1"/>
  <c r="F77" i="28"/>
  <c r="M77" i="28" s="1"/>
  <c r="F76" i="30"/>
  <c r="M76" i="30" s="1"/>
  <c r="F74" i="30"/>
  <c r="M74" i="30" s="1"/>
  <c r="F72" i="30"/>
  <c r="M72" i="30" s="1"/>
  <c r="F71" i="28"/>
  <c r="M71" i="28" s="1"/>
  <c r="F71" i="32"/>
  <c r="M71" i="32" s="1"/>
  <c r="F69" i="32"/>
  <c r="M69" i="32" s="1"/>
  <c r="F69" i="28"/>
  <c r="M69" i="28" s="1"/>
  <c r="F68" i="30"/>
  <c r="M68" i="30" s="1"/>
  <c r="F66" i="30"/>
  <c r="M66" i="30" s="1"/>
  <c r="F64" i="30"/>
  <c r="M64" i="30" s="1"/>
  <c r="F61" i="32"/>
  <c r="M61" i="32" s="1"/>
  <c r="F61" i="28"/>
  <c r="M61" i="28" s="1"/>
  <c r="F57" i="32"/>
  <c r="M57" i="32" s="1"/>
  <c r="F57" i="28"/>
  <c r="M57" i="28" s="1"/>
  <c r="F53" i="32"/>
  <c r="M53" i="32" s="1"/>
  <c r="F53" i="28"/>
  <c r="M53" i="28" s="1"/>
  <c r="F51" i="32"/>
  <c r="M51" i="32" s="1"/>
  <c r="F51" i="28"/>
  <c r="M51" i="28" s="1"/>
  <c r="F50" i="30"/>
  <c r="M50" i="30" s="1"/>
  <c r="F48" i="30"/>
  <c r="M48" i="30" s="1"/>
  <c r="F47" i="32"/>
  <c r="M47" i="32" s="1"/>
  <c r="F47" i="28"/>
  <c r="M47" i="28" s="1"/>
  <c r="F45" i="32"/>
  <c r="M45" i="32" s="1"/>
  <c r="F45" i="28"/>
  <c r="M45" i="28" s="1"/>
  <c r="F43" i="32"/>
  <c r="M43" i="32" s="1"/>
  <c r="F43" i="28"/>
  <c r="M43" i="28" s="1"/>
  <c r="F41" i="32"/>
  <c r="M41" i="32" s="1"/>
  <c r="F41" i="28"/>
  <c r="M41" i="28" s="1"/>
  <c r="F29" i="32"/>
  <c r="M29" i="32" s="1"/>
  <c r="F29" i="28"/>
  <c r="M29" i="28" s="1"/>
  <c r="F19" i="32"/>
  <c r="M19" i="32" s="1"/>
  <c r="F19" i="28"/>
  <c r="M19" i="28" s="1"/>
  <c r="F9" i="28"/>
  <c r="M9" i="28" s="1"/>
  <c r="F9" i="32"/>
  <c r="M9" i="32" s="1"/>
  <c r="F3" i="32"/>
  <c r="M3" i="32" s="1"/>
  <c r="F3" i="28"/>
  <c r="M3" i="28" s="1"/>
  <c r="F121" i="32"/>
  <c r="M121" i="32" s="1"/>
  <c r="F121" i="28"/>
  <c r="M121" i="28" s="1"/>
  <c r="E118" i="32"/>
  <c r="L118" i="32" s="1"/>
  <c r="E116" i="28"/>
  <c r="L116" i="28" s="1"/>
  <c r="E116" i="30"/>
  <c r="L116" i="30" s="1"/>
  <c r="F115" i="30"/>
  <c r="M115" i="30" s="1"/>
  <c r="F113" i="32"/>
  <c r="M113" i="32" s="1"/>
  <c r="F113" i="28"/>
  <c r="M113" i="28" s="1"/>
  <c r="E112" i="28"/>
  <c r="L112" i="28" s="1"/>
  <c r="E112" i="30"/>
  <c r="L112" i="30" s="1"/>
  <c r="F111" i="30"/>
  <c r="M111" i="30" s="1"/>
  <c r="I120" i="38"/>
  <c r="I120" i="34"/>
  <c r="I120" i="28"/>
  <c r="P120" i="28" s="1"/>
  <c r="I120" i="30"/>
  <c r="P120" i="30" s="1"/>
  <c r="J112" i="38"/>
  <c r="L112" i="36"/>
  <c r="R112" i="30"/>
  <c r="Q112" i="32"/>
  <c r="R112" i="28"/>
  <c r="J120" i="38"/>
  <c r="L120" i="36"/>
  <c r="R120" i="30"/>
  <c r="Q120" i="32"/>
  <c r="R120" i="28"/>
  <c r="E109" i="32"/>
  <c r="L109" i="32" s="1"/>
  <c r="E108" i="28"/>
  <c r="L108" i="28" s="1"/>
  <c r="E108" i="30"/>
  <c r="L108" i="30" s="1"/>
  <c r="E107" i="32"/>
  <c r="L107" i="32" s="1"/>
  <c r="E106" i="28"/>
  <c r="L106" i="28" s="1"/>
  <c r="E106" i="30"/>
  <c r="L106" i="30" s="1"/>
  <c r="E105" i="32"/>
  <c r="L105" i="32" s="1"/>
  <c r="E104" i="28"/>
  <c r="L104" i="28" s="1"/>
  <c r="E104" i="30"/>
  <c r="L104" i="30" s="1"/>
  <c r="E103" i="32"/>
  <c r="L103" i="32" s="1"/>
  <c r="E102" i="28"/>
  <c r="L102" i="28" s="1"/>
  <c r="E102" i="30"/>
  <c r="L102" i="30" s="1"/>
  <c r="E101" i="32"/>
  <c r="L101" i="32" s="1"/>
  <c r="E100" i="28"/>
  <c r="L100" i="28" s="1"/>
  <c r="E100" i="30"/>
  <c r="L100" i="30" s="1"/>
  <c r="E99" i="32"/>
  <c r="L99" i="32" s="1"/>
  <c r="E98" i="28"/>
  <c r="L98" i="28" s="1"/>
  <c r="E98" i="30"/>
  <c r="L98" i="30" s="1"/>
  <c r="E97" i="32"/>
  <c r="L97" i="32" s="1"/>
  <c r="E96" i="28"/>
  <c r="L96" i="28" s="1"/>
  <c r="E96" i="30"/>
  <c r="L96" i="30" s="1"/>
  <c r="E95" i="32"/>
  <c r="L95" i="32" s="1"/>
  <c r="E94" i="28"/>
  <c r="L94" i="28" s="1"/>
  <c r="E94" i="30"/>
  <c r="L94" i="30" s="1"/>
  <c r="E93" i="32"/>
  <c r="L93" i="32" s="1"/>
  <c r="E92" i="28"/>
  <c r="L92" i="28" s="1"/>
  <c r="E92" i="30"/>
  <c r="L92" i="30" s="1"/>
  <c r="E91" i="32"/>
  <c r="L91" i="32" s="1"/>
  <c r="E90" i="28"/>
  <c r="L90" i="28" s="1"/>
  <c r="E90" i="30"/>
  <c r="L90" i="30" s="1"/>
  <c r="E89" i="32"/>
  <c r="L89" i="32" s="1"/>
  <c r="E88" i="28"/>
  <c r="L88" i="28" s="1"/>
  <c r="E88" i="30"/>
  <c r="L88" i="30" s="1"/>
  <c r="E87" i="32"/>
  <c r="L87" i="32" s="1"/>
  <c r="E86" i="28"/>
  <c r="L86" i="28" s="1"/>
  <c r="E86" i="30"/>
  <c r="L86" i="30" s="1"/>
  <c r="E85" i="32"/>
  <c r="L85" i="32" s="1"/>
  <c r="E84" i="28"/>
  <c r="L84" i="28" s="1"/>
  <c r="E84" i="30"/>
  <c r="L84" i="30" s="1"/>
  <c r="E83" i="32"/>
  <c r="L83" i="32" s="1"/>
  <c r="E82" i="28"/>
  <c r="L82" i="28" s="1"/>
  <c r="E82" i="30"/>
  <c r="L82" i="30" s="1"/>
  <c r="E81" i="32"/>
  <c r="L81" i="32" s="1"/>
  <c r="E80" i="28"/>
  <c r="L80" i="28" s="1"/>
  <c r="E80" i="30"/>
  <c r="L80" i="30" s="1"/>
  <c r="E79" i="32"/>
  <c r="L79" i="32" s="1"/>
  <c r="E78" i="28"/>
  <c r="L78" i="28" s="1"/>
  <c r="E78" i="30"/>
  <c r="L78" i="30" s="1"/>
  <c r="E77" i="32"/>
  <c r="L77" i="32" s="1"/>
  <c r="E76" i="28"/>
  <c r="L76" i="28" s="1"/>
  <c r="E76" i="30"/>
  <c r="L76" i="30" s="1"/>
  <c r="E75" i="32"/>
  <c r="L75" i="32" s="1"/>
  <c r="E74" i="28"/>
  <c r="L74" i="28" s="1"/>
  <c r="E74" i="30"/>
  <c r="L74" i="30" s="1"/>
  <c r="E73" i="32"/>
  <c r="L73" i="32" s="1"/>
  <c r="E72" i="28"/>
  <c r="L72" i="28" s="1"/>
  <c r="E72" i="30"/>
  <c r="L72" i="30" s="1"/>
  <c r="E71" i="32"/>
  <c r="L71" i="32" s="1"/>
  <c r="E70" i="28"/>
  <c r="L70" i="28" s="1"/>
  <c r="E70" i="30"/>
  <c r="L70" i="30" s="1"/>
  <c r="E69" i="32"/>
  <c r="L69" i="32" s="1"/>
  <c r="E68" i="28"/>
  <c r="L68" i="28" s="1"/>
  <c r="E68" i="30"/>
  <c r="L68" i="30" s="1"/>
  <c r="E67" i="32"/>
  <c r="L67" i="32" s="1"/>
  <c r="E66" i="28"/>
  <c r="L66" i="28" s="1"/>
  <c r="E66" i="30"/>
  <c r="L66" i="30" s="1"/>
  <c r="E65" i="32"/>
  <c r="L65" i="32" s="1"/>
  <c r="E64" i="28"/>
  <c r="L64" i="28" s="1"/>
  <c r="E64" i="30"/>
  <c r="L64" i="30" s="1"/>
  <c r="E63" i="32"/>
  <c r="L63" i="32" s="1"/>
  <c r="E62" i="28"/>
  <c r="L62" i="28" s="1"/>
  <c r="E62" i="30"/>
  <c r="L62" i="30" s="1"/>
  <c r="E61" i="32"/>
  <c r="L61" i="32" s="1"/>
  <c r="E60" i="28"/>
  <c r="L60" i="28" s="1"/>
  <c r="E60" i="30"/>
  <c r="L60" i="30" s="1"/>
  <c r="E59" i="32"/>
  <c r="L59" i="32" s="1"/>
  <c r="E58" i="28"/>
  <c r="L58" i="28" s="1"/>
  <c r="E58" i="30"/>
  <c r="L58" i="30" s="1"/>
  <c r="E57" i="32"/>
  <c r="L57" i="32" s="1"/>
  <c r="E56" i="28"/>
  <c r="L56" i="28" s="1"/>
  <c r="E56" i="30"/>
  <c r="L56" i="30" s="1"/>
  <c r="E55" i="32"/>
  <c r="L55" i="32" s="1"/>
  <c r="E54" i="28"/>
  <c r="L54" i="28" s="1"/>
  <c r="E54" i="30"/>
  <c r="L54" i="30" s="1"/>
  <c r="E53" i="32"/>
  <c r="L53" i="32" s="1"/>
  <c r="E52" i="28"/>
  <c r="L52" i="28" s="1"/>
  <c r="E52" i="30"/>
  <c r="L52" i="30" s="1"/>
  <c r="E51" i="32"/>
  <c r="L51" i="32" s="1"/>
  <c r="E50" i="28"/>
  <c r="L50" i="28" s="1"/>
  <c r="E50" i="30"/>
  <c r="L50" i="30" s="1"/>
  <c r="E49" i="32"/>
  <c r="L49" i="32" s="1"/>
  <c r="E48" i="28"/>
  <c r="L48" i="28" s="1"/>
  <c r="E48" i="30"/>
  <c r="L48" i="30" s="1"/>
  <c r="E47" i="32"/>
  <c r="L47" i="32" s="1"/>
  <c r="E46" i="28"/>
  <c r="L46" i="28" s="1"/>
  <c r="E46" i="30"/>
  <c r="L46" i="30" s="1"/>
  <c r="E45" i="32"/>
  <c r="L45" i="32" s="1"/>
  <c r="E44" i="28"/>
  <c r="L44" i="28" s="1"/>
  <c r="E44" i="30"/>
  <c r="L44" i="30" s="1"/>
  <c r="E43" i="32"/>
  <c r="L43" i="32" s="1"/>
  <c r="E42" i="28"/>
  <c r="L42" i="28" s="1"/>
  <c r="E42" i="30"/>
  <c r="L42" i="30" s="1"/>
  <c r="E41" i="32"/>
  <c r="L41" i="32" s="1"/>
  <c r="E40" i="28"/>
  <c r="L40" i="28" s="1"/>
  <c r="E40" i="30"/>
  <c r="L40" i="30" s="1"/>
  <c r="E39" i="32"/>
  <c r="L39" i="32" s="1"/>
  <c r="E38" i="28"/>
  <c r="L38" i="28" s="1"/>
  <c r="E38" i="30"/>
  <c r="L38" i="30" s="1"/>
  <c r="E37" i="32"/>
  <c r="L37" i="32" s="1"/>
  <c r="E36" i="28"/>
  <c r="L36" i="28" s="1"/>
  <c r="E36" i="30"/>
  <c r="L36" i="30" s="1"/>
  <c r="E35" i="32"/>
  <c r="L35" i="32" s="1"/>
  <c r="E34" i="28"/>
  <c r="L34" i="28" s="1"/>
  <c r="E34" i="30"/>
  <c r="L34" i="30" s="1"/>
  <c r="E33" i="32"/>
  <c r="L33" i="32" s="1"/>
  <c r="E32" i="28"/>
  <c r="L32" i="28" s="1"/>
  <c r="E32" i="30"/>
  <c r="L32" i="30" s="1"/>
  <c r="E31" i="32"/>
  <c r="L31" i="32" s="1"/>
  <c r="E30" i="28"/>
  <c r="L30" i="28" s="1"/>
  <c r="E30" i="30"/>
  <c r="L30" i="30" s="1"/>
  <c r="E29" i="32"/>
  <c r="L29" i="32" s="1"/>
  <c r="E28" i="28"/>
  <c r="L28" i="28" s="1"/>
  <c r="E28" i="30"/>
  <c r="L28" i="30" s="1"/>
  <c r="E27" i="32"/>
  <c r="L27" i="32" s="1"/>
  <c r="E26" i="28"/>
  <c r="L26" i="28" s="1"/>
  <c r="E26" i="30"/>
  <c r="L26" i="30" s="1"/>
  <c r="E25" i="32"/>
  <c r="L25" i="32" s="1"/>
  <c r="E24" i="28"/>
  <c r="L24" i="28" s="1"/>
  <c r="E24" i="30"/>
  <c r="L24" i="30" s="1"/>
  <c r="E23" i="32"/>
  <c r="L23" i="32" s="1"/>
  <c r="E22" i="28"/>
  <c r="L22" i="28" s="1"/>
  <c r="E22" i="30"/>
  <c r="L22" i="30" s="1"/>
  <c r="E21" i="32"/>
  <c r="L21" i="32" s="1"/>
  <c r="E20" i="28"/>
  <c r="L20" i="28" s="1"/>
  <c r="E20" i="30"/>
  <c r="L20" i="30" s="1"/>
  <c r="E19" i="32"/>
  <c r="L19" i="32" s="1"/>
  <c r="E18" i="28"/>
  <c r="L18" i="28" s="1"/>
  <c r="E18" i="30"/>
  <c r="L18" i="30" s="1"/>
  <c r="E17" i="32"/>
  <c r="L17" i="32" s="1"/>
  <c r="E16" i="28"/>
  <c r="L16" i="28" s="1"/>
  <c r="E16" i="30"/>
  <c r="L16" i="30" s="1"/>
  <c r="E15" i="32"/>
  <c r="L15" i="32" s="1"/>
  <c r="E14" i="28"/>
  <c r="L14" i="28" s="1"/>
  <c r="E14" i="30"/>
  <c r="L14" i="30" s="1"/>
  <c r="E13" i="32"/>
  <c r="L13" i="32" s="1"/>
  <c r="E12" i="28"/>
  <c r="L12" i="28" s="1"/>
  <c r="E12" i="30"/>
  <c r="L12" i="30" s="1"/>
  <c r="E11" i="32"/>
  <c r="L11" i="32" s="1"/>
  <c r="E10" i="28"/>
  <c r="L10" i="28" s="1"/>
  <c r="E10" i="30"/>
  <c r="L10" i="30" s="1"/>
  <c r="E9" i="32"/>
  <c r="L9" i="32" s="1"/>
  <c r="E8" i="28"/>
  <c r="L8" i="28" s="1"/>
  <c r="E8" i="30"/>
  <c r="L8" i="30" s="1"/>
  <c r="E7" i="32"/>
  <c r="L7" i="32" s="1"/>
  <c r="E6" i="28"/>
  <c r="L6" i="28" s="1"/>
  <c r="E6" i="30"/>
  <c r="L6" i="30" s="1"/>
  <c r="E5" i="32"/>
  <c r="L5" i="32" s="1"/>
  <c r="E4" i="28"/>
  <c r="L4" i="28" s="1"/>
  <c r="E4" i="30"/>
  <c r="L4" i="30" s="1"/>
  <c r="E3" i="32"/>
  <c r="L3" i="32" s="1"/>
  <c r="E2" i="28"/>
  <c r="L2" i="28" s="1"/>
  <c r="E2" i="30"/>
  <c r="L2" i="30" s="1"/>
  <c r="F1" i="36"/>
  <c r="O1" i="36" s="1"/>
  <c r="E1" i="32"/>
  <c r="L1" i="32" s="1"/>
  <c r="E121" i="32"/>
  <c r="L121" i="32" s="1"/>
  <c r="F120" i="28"/>
  <c r="M120" i="28" s="1"/>
  <c r="F120" i="32"/>
  <c r="M120" i="32" s="1"/>
  <c r="E119" i="28"/>
  <c r="L119" i="28" s="1"/>
  <c r="E119" i="30"/>
  <c r="L119" i="30" s="1"/>
  <c r="F118" i="30"/>
  <c r="M118" i="30" s="1"/>
  <c r="E117" i="32"/>
  <c r="L117" i="32" s="1"/>
  <c r="F116" i="28"/>
  <c r="M116" i="28" s="1"/>
  <c r="F116" i="32"/>
  <c r="M116" i="32" s="1"/>
  <c r="E115" i="30"/>
  <c r="L115" i="30" s="1"/>
  <c r="E115" i="28"/>
  <c r="L115" i="28" s="1"/>
  <c r="F114" i="30"/>
  <c r="M114" i="30" s="1"/>
  <c r="E113" i="32"/>
  <c r="L113" i="32" s="1"/>
  <c r="F112" i="28"/>
  <c r="M112" i="28" s="1"/>
  <c r="F112" i="32"/>
  <c r="M112" i="32" s="1"/>
  <c r="E111" i="30"/>
  <c r="L111" i="30" s="1"/>
  <c r="E111" i="28"/>
  <c r="L111" i="28" s="1"/>
  <c r="F110" i="30"/>
  <c r="M110" i="30" s="1"/>
  <c r="I121" i="38"/>
  <c r="I121" i="34"/>
  <c r="I121" i="28"/>
  <c r="P121" i="28" s="1"/>
  <c r="I121" i="30"/>
  <c r="P121" i="30" s="1"/>
  <c r="I117" i="38"/>
  <c r="I117" i="34"/>
  <c r="I117" i="28"/>
  <c r="P117" i="28" s="1"/>
  <c r="I117" i="30"/>
  <c r="P117" i="30" s="1"/>
  <c r="I113" i="38"/>
  <c r="I113" i="34"/>
  <c r="I113" i="28"/>
  <c r="P113" i="28" s="1"/>
  <c r="I113" i="30"/>
  <c r="P113" i="30" s="1"/>
  <c r="J113" i="38"/>
  <c r="R113" i="30"/>
  <c r="L113" i="36"/>
  <c r="Q113" i="32"/>
  <c r="R113" i="28"/>
  <c r="J117" i="38"/>
  <c r="L117" i="36"/>
  <c r="Q117" i="32"/>
  <c r="R117" i="30"/>
  <c r="R117" i="28"/>
  <c r="J121" i="38"/>
  <c r="L121" i="36"/>
  <c r="Q121" i="32"/>
  <c r="R121" i="30"/>
  <c r="R121" i="28"/>
  <c r="F109" i="32"/>
  <c r="M109" i="32" s="1"/>
  <c r="F109" i="28"/>
  <c r="M109" i="28" s="1"/>
  <c r="F106" i="30"/>
  <c r="M106" i="30" s="1"/>
  <c r="F104" i="30"/>
  <c r="M104" i="30" s="1"/>
  <c r="F102" i="30"/>
  <c r="M102" i="30" s="1"/>
  <c r="F100" i="30"/>
  <c r="M100" i="30" s="1"/>
  <c r="F92" i="30"/>
  <c r="M92" i="30" s="1"/>
  <c r="F89" i="32"/>
  <c r="M89" i="32" s="1"/>
  <c r="F89" i="28"/>
  <c r="M89" i="28" s="1"/>
  <c r="F87" i="28"/>
  <c r="M87" i="28" s="1"/>
  <c r="F87" i="32"/>
  <c r="M87" i="32" s="1"/>
  <c r="F85" i="32"/>
  <c r="M85" i="32" s="1"/>
  <c r="F85" i="28"/>
  <c r="M85" i="28" s="1"/>
  <c r="F80" i="30"/>
  <c r="M80" i="30" s="1"/>
  <c r="F78" i="30"/>
  <c r="M78" i="30" s="1"/>
  <c r="F75" i="32"/>
  <c r="M75" i="32" s="1"/>
  <c r="F75" i="28"/>
  <c r="M75" i="28" s="1"/>
  <c r="F73" i="32"/>
  <c r="M73" i="32" s="1"/>
  <c r="F73" i="28"/>
  <c r="M73" i="28" s="1"/>
  <c r="F70" i="30"/>
  <c r="M70" i="30" s="1"/>
  <c r="F62" i="30"/>
  <c r="M62" i="30" s="1"/>
  <c r="F60" i="30"/>
  <c r="M60" i="30" s="1"/>
  <c r="F58" i="30"/>
  <c r="M58" i="30" s="1"/>
  <c r="F56" i="30"/>
  <c r="M56" i="30" s="1"/>
  <c r="F54" i="30"/>
  <c r="M54" i="30" s="1"/>
  <c r="F52" i="30"/>
  <c r="M52" i="30" s="1"/>
  <c r="F46" i="30"/>
  <c r="M46" i="30" s="1"/>
  <c r="F44" i="30"/>
  <c r="M44" i="30" s="1"/>
  <c r="F42" i="30"/>
  <c r="M42" i="30" s="1"/>
  <c r="F40" i="30"/>
  <c r="M40" i="30" s="1"/>
  <c r="F38" i="30"/>
  <c r="M38" i="30" s="1"/>
  <c r="F36" i="30"/>
  <c r="M36" i="30" s="1"/>
  <c r="F33" i="32"/>
  <c r="M33" i="32" s="1"/>
  <c r="F33" i="28"/>
  <c r="M33" i="28" s="1"/>
  <c r="F31" i="32"/>
  <c r="M31" i="32" s="1"/>
  <c r="F31" i="28"/>
  <c r="M31" i="28" s="1"/>
  <c r="F26" i="30"/>
  <c r="M26" i="30" s="1"/>
  <c r="F23" i="32"/>
  <c r="M23" i="32" s="1"/>
  <c r="F23" i="28"/>
  <c r="M23" i="28" s="1"/>
  <c r="F21" i="32"/>
  <c r="M21" i="32" s="1"/>
  <c r="F21" i="28"/>
  <c r="M21" i="28" s="1"/>
  <c r="F18" i="30"/>
  <c r="M18" i="30" s="1"/>
  <c r="F16" i="30"/>
  <c r="M16" i="30" s="1"/>
  <c r="F13" i="28"/>
  <c r="M13" i="28" s="1"/>
  <c r="F13" i="32"/>
  <c r="M13" i="32" s="1"/>
  <c r="F11" i="32"/>
  <c r="M11" i="32" s="1"/>
  <c r="F11" i="28"/>
  <c r="M11" i="28" s="1"/>
  <c r="F6" i="30"/>
  <c r="M6" i="30" s="1"/>
  <c r="F1" i="38"/>
  <c r="N1" i="38" s="1"/>
  <c r="G1" i="36"/>
  <c r="P1" i="36" s="1"/>
  <c r="F1" i="28"/>
  <c r="F1" i="32"/>
  <c r="M1" i="32" s="1"/>
  <c r="F109" i="30"/>
  <c r="M109" i="30" s="1"/>
  <c r="F108" i="32"/>
  <c r="M108" i="32" s="1"/>
  <c r="F108" i="28"/>
  <c r="M108" i="28" s="1"/>
  <c r="F107" i="30"/>
  <c r="M107" i="30" s="1"/>
  <c r="F106" i="28"/>
  <c r="M106" i="28" s="1"/>
  <c r="F106" i="32"/>
  <c r="M106" i="32" s="1"/>
  <c r="F105" i="30"/>
  <c r="M105" i="30" s="1"/>
  <c r="F104" i="32"/>
  <c r="M104" i="32" s="1"/>
  <c r="F104" i="28"/>
  <c r="M104" i="28" s="1"/>
  <c r="F103" i="30"/>
  <c r="M103" i="30" s="1"/>
  <c r="F102" i="28"/>
  <c r="M102" i="28" s="1"/>
  <c r="F102" i="32"/>
  <c r="M102" i="32" s="1"/>
  <c r="F101" i="30"/>
  <c r="M101" i="30" s="1"/>
  <c r="F100" i="32"/>
  <c r="M100" i="32" s="1"/>
  <c r="F100" i="28"/>
  <c r="M100" i="28" s="1"/>
  <c r="F99" i="30"/>
  <c r="M99" i="30" s="1"/>
  <c r="F98" i="28"/>
  <c r="M98" i="28" s="1"/>
  <c r="F98" i="32"/>
  <c r="M98" i="32" s="1"/>
  <c r="F97" i="30"/>
  <c r="M97" i="30" s="1"/>
  <c r="F96" i="32"/>
  <c r="M96" i="32" s="1"/>
  <c r="F96" i="28"/>
  <c r="M96" i="28" s="1"/>
  <c r="F95" i="30"/>
  <c r="M95" i="30" s="1"/>
  <c r="F94" i="28"/>
  <c r="M94" i="28" s="1"/>
  <c r="F94" i="32"/>
  <c r="M94" i="32" s="1"/>
  <c r="F93" i="30"/>
  <c r="M93" i="30" s="1"/>
  <c r="F92" i="32"/>
  <c r="M92" i="32" s="1"/>
  <c r="F92" i="28"/>
  <c r="M92" i="28" s="1"/>
  <c r="F91" i="30"/>
  <c r="M91" i="30" s="1"/>
  <c r="F90" i="28"/>
  <c r="M90" i="28" s="1"/>
  <c r="F90" i="32"/>
  <c r="M90" i="32" s="1"/>
  <c r="F89" i="30"/>
  <c r="M89" i="30" s="1"/>
  <c r="F88" i="32"/>
  <c r="M88" i="32" s="1"/>
  <c r="F88" i="28"/>
  <c r="M88" i="28" s="1"/>
  <c r="F87" i="30"/>
  <c r="M87" i="30" s="1"/>
  <c r="F86" i="28"/>
  <c r="M86" i="28" s="1"/>
  <c r="F86" i="32"/>
  <c r="M86" i="32" s="1"/>
  <c r="F85" i="30"/>
  <c r="M85" i="30" s="1"/>
  <c r="F84" i="32"/>
  <c r="M84" i="32" s="1"/>
  <c r="F84" i="28"/>
  <c r="M84" i="28" s="1"/>
  <c r="F83" i="30"/>
  <c r="M83" i="30" s="1"/>
  <c r="F82" i="28"/>
  <c r="M82" i="28" s="1"/>
  <c r="F82" i="32"/>
  <c r="M82" i="32" s="1"/>
  <c r="F81" i="30"/>
  <c r="M81" i="30" s="1"/>
  <c r="F80" i="32"/>
  <c r="M80" i="32" s="1"/>
  <c r="F80" i="28"/>
  <c r="M80" i="28" s="1"/>
  <c r="F79" i="30"/>
  <c r="M79" i="30" s="1"/>
  <c r="F78" i="28"/>
  <c r="M78" i="28" s="1"/>
  <c r="F78" i="32"/>
  <c r="M78" i="32" s="1"/>
  <c r="F77" i="30"/>
  <c r="M77" i="30" s="1"/>
  <c r="F76" i="32"/>
  <c r="M76" i="32" s="1"/>
  <c r="F76" i="28"/>
  <c r="M76" i="28" s="1"/>
  <c r="F75" i="30"/>
  <c r="M75" i="30" s="1"/>
  <c r="F74" i="28"/>
  <c r="M74" i="28" s="1"/>
  <c r="F74" i="32"/>
  <c r="M74" i="32" s="1"/>
  <c r="F73" i="30"/>
  <c r="M73" i="30" s="1"/>
  <c r="F72" i="32"/>
  <c r="M72" i="32" s="1"/>
  <c r="F72" i="28"/>
  <c r="M72" i="28" s="1"/>
  <c r="F71" i="30"/>
  <c r="M71" i="30" s="1"/>
  <c r="F70" i="28"/>
  <c r="M70" i="28" s="1"/>
  <c r="F70" i="32"/>
  <c r="M70" i="32" s="1"/>
  <c r="F69" i="30"/>
  <c r="M69" i="30" s="1"/>
  <c r="F68" i="32"/>
  <c r="M68" i="32" s="1"/>
  <c r="F68" i="28"/>
  <c r="M68" i="28" s="1"/>
  <c r="F67" i="30"/>
  <c r="M67" i="30" s="1"/>
  <c r="F66" i="28"/>
  <c r="M66" i="28" s="1"/>
  <c r="F66" i="32"/>
  <c r="M66" i="32" s="1"/>
  <c r="F65" i="30"/>
  <c r="M65" i="30" s="1"/>
  <c r="F64" i="32"/>
  <c r="M64" i="32" s="1"/>
  <c r="F64" i="28"/>
  <c r="M64" i="28" s="1"/>
  <c r="F63" i="30"/>
  <c r="M63" i="30" s="1"/>
  <c r="F62" i="28"/>
  <c r="M62" i="28" s="1"/>
  <c r="F62" i="32"/>
  <c r="M62" i="32" s="1"/>
  <c r="F61" i="30"/>
  <c r="M61" i="30" s="1"/>
  <c r="F60" i="32"/>
  <c r="M60" i="32" s="1"/>
  <c r="F60" i="28"/>
  <c r="M60" i="28" s="1"/>
  <c r="F59" i="30"/>
  <c r="M59" i="30" s="1"/>
  <c r="F58" i="28"/>
  <c r="M58" i="28" s="1"/>
  <c r="F58" i="32"/>
  <c r="M58" i="32" s="1"/>
  <c r="F57" i="30"/>
  <c r="M57" i="30" s="1"/>
  <c r="F56" i="28"/>
  <c r="M56" i="28" s="1"/>
  <c r="F56" i="32"/>
  <c r="M56" i="32" s="1"/>
  <c r="F55" i="30"/>
  <c r="M55" i="30" s="1"/>
  <c r="F54" i="28"/>
  <c r="M54" i="28" s="1"/>
  <c r="F54" i="32"/>
  <c r="M54" i="32" s="1"/>
  <c r="F53" i="30"/>
  <c r="M53" i="30" s="1"/>
  <c r="F52" i="28"/>
  <c r="M52" i="28" s="1"/>
  <c r="F52" i="32"/>
  <c r="M52" i="32" s="1"/>
  <c r="F51" i="30"/>
  <c r="M51" i="30" s="1"/>
  <c r="F50" i="28"/>
  <c r="M50" i="28" s="1"/>
  <c r="F50" i="32"/>
  <c r="M50" i="32" s="1"/>
  <c r="F49" i="30"/>
  <c r="M49" i="30" s="1"/>
  <c r="F48" i="28"/>
  <c r="M48" i="28" s="1"/>
  <c r="F48" i="32"/>
  <c r="M48" i="32" s="1"/>
  <c r="F47" i="30"/>
  <c r="M47" i="30" s="1"/>
  <c r="F46" i="28"/>
  <c r="M46" i="28" s="1"/>
  <c r="F46" i="32"/>
  <c r="M46" i="32" s="1"/>
  <c r="F45" i="30"/>
  <c r="M45" i="30" s="1"/>
  <c r="F44" i="28"/>
  <c r="M44" i="28" s="1"/>
  <c r="F44" i="32"/>
  <c r="M44" i="32" s="1"/>
  <c r="F43" i="30"/>
  <c r="M43" i="30" s="1"/>
  <c r="F42" i="28"/>
  <c r="M42" i="28" s="1"/>
  <c r="F42" i="32"/>
  <c r="M42" i="32" s="1"/>
  <c r="F41" i="30"/>
  <c r="M41" i="30" s="1"/>
  <c r="F40" i="28"/>
  <c r="M40" i="28" s="1"/>
  <c r="F40" i="32"/>
  <c r="M40" i="32" s="1"/>
  <c r="F39" i="30"/>
  <c r="M39" i="30" s="1"/>
  <c r="F38" i="28"/>
  <c r="M38" i="28" s="1"/>
  <c r="F38" i="32"/>
  <c r="M38" i="32" s="1"/>
  <c r="F37" i="30"/>
  <c r="M37" i="30" s="1"/>
  <c r="F36" i="28"/>
  <c r="M36" i="28" s="1"/>
  <c r="F36" i="32"/>
  <c r="M36" i="32" s="1"/>
  <c r="F35" i="30"/>
  <c r="M35" i="30" s="1"/>
  <c r="F34" i="28"/>
  <c r="M34" i="28" s="1"/>
  <c r="F34" i="32"/>
  <c r="M34" i="32" s="1"/>
  <c r="F33" i="30"/>
  <c r="M33" i="30" s="1"/>
  <c r="F32" i="28"/>
  <c r="M32" i="28" s="1"/>
  <c r="F32" i="32"/>
  <c r="M32" i="32" s="1"/>
  <c r="F31" i="30"/>
  <c r="M31" i="30" s="1"/>
  <c r="F30" i="28"/>
  <c r="M30" i="28" s="1"/>
  <c r="F30" i="32"/>
  <c r="M30" i="32" s="1"/>
  <c r="F29" i="30"/>
  <c r="M29" i="30" s="1"/>
  <c r="F28" i="28"/>
  <c r="M28" i="28" s="1"/>
  <c r="F28" i="32"/>
  <c r="M28" i="32" s="1"/>
  <c r="F27" i="30"/>
  <c r="M27" i="30" s="1"/>
  <c r="F26" i="28"/>
  <c r="M26" i="28" s="1"/>
  <c r="F26" i="32"/>
  <c r="M26" i="32" s="1"/>
  <c r="F25" i="30"/>
  <c r="M25" i="30" s="1"/>
  <c r="F24" i="28"/>
  <c r="M24" i="28" s="1"/>
  <c r="F24" i="32"/>
  <c r="M24" i="32" s="1"/>
  <c r="F23" i="30"/>
  <c r="M23" i="30" s="1"/>
  <c r="F22" i="28"/>
  <c r="M22" i="28" s="1"/>
  <c r="F22" i="32"/>
  <c r="M22" i="32" s="1"/>
  <c r="F21" i="30"/>
  <c r="M21" i="30" s="1"/>
  <c r="F20" i="28"/>
  <c r="M20" i="28" s="1"/>
  <c r="F20" i="32"/>
  <c r="M20" i="32" s="1"/>
  <c r="F19" i="30"/>
  <c r="M19" i="30" s="1"/>
  <c r="F18" i="28"/>
  <c r="M18" i="28" s="1"/>
  <c r="F18" i="32"/>
  <c r="M18" i="32" s="1"/>
  <c r="F17" i="30"/>
  <c r="M17" i="30" s="1"/>
  <c r="F16" i="28"/>
  <c r="M16" i="28" s="1"/>
  <c r="F16" i="32"/>
  <c r="M16" i="32" s="1"/>
  <c r="F15" i="30"/>
  <c r="M15" i="30" s="1"/>
  <c r="F14" i="28"/>
  <c r="M14" i="28" s="1"/>
  <c r="F14" i="32"/>
  <c r="M14" i="32" s="1"/>
  <c r="F13" i="30"/>
  <c r="M13" i="30" s="1"/>
  <c r="F12" i="28"/>
  <c r="M12" i="28" s="1"/>
  <c r="F12" i="32"/>
  <c r="M12" i="32" s="1"/>
  <c r="F11" i="30"/>
  <c r="M11" i="30" s="1"/>
  <c r="F10" i="32"/>
  <c r="M10" i="32" s="1"/>
  <c r="F10" i="28"/>
  <c r="M10" i="28" s="1"/>
  <c r="F9" i="30"/>
  <c r="M9" i="30" s="1"/>
  <c r="F8" i="28"/>
  <c r="M8" i="28" s="1"/>
  <c r="F8" i="32"/>
  <c r="M8" i="32" s="1"/>
  <c r="F7" i="30"/>
  <c r="M7" i="30" s="1"/>
  <c r="F6" i="32"/>
  <c r="M6" i="32" s="1"/>
  <c r="F6" i="28"/>
  <c r="M6" i="28" s="1"/>
  <c r="F5" i="30"/>
  <c r="M5" i="30" s="1"/>
  <c r="F4" i="28"/>
  <c r="M4" i="28" s="1"/>
  <c r="F4" i="32"/>
  <c r="M4" i="32" s="1"/>
  <c r="F3" i="30"/>
  <c r="M3" i="30" s="1"/>
  <c r="F2" i="28"/>
  <c r="F2" i="32"/>
  <c r="M2" i="32" s="1"/>
  <c r="F1" i="34"/>
  <c r="O1" i="34" s="1"/>
  <c r="F1" i="30"/>
  <c r="M1" i="30" s="1"/>
  <c r="F121" i="30"/>
  <c r="M121" i="30" s="1"/>
  <c r="E120" i="32"/>
  <c r="L120" i="32" s="1"/>
  <c r="F119" i="32"/>
  <c r="M119" i="32" s="1"/>
  <c r="F119" i="28"/>
  <c r="M119" i="28" s="1"/>
  <c r="E118" i="28"/>
  <c r="L118" i="28" s="1"/>
  <c r="E118" i="30"/>
  <c r="L118" i="30" s="1"/>
  <c r="F117" i="30"/>
  <c r="M117" i="30" s="1"/>
  <c r="E116" i="32"/>
  <c r="L116" i="32" s="1"/>
  <c r="F115" i="32"/>
  <c r="M115" i="32" s="1"/>
  <c r="F115" i="28"/>
  <c r="M115" i="28" s="1"/>
  <c r="E114" i="28"/>
  <c r="L114" i="28" s="1"/>
  <c r="E114" i="30"/>
  <c r="L114" i="30" s="1"/>
  <c r="F113" i="30"/>
  <c r="M113" i="30" s="1"/>
  <c r="E112" i="32"/>
  <c r="L112" i="32" s="1"/>
  <c r="F111" i="32"/>
  <c r="M111" i="32" s="1"/>
  <c r="F111" i="28"/>
  <c r="M111" i="28" s="1"/>
  <c r="E110" i="28"/>
  <c r="L110" i="28" s="1"/>
  <c r="E110" i="30"/>
  <c r="L110" i="30" s="1"/>
  <c r="I118" i="38"/>
  <c r="I118" i="34"/>
  <c r="I118" i="30"/>
  <c r="P118" i="30" s="1"/>
  <c r="I118" i="28"/>
  <c r="P118" i="28" s="1"/>
  <c r="I114" i="38"/>
  <c r="I114" i="34"/>
  <c r="I114" i="30"/>
  <c r="P114" i="30" s="1"/>
  <c r="I114" i="28"/>
  <c r="P114" i="28" s="1"/>
  <c r="J110" i="38"/>
  <c r="L110" i="36"/>
  <c r="Q110" i="32"/>
  <c r="R110" i="28"/>
  <c r="R110" i="30"/>
  <c r="J114" i="38"/>
  <c r="L114" i="36"/>
  <c r="Q114" i="32"/>
  <c r="R114" i="28"/>
  <c r="R114" i="30"/>
  <c r="J118" i="38"/>
  <c r="L118" i="36"/>
  <c r="Q118" i="32"/>
  <c r="R118" i="30"/>
  <c r="R118" i="28"/>
  <c r="F105" i="32"/>
  <c r="M105" i="32" s="1"/>
  <c r="F105" i="28"/>
  <c r="M105" i="28" s="1"/>
  <c r="F98" i="30"/>
  <c r="M98" i="30" s="1"/>
  <c r="F96" i="30"/>
  <c r="M96" i="30" s="1"/>
  <c r="F93" i="32"/>
  <c r="M93" i="32" s="1"/>
  <c r="F93" i="28"/>
  <c r="M93" i="28" s="1"/>
  <c r="F91" i="32"/>
  <c r="M91" i="32" s="1"/>
  <c r="F91" i="28"/>
  <c r="M91" i="28" s="1"/>
  <c r="F90" i="30"/>
  <c r="M90" i="30" s="1"/>
  <c r="F88" i="30"/>
  <c r="M88" i="30" s="1"/>
  <c r="F86" i="30"/>
  <c r="M86" i="30" s="1"/>
  <c r="F84" i="30"/>
  <c r="M84" i="30" s="1"/>
  <c r="F82" i="30"/>
  <c r="M82" i="30" s="1"/>
  <c r="F67" i="32"/>
  <c r="M67" i="32" s="1"/>
  <c r="F67" i="28"/>
  <c r="M67" i="28" s="1"/>
  <c r="F65" i="32"/>
  <c r="M65" i="32" s="1"/>
  <c r="F65" i="28"/>
  <c r="M65" i="28" s="1"/>
  <c r="F63" i="28"/>
  <c r="M63" i="28" s="1"/>
  <c r="F63" i="32"/>
  <c r="M63" i="32" s="1"/>
  <c r="F59" i="32"/>
  <c r="M59" i="32" s="1"/>
  <c r="F59" i="28"/>
  <c r="M59" i="28" s="1"/>
  <c r="F55" i="32"/>
  <c r="M55" i="32" s="1"/>
  <c r="F55" i="28"/>
  <c r="M55" i="28" s="1"/>
  <c r="F49" i="32"/>
  <c r="M49" i="32" s="1"/>
  <c r="F49" i="28"/>
  <c r="M49" i="28" s="1"/>
  <c r="F39" i="32"/>
  <c r="M39" i="32" s="1"/>
  <c r="F39" i="28"/>
  <c r="M39" i="28" s="1"/>
  <c r="F37" i="32"/>
  <c r="M37" i="32" s="1"/>
  <c r="F37" i="28"/>
  <c r="M37" i="28" s="1"/>
  <c r="F35" i="32"/>
  <c r="M35" i="32" s="1"/>
  <c r="F35" i="28"/>
  <c r="M35" i="28" s="1"/>
  <c r="F34" i="30"/>
  <c r="M34" i="30" s="1"/>
  <c r="F32" i="30"/>
  <c r="M32" i="30" s="1"/>
  <c r="F30" i="30"/>
  <c r="M30" i="30" s="1"/>
  <c r="F28" i="30"/>
  <c r="M28" i="30" s="1"/>
  <c r="F27" i="32"/>
  <c r="M27" i="32" s="1"/>
  <c r="F27" i="28"/>
  <c r="M27" i="28" s="1"/>
  <c r="F25" i="32"/>
  <c r="M25" i="32" s="1"/>
  <c r="F25" i="28"/>
  <c r="M25" i="28" s="1"/>
  <c r="F24" i="30"/>
  <c r="M24" i="30" s="1"/>
  <c r="F22" i="30"/>
  <c r="M22" i="30" s="1"/>
  <c r="F20" i="30"/>
  <c r="M20" i="30" s="1"/>
  <c r="F17" i="32"/>
  <c r="M17" i="32" s="1"/>
  <c r="F17" i="28"/>
  <c r="M17" i="28" s="1"/>
  <c r="F15" i="32"/>
  <c r="M15" i="32" s="1"/>
  <c r="F15" i="28"/>
  <c r="M15" i="28" s="1"/>
  <c r="F14" i="30"/>
  <c r="M14" i="30" s="1"/>
  <c r="F12" i="30"/>
  <c r="M12" i="30" s="1"/>
  <c r="F10" i="30"/>
  <c r="M10" i="30" s="1"/>
  <c r="F8" i="30"/>
  <c r="M8" i="30" s="1"/>
  <c r="F7" i="32"/>
  <c r="M7" i="32" s="1"/>
  <c r="F7" i="28"/>
  <c r="M7" i="28" s="1"/>
  <c r="F5" i="28"/>
  <c r="M5" i="28" s="1"/>
  <c r="F5" i="32"/>
  <c r="M5" i="32" s="1"/>
  <c r="F4" i="30"/>
  <c r="M4" i="30" s="1"/>
  <c r="F2" i="30"/>
  <c r="M2" i="30" s="1"/>
  <c r="E120" i="28"/>
  <c r="L120" i="28" s="1"/>
  <c r="E120" i="30"/>
  <c r="L120" i="30" s="1"/>
  <c r="F119" i="30"/>
  <c r="M119" i="30" s="1"/>
  <c r="F117" i="32"/>
  <c r="M117" i="32" s="1"/>
  <c r="F117" i="28"/>
  <c r="M117" i="28" s="1"/>
  <c r="E114" i="32"/>
  <c r="L114" i="32" s="1"/>
  <c r="E110" i="32"/>
  <c r="L110" i="32" s="1"/>
  <c r="I116" i="38"/>
  <c r="I116" i="28"/>
  <c r="P116" i="28" s="1"/>
  <c r="I116" i="30"/>
  <c r="P116" i="30" s="1"/>
  <c r="I116" i="34"/>
  <c r="I112" i="38"/>
  <c r="I112" i="28"/>
  <c r="P112" i="28" s="1"/>
  <c r="I112" i="34"/>
  <c r="I112" i="30"/>
  <c r="P112" i="30" s="1"/>
  <c r="J116" i="38"/>
  <c r="L116" i="36"/>
  <c r="R116" i="30"/>
  <c r="Q116" i="32"/>
  <c r="R116" i="28"/>
  <c r="E109" i="28"/>
  <c r="L109" i="28" s="1"/>
  <c r="E109" i="30"/>
  <c r="L109" i="30" s="1"/>
  <c r="E108" i="32"/>
  <c r="L108" i="32" s="1"/>
  <c r="E107" i="30"/>
  <c r="L107" i="30" s="1"/>
  <c r="E107" i="28"/>
  <c r="L107" i="28" s="1"/>
  <c r="E106" i="32"/>
  <c r="L106" i="32" s="1"/>
  <c r="E105" i="28"/>
  <c r="L105" i="28" s="1"/>
  <c r="E105" i="30"/>
  <c r="L105" i="30" s="1"/>
  <c r="E104" i="32"/>
  <c r="L104" i="32" s="1"/>
  <c r="E103" i="30"/>
  <c r="L103" i="30" s="1"/>
  <c r="E103" i="28"/>
  <c r="L103" i="28" s="1"/>
  <c r="E102" i="32"/>
  <c r="L102" i="32" s="1"/>
  <c r="E101" i="28"/>
  <c r="L101" i="28" s="1"/>
  <c r="E101" i="30"/>
  <c r="L101" i="30" s="1"/>
  <c r="E100" i="32"/>
  <c r="L100" i="32" s="1"/>
  <c r="E99" i="30"/>
  <c r="L99" i="30" s="1"/>
  <c r="E99" i="28"/>
  <c r="L99" i="28" s="1"/>
  <c r="E98" i="32"/>
  <c r="L98" i="32" s="1"/>
  <c r="E97" i="28"/>
  <c r="L97" i="28" s="1"/>
  <c r="E97" i="30"/>
  <c r="L97" i="30" s="1"/>
  <c r="E96" i="32"/>
  <c r="L96" i="32" s="1"/>
  <c r="E95" i="30"/>
  <c r="L95" i="30" s="1"/>
  <c r="E95" i="28"/>
  <c r="L95" i="28" s="1"/>
  <c r="E94" i="32"/>
  <c r="L94" i="32" s="1"/>
  <c r="E93" i="28"/>
  <c r="L93" i="28" s="1"/>
  <c r="E93" i="30"/>
  <c r="L93" i="30" s="1"/>
  <c r="E92" i="32"/>
  <c r="L92" i="32" s="1"/>
  <c r="E91" i="30"/>
  <c r="L91" i="30" s="1"/>
  <c r="E91" i="28"/>
  <c r="L91" i="28" s="1"/>
  <c r="E90" i="32"/>
  <c r="L90" i="32" s="1"/>
  <c r="E89" i="28"/>
  <c r="L89" i="28" s="1"/>
  <c r="E89" i="30"/>
  <c r="L89" i="30" s="1"/>
  <c r="E88" i="32"/>
  <c r="L88" i="32" s="1"/>
  <c r="E87" i="30"/>
  <c r="L87" i="30" s="1"/>
  <c r="E87" i="28"/>
  <c r="L87" i="28" s="1"/>
  <c r="E86" i="32"/>
  <c r="L86" i="32" s="1"/>
  <c r="E85" i="28"/>
  <c r="L85" i="28" s="1"/>
  <c r="E85" i="30"/>
  <c r="L85" i="30" s="1"/>
  <c r="E84" i="32"/>
  <c r="L84" i="32" s="1"/>
  <c r="E83" i="30"/>
  <c r="L83" i="30" s="1"/>
  <c r="E83" i="28"/>
  <c r="L83" i="28" s="1"/>
  <c r="E82" i="32"/>
  <c r="L82" i="32" s="1"/>
  <c r="E81" i="28"/>
  <c r="L81" i="28" s="1"/>
  <c r="E81" i="30"/>
  <c r="L81" i="30" s="1"/>
  <c r="E80" i="32"/>
  <c r="L80" i="32" s="1"/>
  <c r="E79" i="30"/>
  <c r="L79" i="30" s="1"/>
  <c r="E79" i="28"/>
  <c r="L79" i="28" s="1"/>
  <c r="E78" i="32"/>
  <c r="L78" i="32" s="1"/>
  <c r="E77" i="28"/>
  <c r="L77" i="28" s="1"/>
  <c r="E77" i="30"/>
  <c r="L77" i="30" s="1"/>
  <c r="E76" i="32"/>
  <c r="L76" i="32" s="1"/>
  <c r="E75" i="30"/>
  <c r="L75" i="30" s="1"/>
  <c r="E75" i="28"/>
  <c r="L75" i="28" s="1"/>
  <c r="E74" i="32"/>
  <c r="L74" i="32" s="1"/>
  <c r="E73" i="28"/>
  <c r="L73" i="28" s="1"/>
  <c r="E73" i="30"/>
  <c r="L73" i="30" s="1"/>
  <c r="E72" i="32"/>
  <c r="L72" i="32" s="1"/>
  <c r="E71" i="30"/>
  <c r="L71" i="30" s="1"/>
  <c r="E71" i="28"/>
  <c r="L71" i="28" s="1"/>
  <c r="E70" i="32"/>
  <c r="L70" i="32" s="1"/>
  <c r="E69" i="28"/>
  <c r="L69" i="28" s="1"/>
  <c r="E69" i="30"/>
  <c r="L69" i="30" s="1"/>
  <c r="E68" i="32"/>
  <c r="L68" i="32" s="1"/>
  <c r="E67" i="30"/>
  <c r="L67" i="30" s="1"/>
  <c r="E67" i="28"/>
  <c r="L67" i="28" s="1"/>
  <c r="E66" i="32"/>
  <c r="L66" i="32" s="1"/>
  <c r="E65" i="28"/>
  <c r="L65" i="28" s="1"/>
  <c r="E65" i="30"/>
  <c r="L65" i="30" s="1"/>
  <c r="E64" i="32"/>
  <c r="L64" i="32" s="1"/>
  <c r="E63" i="30"/>
  <c r="L63" i="30" s="1"/>
  <c r="E63" i="28"/>
  <c r="L63" i="28" s="1"/>
  <c r="E62" i="32"/>
  <c r="L62" i="32" s="1"/>
  <c r="E61" i="28"/>
  <c r="L61" i="28" s="1"/>
  <c r="E61" i="30"/>
  <c r="L61" i="30" s="1"/>
  <c r="E60" i="32"/>
  <c r="L60" i="32" s="1"/>
  <c r="E59" i="30"/>
  <c r="L59" i="30" s="1"/>
  <c r="E59" i="28"/>
  <c r="L59" i="28" s="1"/>
  <c r="E58" i="32"/>
  <c r="L58" i="32" s="1"/>
  <c r="E57" i="28"/>
  <c r="L57" i="28" s="1"/>
  <c r="E57" i="30"/>
  <c r="L57" i="30" s="1"/>
  <c r="E56" i="32"/>
  <c r="L56" i="32" s="1"/>
  <c r="E55" i="30"/>
  <c r="L55" i="30" s="1"/>
  <c r="E55" i="28"/>
  <c r="L55" i="28" s="1"/>
  <c r="E54" i="32"/>
  <c r="L54" i="32" s="1"/>
  <c r="E53" i="28"/>
  <c r="L53" i="28" s="1"/>
  <c r="E53" i="30"/>
  <c r="L53" i="30" s="1"/>
  <c r="E52" i="32"/>
  <c r="L52" i="32" s="1"/>
  <c r="E51" i="30"/>
  <c r="L51" i="30" s="1"/>
  <c r="E51" i="28"/>
  <c r="L51" i="28" s="1"/>
  <c r="E50" i="32"/>
  <c r="L50" i="32" s="1"/>
  <c r="E49" i="28"/>
  <c r="L49" i="28" s="1"/>
  <c r="E49" i="30"/>
  <c r="L49" i="30" s="1"/>
  <c r="E48" i="32"/>
  <c r="L48" i="32" s="1"/>
  <c r="E47" i="30"/>
  <c r="L47" i="30" s="1"/>
  <c r="E47" i="28"/>
  <c r="L47" i="28" s="1"/>
  <c r="E46" i="32"/>
  <c r="L46" i="32" s="1"/>
  <c r="E45" i="28"/>
  <c r="L45" i="28" s="1"/>
  <c r="E45" i="30"/>
  <c r="L45" i="30" s="1"/>
  <c r="E44" i="32"/>
  <c r="L44" i="32" s="1"/>
  <c r="E43" i="30"/>
  <c r="L43" i="30" s="1"/>
  <c r="E43" i="28"/>
  <c r="L43" i="28" s="1"/>
  <c r="E42" i="32"/>
  <c r="L42" i="32" s="1"/>
  <c r="E41" i="28"/>
  <c r="L41" i="28" s="1"/>
  <c r="E41" i="30"/>
  <c r="L41" i="30" s="1"/>
  <c r="E40" i="32"/>
  <c r="L40" i="32" s="1"/>
  <c r="E39" i="30"/>
  <c r="L39" i="30" s="1"/>
  <c r="E39" i="28"/>
  <c r="L39" i="28" s="1"/>
  <c r="E38" i="32"/>
  <c r="L38" i="32" s="1"/>
  <c r="E37" i="28"/>
  <c r="L37" i="28" s="1"/>
  <c r="E37" i="30"/>
  <c r="L37" i="30" s="1"/>
  <c r="E36" i="32"/>
  <c r="L36" i="32" s="1"/>
  <c r="E35" i="30"/>
  <c r="L35" i="30" s="1"/>
  <c r="E35" i="28"/>
  <c r="L35" i="28" s="1"/>
  <c r="E34" i="32"/>
  <c r="L34" i="32" s="1"/>
  <c r="E33" i="28"/>
  <c r="L33" i="28" s="1"/>
  <c r="E33" i="30"/>
  <c r="L33" i="30" s="1"/>
  <c r="E32" i="32"/>
  <c r="L32" i="32" s="1"/>
  <c r="E31" i="30"/>
  <c r="L31" i="30" s="1"/>
  <c r="E31" i="28"/>
  <c r="L31" i="28" s="1"/>
  <c r="E30" i="32"/>
  <c r="L30" i="32" s="1"/>
  <c r="E29" i="28"/>
  <c r="L29" i="28" s="1"/>
  <c r="E29" i="30"/>
  <c r="L29" i="30" s="1"/>
  <c r="E28" i="32"/>
  <c r="L28" i="32" s="1"/>
  <c r="E27" i="30"/>
  <c r="L27" i="30" s="1"/>
  <c r="E27" i="28"/>
  <c r="L27" i="28" s="1"/>
  <c r="E26" i="32"/>
  <c r="L26" i="32" s="1"/>
  <c r="E25" i="28"/>
  <c r="L25" i="28" s="1"/>
  <c r="E25" i="30"/>
  <c r="L25" i="30" s="1"/>
  <c r="E24" i="32"/>
  <c r="L24" i="32" s="1"/>
  <c r="E23" i="30"/>
  <c r="L23" i="30" s="1"/>
  <c r="E23" i="28"/>
  <c r="L23" i="28" s="1"/>
  <c r="E22" i="32"/>
  <c r="L22" i="32" s="1"/>
  <c r="E21" i="28"/>
  <c r="L21" i="28" s="1"/>
  <c r="E21" i="30"/>
  <c r="L21" i="30" s="1"/>
  <c r="E20" i="32"/>
  <c r="L20" i="32" s="1"/>
  <c r="E19" i="30"/>
  <c r="L19" i="30" s="1"/>
  <c r="E19" i="28"/>
  <c r="L19" i="28" s="1"/>
  <c r="E18" i="32"/>
  <c r="L18" i="32" s="1"/>
  <c r="E17" i="28"/>
  <c r="L17" i="28" s="1"/>
  <c r="E17" i="30"/>
  <c r="L17" i="30" s="1"/>
  <c r="E16" i="32"/>
  <c r="L16" i="32" s="1"/>
  <c r="E15" i="30"/>
  <c r="L15" i="30" s="1"/>
  <c r="E15" i="28"/>
  <c r="L15" i="28" s="1"/>
  <c r="E14" i="32"/>
  <c r="L14" i="32" s="1"/>
  <c r="E13" i="28"/>
  <c r="L13" i="28" s="1"/>
  <c r="E13" i="30"/>
  <c r="L13" i="30" s="1"/>
  <c r="E12" i="32"/>
  <c r="L12" i="32" s="1"/>
  <c r="E11" i="30"/>
  <c r="L11" i="30" s="1"/>
  <c r="E11" i="28"/>
  <c r="L11" i="28" s="1"/>
  <c r="E10" i="32"/>
  <c r="L10" i="32" s="1"/>
  <c r="E9" i="28"/>
  <c r="L9" i="28" s="1"/>
  <c r="E9" i="30"/>
  <c r="L9" i="30" s="1"/>
  <c r="E8" i="32"/>
  <c r="L8" i="32" s="1"/>
  <c r="E7" i="30"/>
  <c r="L7" i="30" s="1"/>
  <c r="E7" i="28"/>
  <c r="L7" i="28" s="1"/>
  <c r="E6" i="32"/>
  <c r="L6" i="32" s="1"/>
  <c r="E5" i="28"/>
  <c r="L5" i="28" s="1"/>
  <c r="E5" i="30"/>
  <c r="L5" i="30" s="1"/>
  <c r="E4" i="32"/>
  <c r="L4" i="32" s="1"/>
  <c r="E3" i="30"/>
  <c r="L3" i="30" s="1"/>
  <c r="E3" i="28"/>
  <c r="L3" i="28" s="1"/>
  <c r="E2" i="32"/>
  <c r="L2" i="32" s="1"/>
  <c r="E1" i="38"/>
  <c r="M1" i="38" s="1"/>
  <c r="E1" i="34"/>
  <c r="N1" i="34" s="1"/>
  <c r="E1" i="28"/>
  <c r="L1" i="28" s="1"/>
  <c r="E1" i="30"/>
  <c r="L1" i="30" s="1"/>
  <c r="E121" i="30"/>
  <c r="L121" i="30" s="1"/>
  <c r="E121" i="28"/>
  <c r="L121" i="28" s="1"/>
  <c r="F120" i="30"/>
  <c r="M120" i="30" s="1"/>
  <c r="E119" i="32"/>
  <c r="L119" i="32" s="1"/>
  <c r="F118" i="28"/>
  <c r="M118" i="28" s="1"/>
  <c r="F118" i="32"/>
  <c r="M118" i="32" s="1"/>
  <c r="E117" i="30"/>
  <c r="L117" i="30" s="1"/>
  <c r="E117" i="28"/>
  <c r="L117" i="28" s="1"/>
  <c r="F116" i="30"/>
  <c r="M116" i="30" s="1"/>
  <c r="E115" i="32"/>
  <c r="L115" i="32" s="1"/>
  <c r="F114" i="28"/>
  <c r="M114" i="28" s="1"/>
  <c r="F114" i="32"/>
  <c r="M114" i="32" s="1"/>
  <c r="E113" i="28"/>
  <c r="L113" i="28" s="1"/>
  <c r="E113" i="30"/>
  <c r="L113" i="30" s="1"/>
  <c r="F112" i="30"/>
  <c r="M112" i="30" s="1"/>
  <c r="E111" i="32"/>
  <c r="L111" i="32" s="1"/>
  <c r="F110" i="28"/>
  <c r="M110" i="28" s="1"/>
  <c r="F110" i="32"/>
  <c r="M110" i="32" s="1"/>
  <c r="I110" i="38"/>
  <c r="I110" i="34"/>
  <c r="I110" i="30"/>
  <c r="P110" i="30" s="1"/>
  <c r="I110" i="28"/>
  <c r="P110" i="28" s="1"/>
  <c r="I119" i="38"/>
  <c r="I119" i="34"/>
  <c r="I119" i="28"/>
  <c r="P119" i="28" s="1"/>
  <c r="I119" i="30"/>
  <c r="P119" i="30" s="1"/>
  <c r="I115" i="38"/>
  <c r="I115" i="34"/>
  <c r="I115" i="28"/>
  <c r="P115" i="28" s="1"/>
  <c r="I115" i="30"/>
  <c r="P115" i="30" s="1"/>
  <c r="I111" i="38"/>
  <c r="I111" i="34"/>
  <c r="I111" i="28"/>
  <c r="P111" i="28" s="1"/>
  <c r="I111" i="30"/>
  <c r="P111" i="30" s="1"/>
  <c r="J111" i="38"/>
  <c r="L111" i="36"/>
  <c r="R111" i="30"/>
  <c r="R111" i="28"/>
  <c r="Q111" i="32"/>
  <c r="J115" i="38"/>
  <c r="L115" i="36"/>
  <c r="R115" i="30"/>
  <c r="Q115" i="32"/>
  <c r="R115" i="28"/>
  <c r="J119" i="38"/>
  <c r="L119" i="36"/>
  <c r="R119" i="30"/>
  <c r="R119" i="28"/>
  <c r="Q119" i="32"/>
  <c r="H118" i="34"/>
  <c r="H118" i="30"/>
  <c r="O118" i="30" s="1"/>
  <c r="H110" i="34"/>
  <c r="H110" i="30"/>
  <c r="O110" i="30" s="1"/>
  <c r="H121" i="34"/>
  <c r="H121" i="30"/>
  <c r="O121" i="30" s="1"/>
  <c r="H118" i="38"/>
  <c r="H118" i="28"/>
  <c r="O118" i="28" s="1"/>
  <c r="H117" i="34"/>
  <c r="H117" i="30"/>
  <c r="O117" i="30" s="1"/>
  <c r="H114" i="38"/>
  <c r="H114" i="28"/>
  <c r="O114" i="28" s="1"/>
  <c r="H113" i="34"/>
  <c r="H113" i="30"/>
  <c r="O113" i="30" s="1"/>
  <c r="H110" i="38"/>
  <c r="H110" i="28"/>
  <c r="O110" i="28" s="1"/>
  <c r="H119" i="38"/>
  <c r="H119" i="28"/>
  <c r="O119" i="28" s="1"/>
  <c r="H115" i="38"/>
  <c r="H115" i="28"/>
  <c r="O115" i="28" s="1"/>
  <c r="H114" i="34"/>
  <c r="H114" i="30"/>
  <c r="O114" i="30" s="1"/>
  <c r="H111" i="38"/>
  <c r="H111" i="28"/>
  <c r="O111" i="28" s="1"/>
  <c r="H121" i="38"/>
  <c r="H121" i="28"/>
  <c r="O121" i="28" s="1"/>
  <c r="H120" i="34"/>
  <c r="H120" i="30"/>
  <c r="O120" i="30" s="1"/>
  <c r="H117" i="38"/>
  <c r="H117" i="28"/>
  <c r="O117" i="28" s="1"/>
  <c r="H116" i="34"/>
  <c r="H116" i="30"/>
  <c r="O116" i="30" s="1"/>
  <c r="H113" i="38"/>
  <c r="H113" i="28"/>
  <c r="O113" i="28" s="1"/>
  <c r="H112" i="34"/>
  <c r="H112" i="30"/>
  <c r="O112" i="30" s="1"/>
  <c r="H120" i="38"/>
  <c r="H120" i="28"/>
  <c r="O120" i="28" s="1"/>
  <c r="H119" i="34"/>
  <c r="H119" i="30"/>
  <c r="O119" i="30" s="1"/>
  <c r="H116" i="38"/>
  <c r="H116" i="28"/>
  <c r="O116" i="28" s="1"/>
  <c r="H115" i="34"/>
  <c r="H115" i="30"/>
  <c r="O115" i="30" s="1"/>
  <c r="H112" i="38"/>
  <c r="H112" i="28"/>
  <c r="O112" i="28" s="1"/>
  <c r="H111" i="34"/>
  <c r="H111" i="30"/>
  <c r="O111" i="30" s="1"/>
  <c r="V113" i="54"/>
  <c r="C144" i="2"/>
  <c r="C156" i="2" s="1"/>
  <c r="V120" i="1"/>
  <c r="M1" i="28"/>
  <c r="M2" i="28"/>
  <c r="P154" i="2"/>
  <c r="M146" i="2"/>
  <c r="O147" i="2"/>
  <c r="Q148" i="2"/>
  <c r="O149" i="2"/>
  <c r="M150" i="2"/>
  <c r="Q150" i="2"/>
  <c r="O151" i="2"/>
  <c r="M152" i="2"/>
  <c r="Q152" i="2"/>
  <c r="O153" i="2"/>
  <c r="M154" i="2"/>
  <c r="Q154" i="2"/>
  <c r="O155" i="2"/>
  <c r="M156" i="2"/>
  <c r="Q156" i="2"/>
  <c r="O157" i="2"/>
  <c r="P151" i="2"/>
  <c r="P148" i="2"/>
  <c r="P152" i="2"/>
  <c r="P156" i="2"/>
  <c r="P153" i="2"/>
  <c r="P155" i="2"/>
  <c r="P157" i="2"/>
  <c r="M147" i="2"/>
  <c r="Q147" i="2"/>
  <c r="Q149" i="2"/>
  <c r="O150" i="2"/>
  <c r="O152" i="2"/>
  <c r="M153" i="2"/>
  <c r="M155" i="2"/>
  <c r="Q155" i="2"/>
  <c r="Q157" i="2"/>
  <c r="R149" i="2" l="1"/>
  <c r="H144" i="36"/>
  <c r="R151" i="2"/>
  <c r="R152" i="2"/>
  <c r="R155" i="2"/>
  <c r="R146" i="2"/>
  <c r="R157" i="2"/>
  <c r="R154" i="2"/>
  <c r="R148" i="2"/>
  <c r="R147" i="2"/>
  <c r="R156" i="2"/>
  <c r="R153" i="2"/>
  <c r="R150" i="2"/>
  <c r="H135" i="34"/>
  <c r="Q135" i="34" s="1"/>
  <c r="H144" i="34"/>
  <c r="Q144" i="34" s="1"/>
  <c r="H141" i="34"/>
  <c r="Q141" i="34" s="1"/>
  <c r="H138" i="34"/>
  <c r="Q138" i="34" s="1"/>
  <c r="BL62" i="54"/>
  <c r="BJ62" i="54"/>
  <c r="BK62" i="54" s="1"/>
  <c r="BL71" i="54"/>
  <c r="BJ71" i="54"/>
  <c r="BK71" i="54" s="1"/>
  <c r="BL63" i="54"/>
  <c r="BJ63" i="54"/>
  <c r="BK63" i="54" s="1"/>
  <c r="H137" i="34"/>
  <c r="Q137" i="34" s="1"/>
  <c r="BJ73" i="54"/>
  <c r="BK73" i="54" s="1"/>
  <c r="BL73" i="54"/>
  <c r="BL64" i="54"/>
  <c r="BJ64" i="54"/>
  <c r="BK64" i="54" s="1"/>
  <c r="BJ66" i="54"/>
  <c r="BK66" i="54" s="1"/>
  <c r="BL66" i="54"/>
  <c r="H139" i="34"/>
  <c r="Q139" i="34" s="1"/>
  <c r="H140" i="34"/>
  <c r="Q140" i="34" s="1"/>
  <c r="H143" i="34"/>
  <c r="Q143" i="34" s="1"/>
  <c r="H134" i="34"/>
  <c r="Q134" i="34" s="1"/>
  <c r="BL72" i="54"/>
  <c r="BJ72" i="54"/>
  <c r="BK72" i="54" s="1"/>
  <c r="BJ70" i="54"/>
  <c r="BK70" i="54" s="1"/>
  <c r="BL70" i="54"/>
  <c r="BL67" i="54"/>
  <c r="BJ67" i="54"/>
  <c r="BK67" i="54" s="1"/>
  <c r="H145" i="34"/>
  <c r="Q145" i="34" s="1"/>
  <c r="H142" i="34"/>
  <c r="Q142" i="34" s="1"/>
  <c r="H136" i="34"/>
  <c r="Q136" i="34" s="1"/>
  <c r="BJ69" i="54"/>
  <c r="BK69" i="54" s="1"/>
  <c r="BL69" i="54"/>
  <c r="BL65" i="54"/>
  <c r="BJ65" i="54"/>
  <c r="BK65" i="54" s="1"/>
  <c r="BL68" i="54"/>
  <c r="BJ68" i="54"/>
  <c r="BK68" i="54" s="1"/>
  <c r="W128" i="2"/>
  <c r="V116" i="54"/>
  <c r="W131" i="2"/>
  <c r="V119" i="54"/>
  <c r="C141" i="2"/>
  <c r="V117" i="54"/>
  <c r="W124" i="2"/>
  <c r="V112" i="54"/>
  <c r="W127" i="2"/>
  <c r="V115" i="54"/>
  <c r="V121" i="54"/>
  <c r="W122" i="2"/>
  <c r="W134" i="2" s="1"/>
  <c r="V110" i="54"/>
  <c r="W126" i="2"/>
  <c r="W138" i="2" s="1"/>
  <c r="V114" i="54"/>
  <c r="W130" i="2"/>
  <c r="V118" i="54"/>
  <c r="W123" i="2"/>
  <c r="W135" i="2" s="1"/>
  <c r="V111" i="54"/>
  <c r="L155" i="2"/>
  <c r="N152" i="2"/>
  <c r="N147" i="2"/>
  <c r="N154" i="2"/>
  <c r="L151" i="2"/>
  <c r="L156" i="2"/>
  <c r="L150" i="2"/>
  <c r="N157" i="2"/>
  <c r="N151" i="2"/>
  <c r="L152" i="2"/>
  <c r="L149" i="2"/>
  <c r="L157" i="2"/>
  <c r="N153" i="2"/>
  <c r="N156" i="2"/>
  <c r="N150" i="2"/>
  <c r="L154" i="2"/>
  <c r="N148" i="2"/>
  <c r="N155" i="2"/>
  <c r="N149" i="2"/>
  <c r="L153" i="2"/>
  <c r="N146" i="2"/>
  <c r="L148" i="2"/>
  <c r="K156" i="2"/>
  <c r="V121" i="1"/>
  <c r="W140" i="2"/>
  <c r="C145" i="2"/>
  <c r="C157" i="2" s="1"/>
  <c r="W133" i="2"/>
  <c r="W136" i="2"/>
  <c r="W139" i="2"/>
  <c r="C137" i="2"/>
  <c r="C149" i="2" s="1"/>
  <c r="W125" i="2"/>
  <c r="W137" i="2" s="1"/>
  <c r="W142" i="2"/>
  <c r="W143" i="2"/>
  <c r="V117" i="1"/>
  <c r="W129" i="2"/>
  <c r="W156" i="2"/>
  <c r="I128" i="34"/>
  <c r="I125" i="38"/>
  <c r="I123" i="34"/>
  <c r="I130" i="38"/>
  <c r="I133" i="38"/>
  <c r="I132" i="38"/>
  <c r="I123" i="38"/>
  <c r="I131" i="38"/>
  <c r="I124" i="38"/>
  <c r="I126" i="34"/>
  <c r="I129" i="34"/>
  <c r="I131" i="34"/>
  <c r="I127" i="34"/>
  <c r="I122" i="34"/>
  <c r="I126" i="38"/>
  <c r="I129" i="38"/>
  <c r="V113" i="1"/>
  <c r="I127" i="38"/>
  <c r="I122" i="38"/>
  <c r="I124" i="34"/>
  <c r="I128" i="38"/>
  <c r="I130" i="34"/>
  <c r="I125" i="34"/>
  <c r="I133" i="34"/>
  <c r="I132" i="34"/>
  <c r="C153" i="2"/>
  <c r="C139" i="2"/>
  <c r="V115" i="1"/>
  <c r="V111" i="1"/>
  <c r="V110" i="1"/>
  <c r="C138" i="2"/>
  <c r="V114" i="1"/>
  <c r="C136" i="2"/>
  <c r="V112" i="1"/>
  <c r="C142" i="2"/>
  <c r="V118" i="1"/>
  <c r="G120" i="32"/>
  <c r="N120" i="32" s="1"/>
  <c r="H120" i="36"/>
  <c r="C140" i="2"/>
  <c r="V116" i="1"/>
  <c r="C143" i="2"/>
  <c r="V119" i="1"/>
  <c r="H137" i="36" l="1"/>
  <c r="H113" i="36"/>
  <c r="H145" i="36"/>
  <c r="H141" i="36"/>
  <c r="G117" i="32"/>
  <c r="N117" i="32" s="1"/>
  <c r="G121" i="32"/>
  <c r="N121" i="32" s="1"/>
  <c r="H123" i="36"/>
  <c r="H124" i="36"/>
  <c r="H125" i="36"/>
  <c r="H121" i="36"/>
  <c r="K157" i="2"/>
  <c r="K149" i="2"/>
  <c r="K153" i="2"/>
  <c r="H117" i="36"/>
  <c r="G113" i="32"/>
  <c r="N113" i="32" s="1"/>
  <c r="W145" i="2"/>
  <c r="W155" i="2"/>
  <c r="W150" i="2"/>
  <c r="W151" i="2"/>
  <c r="W152" i="2"/>
  <c r="W141" i="2"/>
  <c r="W154" i="2"/>
  <c r="W148" i="2"/>
  <c r="W147" i="2"/>
  <c r="W146" i="2"/>
  <c r="I145" i="34"/>
  <c r="I142" i="34"/>
  <c r="I136" i="34"/>
  <c r="I139" i="38"/>
  <c r="I138" i="38"/>
  <c r="I138" i="34"/>
  <c r="I143" i="38"/>
  <c r="I135" i="34"/>
  <c r="I134" i="34"/>
  <c r="I145" i="38"/>
  <c r="I144" i="34"/>
  <c r="I137" i="34"/>
  <c r="I140" i="38"/>
  <c r="I141" i="38"/>
  <c r="I141" i="34"/>
  <c r="I136" i="38"/>
  <c r="I135" i="38"/>
  <c r="I144" i="38"/>
  <c r="I137" i="38"/>
  <c r="I134" i="38"/>
  <c r="I139" i="34"/>
  <c r="I143" i="34"/>
  <c r="I142" i="38"/>
  <c r="I140" i="34"/>
  <c r="C148" i="2"/>
  <c r="C155" i="2"/>
  <c r="C154" i="2"/>
  <c r="G114" i="32"/>
  <c r="N114" i="32" s="1"/>
  <c r="H114" i="36"/>
  <c r="G111" i="32"/>
  <c r="N111" i="32" s="1"/>
  <c r="H111" i="36"/>
  <c r="C151" i="2"/>
  <c r="C152" i="2"/>
  <c r="H134" i="36"/>
  <c r="H110" i="36"/>
  <c r="G110" i="32"/>
  <c r="N110" i="32" s="1"/>
  <c r="H116" i="36"/>
  <c r="G116" i="32"/>
  <c r="N116" i="32" s="1"/>
  <c r="G112" i="32"/>
  <c r="N112" i="32" s="1"/>
  <c r="H112" i="36"/>
  <c r="G119" i="32"/>
  <c r="N119" i="32" s="1"/>
  <c r="H119" i="36"/>
  <c r="H118" i="36"/>
  <c r="G118" i="32"/>
  <c r="N118" i="32" s="1"/>
  <c r="C150" i="2"/>
  <c r="C147" i="2"/>
  <c r="G115" i="32"/>
  <c r="N115" i="32" s="1"/>
  <c r="H115" i="36"/>
  <c r="H138" i="36" l="1"/>
  <c r="H140" i="36"/>
  <c r="H136" i="36"/>
  <c r="H139" i="36"/>
  <c r="H142" i="36"/>
  <c r="H135" i="36"/>
  <c r="H143" i="36"/>
  <c r="H126" i="36"/>
  <c r="H127" i="36"/>
  <c r="H131" i="36"/>
  <c r="H128" i="36"/>
  <c r="K151" i="2"/>
  <c r="K146" i="2"/>
  <c r="K155" i="2"/>
  <c r="K150" i="2"/>
  <c r="K147" i="2"/>
  <c r="K152" i="2"/>
  <c r="K154" i="2"/>
  <c r="K148" i="2"/>
  <c r="W153" i="2"/>
  <c r="W149" i="2"/>
  <c r="W157" i="2"/>
  <c r="B156" i="2"/>
  <c r="V156" i="2" s="1"/>
  <c r="B157" i="2"/>
  <c r="V157" i="2" s="1"/>
  <c r="B146" i="2"/>
  <c r="V146" i="2" s="1"/>
  <c r="B147" i="2"/>
  <c r="V147" i="2" s="1"/>
  <c r="B148" i="2"/>
  <c r="V148" i="2" s="1"/>
  <c r="B149" i="2"/>
  <c r="V149" i="2" s="1"/>
  <c r="B150" i="2"/>
  <c r="V150" i="2" s="1"/>
  <c r="B151" i="2"/>
  <c r="V151" i="2" s="1"/>
  <c r="B152" i="2"/>
  <c r="V152" i="2" s="1"/>
  <c r="B153" i="2"/>
  <c r="V153" i="2" s="1"/>
  <c r="B154" i="2"/>
  <c r="V154" i="2" s="1"/>
  <c r="B155" i="2"/>
  <c r="V155" i="2" s="1"/>
  <c r="DA33" i="4"/>
  <c r="DB33" i="4"/>
  <c r="DC33" i="4"/>
  <c r="DD33" i="4"/>
  <c r="DE33" i="4"/>
  <c r="DF33" i="4"/>
  <c r="DG33" i="4"/>
  <c r="DH33" i="4"/>
  <c r="DI33" i="4"/>
  <c r="DJ33" i="4"/>
  <c r="DK33" i="4"/>
  <c r="DL33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B32" i="4"/>
  <c r="DC32" i="4"/>
  <c r="DD32" i="4"/>
  <c r="DE32" i="4"/>
  <c r="DF32" i="4"/>
  <c r="DG32" i="4"/>
  <c r="DH32" i="4"/>
  <c r="DI32" i="4"/>
  <c r="DJ32" i="4"/>
  <c r="DK32" i="4"/>
  <c r="DL32" i="4"/>
  <c r="DA6" i="4"/>
  <c r="DB6" i="4"/>
  <c r="DC6" i="4"/>
  <c r="DD6" i="4"/>
  <c r="DE6" i="4"/>
  <c r="DF6" i="4"/>
  <c r="DG6" i="4"/>
  <c r="DH6" i="4"/>
  <c r="DI6" i="4"/>
  <c r="DJ6" i="4"/>
  <c r="DK6" i="4"/>
  <c r="DL6" i="4"/>
  <c r="DA7" i="4"/>
  <c r="DB7" i="4"/>
  <c r="DC7" i="4"/>
  <c r="DD7" i="4"/>
  <c r="DE7" i="4"/>
  <c r="DF7" i="4"/>
  <c r="DG7" i="4"/>
  <c r="DH7" i="4"/>
  <c r="DI7" i="4"/>
  <c r="DJ7" i="4"/>
  <c r="DK7" i="4"/>
  <c r="DL7" i="4"/>
  <c r="DA8" i="4"/>
  <c r="DB8" i="4"/>
  <c r="DC8" i="4"/>
  <c r="DD8" i="4"/>
  <c r="DE8" i="4"/>
  <c r="DF8" i="4"/>
  <c r="DG8" i="4"/>
  <c r="DH8" i="4"/>
  <c r="DI8" i="4"/>
  <c r="DJ8" i="4"/>
  <c r="DK8" i="4"/>
  <c r="DL8" i="4"/>
  <c r="DA9" i="4"/>
  <c r="DB9" i="4"/>
  <c r="DC9" i="4"/>
  <c r="DD9" i="4"/>
  <c r="DE9" i="4"/>
  <c r="DF9" i="4"/>
  <c r="DG9" i="4"/>
  <c r="DH9" i="4"/>
  <c r="DI9" i="4"/>
  <c r="DJ9" i="4"/>
  <c r="DK9" i="4"/>
  <c r="DL9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B5" i="4"/>
  <c r="DC5" i="4"/>
  <c r="DD5" i="4"/>
  <c r="DE5" i="4"/>
  <c r="DF5" i="4"/>
  <c r="DG5" i="4"/>
  <c r="DH5" i="4"/>
  <c r="DI5" i="4"/>
  <c r="DJ5" i="4"/>
  <c r="DK5" i="4"/>
  <c r="DL5" i="4"/>
  <c r="DA32" i="4"/>
  <c r="DA5" i="4"/>
  <c r="DH60" i="4"/>
  <c r="DF91" i="4" s="1"/>
  <c r="DG60" i="4"/>
  <c r="DE91" i="4" s="1"/>
  <c r="DC60" i="4"/>
  <c r="DA76" i="4" s="1"/>
  <c r="DB60" i="4"/>
  <c r="CZ76" i="4" s="1"/>
  <c r="CM33" i="4"/>
  <c r="CN33" i="4"/>
  <c r="CO33" i="4"/>
  <c r="CP33" i="4"/>
  <c r="CQ33" i="4"/>
  <c r="CR33" i="4"/>
  <c r="CS33" i="4"/>
  <c r="CT33" i="4"/>
  <c r="CU33" i="4"/>
  <c r="CV33" i="4"/>
  <c r="CW33" i="4"/>
  <c r="CX33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N32" i="4"/>
  <c r="CO32" i="4"/>
  <c r="CP32" i="4"/>
  <c r="CQ32" i="4"/>
  <c r="CR32" i="4"/>
  <c r="CS32" i="4"/>
  <c r="CT32" i="4"/>
  <c r="CU32" i="4"/>
  <c r="CV32" i="4"/>
  <c r="CW32" i="4"/>
  <c r="CX32" i="4"/>
  <c r="CM6" i="4"/>
  <c r="CN6" i="4"/>
  <c r="CO6" i="4"/>
  <c r="CP6" i="4"/>
  <c r="CQ6" i="4"/>
  <c r="CR6" i="4"/>
  <c r="CS6" i="4"/>
  <c r="CT6" i="4"/>
  <c r="CU6" i="4"/>
  <c r="CV6" i="4"/>
  <c r="CW6" i="4"/>
  <c r="CX6" i="4"/>
  <c r="CM7" i="4"/>
  <c r="CN7" i="4"/>
  <c r="CO7" i="4"/>
  <c r="CP7" i="4"/>
  <c r="CQ7" i="4"/>
  <c r="CR7" i="4"/>
  <c r="CS7" i="4"/>
  <c r="CT7" i="4"/>
  <c r="CU7" i="4"/>
  <c r="CV7" i="4"/>
  <c r="CW7" i="4"/>
  <c r="CX7" i="4"/>
  <c r="CM8" i="4"/>
  <c r="CN8" i="4"/>
  <c r="CO8" i="4"/>
  <c r="CP8" i="4"/>
  <c r="CQ8" i="4"/>
  <c r="CR8" i="4"/>
  <c r="CS8" i="4"/>
  <c r="CT8" i="4"/>
  <c r="CU8" i="4"/>
  <c r="CV8" i="4"/>
  <c r="CW8" i="4"/>
  <c r="CX8" i="4"/>
  <c r="CM9" i="4"/>
  <c r="CN9" i="4"/>
  <c r="CO9" i="4"/>
  <c r="CP9" i="4"/>
  <c r="CQ9" i="4"/>
  <c r="CR9" i="4"/>
  <c r="CS9" i="4"/>
  <c r="CT9" i="4"/>
  <c r="CU9" i="4"/>
  <c r="CV9" i="4"/>
  <c r="CW9" i="4"/>
  <c r="CX9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N5" i="4"/>
  <c r="CO5" i="4"/>
  <c r="CP5" i="4"/>
  <c r="CQ5" i="4"/>
  <c r="CR5" i="4"/>
  <c r="CS5" i="4"/>
  <c r="CT5" i="4"/>
  <c r="CU5" i="4"/>
  <c r="CV5" i="4"/>
  <c r="CW5" i="4"/>
  <c r="CX5" i="4"/>
  <c r="CM5" i="4"/>
  <c r="CM32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BZ32" i="4"/>
  <c r="CA32" i="4"/>
  <c r="CB32" i="4"/>
  <c r="CC32" i="4"/>
  <c r="CD32" i="4"/>
  <c r="CE32" i="4"/>
  <c r="CF32" i="4"/>
  <c r="CG32" i="4"/>
  <c r="CH32" i="4"/>
  <c r="CI32" i="4"/>
  <c r="CJ32" i="4"/>
  <c r="BY32" i="4"/>
  <c r="BZ5" i="4"/>
  <c r="CA5" i="4"/>
  <c r="CB5" i="4"/>
  <c r="CC5" i="4"/>
  <c r="CD5" i="4"/>
  <c r="CE5" i="4"/>
  <c r="CF5" i="4"/>
  <c r="CG5" i="4"/>
  <c r="CH5" i="4"/>
  <c r="CI5" i="4"/>
  <c r="CJ5" i="4"/>
  <c r="BZ6" i="4"/>
  <c r="CA6" i="4"/>
  <c r="CB6" i="4"/>
  <c r="CC6" i="4"/>
  <c r="CD6" i="4"/>
  <c r="CE6" i="4"/>
  <c r="CF6" i="4"/>
  <c r="CG6" i="4"/>
  <c r="CH6" i="4"/>
  <c r="CI6" i="4"/>
  <c r="CJ6" i="4"/>
  <c r="BZ7" i="4"/>
  <c r="CA7" i="4"/>
  <c r="CB7" i="4"/>
  <c r="CC7" i="4"/>
  <c r="CD7" i="4"/>
  <c r="CE7" i="4"/>
  <c r="CF7" i="4"/>
  <c r="CG7" i="4"/>
  <c r="CH7" i="4"/>
  <c r="CI7" i="4"/>
  <c r="CJ7" i="4"/>
  <c r="BZ8" i="4"/>
  <c r="CA8" i="4"/>
  <c r="CB8" i="4"/>
  <c r="CC8" i="4"/>
  <c r="CD8" i="4"/>
  <c r="CE8" i="4"/>
  <c r="CF8" i="4"/>
  <c r="CG8" i="4"/>
  <c r="CH8" i="4"/>
  <c r="CI8" i="4"/>
  <c r="CJ8" i="4"/>
  <c r="BZ9" i="4"/>
  <c r="CA9" i="4"/>
  <c r="CB9" i="4"/>
  <c r="CC9" i="4"/>
  <c r="CD9" i="4"/>
  <c r="CE9" i="4"/>
  <c r="CF9" i="4"/>
  <c r="CG9" i="4"/>
  <c r="CH9" i="4"/>
  <c r="CI9" i="4"/>
  <c r="CJ9" i="4"/>
  <c r="BZ10" i="4"/>
  <c r="CA10" i="4"/>
  <c r="CB10" i="4"/>
  <c r="CC10" i="4"/>
  <c r="CD10" i="4"/>
  <c r="CE10" i="4"/>
  <c r="CF10" i="4"/>
  <c r="CG10" i="4"/>
  <c r="CH10" i="4"/>
  <c r="CI10" i="4"/>
  <c r="CJ10" i="4"/>
  <c r="BZ11" i="4"/>
  <c r="CA11" i="4"/>
  <c r="CB11" i="4"/>
  <c r="CC11" i="4"/>
  <c r="CD11" i="4"/>
  <c r="CE11" i="4"/>
  <c r="CF11" i="4"/>
  <c r="CG11" i="4"/>
  <c r="CH11" i="4"/>
  <c r="CI11" i="4"/>
  <c r="CJ11" i="4"/>
  <c r="BZ12" i="4"/>
  <c r="CA12" i="4"/>
  <c r="CB12" i="4"/>
  <c r="CC12" i="4"/>
  <c r="CD12" i="4"/>
  <c r="CE12" i="4"/>
  <c r="CF12" i="4"/>
  <c r="CG12" i="4"/>
  <c r="CH12" i="4"/>
  <c r="CI12" i="4"/>
  <c r="CJ12" i="4"/>
  <c r="BZ13" i="4"/>
  <c r="CA13" i="4"/>
  <c r="CB13" i="4"/>
  <c r="CC13" i="4"/>
  <c r="CD13" i="4"/>
  <c r="CE13" i="4"/>
  <c r="CF13" i="4"/>
  <c r="CG13" i="4"/>
  <c r="CH13" i="4"/>
  <c r="CI13" i="4"/>
  <c r="CJ13" i="4"/>
  <c r="BZ14" i="4"/>
  <c r="CA14" i="4"/>
  <c r="CB14" i="4"/>
  <c r="CC14" i="4"/>
  <c r="CD14" i="4"/>
  <c r="CE14" i="4"/>
  <c r="CF14" i="4"/>
  <c r="CG14" i="4"/>
  <c r="CH14" i="4"/>
  <c r="CI14" i="4"/>
  <c r="CJ14" i="4"/>
  <c r="BZ15" i="4"/>
  <c r="CA15" i="4"/>
  <c r="CB15" i="4"/>
  <c r="CC15" i="4"/>
  <c r="CD15" i="4"/>
  <c r="CE15" i="4"/>
  <c r="CF15" i="4"/>
  <c r="CG15" i="4"/>
  <c r="CH15" i="4"/>
  <c r="CI15" i="4"/>
  <c r="CJ15" i="4"/>
  <c r="BZ16" i="4"/>
  <c r="CA16" i="4"/>
  <c r="CB16" i="4"/>
  <c r="CC16" i="4"/>
  <c r="CD16" i="4"/>
  <c r="CE16" i="4"/>
  <c r="CF16" i="4"/>
  <c r="CG16" i="4"/>
  <c r="CH16" i="4"/>
  <c r="CI16" i="4"/>
  <c r="CJ16" i="4"/>
  <c r="BZ17" i="4"/>
  <c r="CA17" i="4"/>
  <c r="CB17" i="4"/>
  <c r="CC17" i="4"/>
  <c r="CD17" i="4"/>
  <c r="CE17" i="4"/>
  <c r="CF17" i="4"/>
  <c r="CG17" i="4"/>
  <c r="CH17" i="4"/>
  <c r="CI17" i="4"/>
  <c r="CJ17" i="4"/>
  <c r="BZ18" i="4"/>
  <c r="CA18" i="4"/>
  <c r="CB18" i="4"/>
  <c r="CC18" i="4"/>
  <c r="CD18" i="4"/>
  <c r="CE18" i="4"/>
  <c r="CF18" i="4"/>
  <c r="CG18" i="4"/>
  <c r="CH18" i="4"/>
  <c r="CI18" i="4"/>
  <c r="CJ18" i="4"/>
  <c r="BZ19" i="4"/>
  <c r="CA19" i="4"/>
  <c r="CB19" i="4"/>
  <c r="CC19" i="4"/>
  <c r="CD19" i="4"/>
  <c r="CE19" i="4"/>
  <c r="CF19" i="4"/>
  <c r="CG19" i="4"/>
  <c r="CH19" i="4"/>
  <c r="CI19" i="4"/>
  <c r="CJ19" i="4"/>
  <c r="BZ20" i="4"/>
  <c r="CA20" i="4"/>
  <c r="CB20" i="4"/>
  <c r="CC20" i="4"/>
  <c r="CD20" i="4"/>
  <c r="CE20" i="4"/>
  <c r="CF20" i="4"/>
  <c r="CG20" i="4"/>
  <c r="CH20" i="4"/>
  <c r="CI20" i="4"/>
  <c r="CJ20" i="4"/>
  <c r="BZ21" i="4"/>
  <c r="CA21" i="4"/>
  <c r="CB21" i="4"/>
  <c r="CC21" i="4"/>
  <c r="CD21" i="4"/>
  <c r="CE21" i="4"/>
  <c r="CF21" i="4"/>
  <c r="CG21" i="4"/>
  <c r="CH21" i="4"/>
  <c r="CI21" i="4"/>
  <c r="CJ21" i="4"/>
  <c r="BZ22" i="4"/>
  <c r="CA22" i="4"/>
  <c r="CB22" i="4"/>
  <c r="CC22" i="4"/>
  <c r="CD22" i="4"/>
  <c r="CE22" i="4"/>
  <c r="CF22" i="4"/>
  <c r="CG22" i="4"/>
  <c r="CH22" i="4"/>
  <c r="CI22" i="4"/>
  <c r="CJ22" i="4"/>
  <c r="BZ23" i="4"/>
  <c r="CA23" i="4"/>
  <c r="CB23" i="4"/>
  <c r="CC23" i="4"/>
  <c r="CD23" i="4"/>
  <c r="CE23" i="4"/>
  <c r="CF23" i="4"/>
  <c r="CG23" i="4"/>
  <c r="CH23" i="4"/>
  <c r="CI23" i="4"/>
  <c r="CJ23" i="4"/>
  <c r="BZ24" i="4"/>
  <c r="CA24" i="4"/>
  <c r="CB24" i="4"/>
  <c r="CC24" i="4"/>
  <c r="CD24" i="4"/>
  <c r="CE24" i="4"/>
  <c r="CF24" i="4"/>
  <c r="CG24" i="4"/>
  <c r="CH24" i="4"/>
  <c r="CI24" i="4"/>
  <c r="CJ24" i="4"/>
  <c r="BZ25" i="4"/>
  <c r="CA25" i="4"/>
  <c r="CB25" i="4"/>
  <c r="CC25" i="4"/>
  <c r="CD25" i="4"/>
  <c r="CE25" i="4"/>
  <c r="CF25" i="4"/>
  <c r="CG25" i="4"/>
  <c r="CH25" i="4"/>
  <c r="CI25" i="4"/>
  <c r="CJ2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5" i="4"/>
  <c r="CT60" i="4"/>
  <c r="CT91" i="4" s="1"/>
  <c r="CS60" i="4"/>
  <c r="CS91" i="4" s="1"/>
  <c r="CO60" i="4"/>
  <c r="CO76" i="4" s="1"/>
  <c r="CN60" i="4"/>
  <c r="CN76" i="4" s="1"/>
  <c r="CF60" i="4"/>
  <c r="CV91" i="4" s="1"/>
  <c r="CE60" i="4"/>
  <c r="CU91" i="4" s="1"/>
  <c r="CA60" i="4"/>
  <c r="CQ76" i="4" s="1"/>
  <c r="BZ60" i="4"/>
  <c r="CP76" i="4" s="1"/>
  <c r="U52" i="4"/>
  <c r="V52" i="4"/>
  <c r="W52" i="4"/>
  <c r="X52" i="4"/>
  <c r="Y52" i="4"/>
  <c r="Z52" i="4"/>
  <c r="AA52" i="4"/>
  <c r="AB52" i="4"/>
  <c r="AC52" i="4"/>
  <c r="AD52" i="4"/>
  <c r="AE52" i="4"/>
  <c r="AF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U25" i="4"/>
  <c r="V25" i="4"/>
  <c r="W25" i="4"/>
  <c r="X25" i="4"/>
  <c r="Y25" i="4"/>
  <c r="Z25" i="4"/>
  <c r="AA25" i="4"/>
  <c r="AB25" i="4"/>
  <c r="AC25" i="4"/>
  <c r="AD25" i="4"/>
  <c r="AE25" i="4"/>
  <c r="AF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L32" i="4"/>
  <c r="BM32" i="4"/>
  <c r="BN32" i="4"/>
  <c r="BO32" i="4"/>
  <c r="BP32" i="4"/>
  <c r="BQ32" i="4"/>
  <c r="BR32" i="4"/>
  <c r="BS32" i="4"/>
  <c r="BT32" i="4"/>
  <c r="BU32" i="4"/>
  <c r="BV32" i="4"/>
  <c r="BK32" i="4"/>
  <c r="BK6" i="4"/>
  <c r="BL6" i="4"/>
  <c r="BM6" i="4"/>
  <c r="BN6" i="4"/>
  <c r="BO6" i="4"/>
  <c r="BP6" i="4"/>
  <c r="BQ6" i="4"/>
  <c r="BR6" i="4"/>
  <c r="BS6" i="4"/>
  <c r="BT6" i="4"/>
  <c r="BU6" i="4"/>
  <c r="BV6" i="4"/>
  <c r="BK7" i="4"/>
  <c r="BL7" i="4"/>
  <c r="BM7" i="4"/>
  <c r="BN7" i="4"/>
  <c r="BO7" i="4"/>
  <c r="BP7" i="4"/>
  <c r="BQ7" i="4"/>
  <c r="BR7" i="4"/>
  <c r="BS7" i="4"/>
  <c r="BT7" i="4"/>
  <c r="BU7" i="4"/>
  <c r="BV7" i="4"/>
  <c r="BK8" i="4"/>
  <c r="BL8" i="4"/>
  <c r="BM8" i="4"/>
  <c r="BN8" i="4"/>
  <c r="BO8" i="4"/>
  <c r="BP8" i="4"/>
  <c r="BQ8" i="4"/>
  <c r="BR8" i="4"/>
  <c r="BS8" i="4"/>
  <c r="BT8" i="4"/>
  <c r="BU8" i="4"/>
  <c r="BV8" i="4"/>
  <c r="BK9" i="4"/>
  <c r="BL9" i="4"/>
  <c r="BM9" i="4"/>
  <c r="BN9" i="4"/>
  <c r="BO9" i="4"/>
  <c r="BP9" i="4"/>
  <c r="BQ9" i="4"/>
  <c r="BR9" i="4"/>
  <c r="BS9" i="4"/>
  <c r="BT9" i="4"/>
  <c r="BU9" i="4"/>
  <c r="BV9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L5" i="4"/>
  <c r="BM5" i="4"/>
  <c r="BN5" i="4"/>
  <c r="BO5" i="4"/>
  <c r="BP5" i="4"/>
  <c r="BQ5" i="4"/>
  <c r="BR5" i="4"/>
  <c r="BS5" i="4"/>
  <c r="BT5" i="4"/>
  <c r="BU5" i="4"/>
  <c r="BV5" i="4"/>
  <c r="BK5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AX32" i="4"/>
  <c r="AY32" i="4"/>
  <c r="AZ32" i="4"/>
  <c r="BA32" i="4"/>
  <c r="BB32" i="4"/>
  <c r="BC32" i="4"/>
  <c r="BD32" i="4"/>
  <c r="BE32" i="4"/>
  <c r="BF32" i="4"/>
  <c r="BG32" i="4"/>
  <c r="BH32" i="4"/>
  <c r="AW32" i="4"/>
  <c r="AW6" i="4"/>
  <c r="AX6" i="4"/>
  <c r="AY6" i="4"/>
  <c r="AZ6" i="4"/>
  <c r="BA6" i="4"/>
  <c r="BB6" i="4"/>
  <c r="BC6" i="4"/>
  <c r="BD6" i="4"/>
  <c r="BE6" i="4"/>
  <c r="BF6" i="4"/>
  <c r="BG6" i="4"/>
  <c r="BH6" i="4"/>
  <c r="AW7" i="4"/>
  <c r="AX7" i="4"/>
  <c r="AY7" i="4"/>
  <c r="AZ7" i="4"/>
  <c r="BA7" i="4"/>
  <c r="BB7" i="4"/>
  <c r="BC7" i="4"/>
  <c r="BD7" i="4"/>
  <c r="BE7" i="4"/>
  <c r="BF7" i="4"/>
  <c r="BG7" i="4"/>
  <c r="BH7" i="4"/>
  <c r="AW8" i="4"/>
  <c r="AX8" i="4"/>
  <c r="AY8" i="4"/>
  <c r="AZ8" i="4"/>
  <c r="BA8" i="4"/>
  <c r="BB8" i="4"/>
  <c r="BC8" i="4"/>
  <c r="BD8" i="4"/>
  <c r="BE8" i="4"/>
  <c r="BF8" i="4"/>
  <c r="BG8" i="4"/>
  <c r="BH8" i="4"/>
  <c r="AW9" i="4"/>
  <c r="AX9" i="4"/>
  <c r="AY9" i="4"/>
  <c r="AZ9" i="4"/>
  <c r="BA9" i="4"/>
  <c r="BB9" i="4"/>
  <c r="BC9" i="4"/>
  <c r="BD9" i="4"/>
  <c r="BE9" i="4"/>
  <c r="BF9" i="4"/>
  <c r="BG9" i="4"/>
  <c r="BH9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AX5" i="4"/>
  <c r="AY5" i="4"/>
  <c r="AZ5" i="4"/>
  <c r="BA5" i="4"/>
  <c r="BB5" i="4"/>
  <c r="BC5" i="4"/>
  <c r="BD5" i="4"/>
  <c r="BE5" i="4"/>
  <c r="BF5" i="4"/>
  <c r="BG5" i="4"/>
  <c r="BH5" i="4"/>
  <c r="AW5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J32" i="4"/>
  <c r="AK32" i="4"/>
  <c r="AL32" i="4"/>
  <c r="AM32" i="4"/>
  <c r="AN32" i="4"/>
  <c r="AO32" i="4"/>
  <c r="AP32" i="4"/>
  <c r="AQ32" i="4"/>
  <c r="AR32" i="4"/>
  <c r="AS32" i="4"/>
  <c r="AT32" i="4"/>
  <c r="AI32" i="4"/>
  <c r="AI6" i="4"/>
  <c r="AJ6" i="4"/>
  <c r="AK6" i="4"/>
  <c r="AL6" i="4"/>
  <c r="AM6" i="4"/>
  <c r="AN6" i="4"/>
  <c r="AO6" i="4"/>
  <c r="AP6" i="4"/>
  <c r="AQ6" i="4"/>
  <c r="AR6" i="4"/>
  <c r="AS6" i="4"/>
  <c r="AT6" i="4"/>
  <c r="AI7" i="4"/>
  <c r="AJ7" i="4"/>
  <c r="AK7" i="4"/>
  <c r="AL7" i="4"/>
  <c r="AM7" i="4"/>
  <c r="AN7" i="4"/>
  <c r="AO7" i="4"/>
  <c r="AP7" i="4"/>
  <c r="AQ7" i="4"/>
  <c r="AR7" i="4"/>
  <c r="AS7" i="4"/>
  <c r="AT7" i="4"/>
  <c r="AI8" i="4"/>
  <c r="AJ8" i="4"/>
  <c r="AK8" i="4"/>
  <c r="AL8" i="4"/>
  <c r="AM8" i="4"/>
  <c r="AN8" i="4"/>
  <c r="AO8" i="4"/>
  <c r="AP8" i="4"/>
  <c r="AQ8" i="4"/>
  <c r="AR8" i="4"/>
  <c r="AS8" i="4"/>
  <c r="AT8" i="4"/>
  <c r="AI9" i="4"/>
  <c r="AJ9" i="4"/>
  <c r="AK9" i="4"/>
  <c r="AL9" i="4"/>
  <c r="AM9" i="4"/>
  <c r="AN9" i="4"/>
  <c r="AO9" i="4"/>
  <c r="AP9" i="4"/>
  <c r="AQ9" i="4"/>
  <c r="AR9" i="4"/>
  <c r="AS9" i="4"/>
  <c r="AT9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J5" i="4"/>
  <c r="AK5" i="4"/>
  <c r="AL5" i="4"/>
  <c r="AM5" i="4"/>
  <c r="AN5" i="4"/>
  <c r="AO5" i="4"/>
  <c r="AP5" i="4"/>
  <c r="AQ5" i="4"/>
  <c r="AR5" i="4"/>
  <c r="AS5" i="4"/>
  <c r="AT5" i="4"/>
  <c r="AI5" i="4"/>
  <c r="U33" i="4"/>
  <c r="V33" i="4"/>
  <c r="W33" i="4"/>
  <c r="X33" i="4"/>
  <c r="Y33" i="4"/>
  <c r="Z33" i="4"/>
  <c r="AA33" i="4"/>
  <c r="AB33" i="4"/>
  <c r="AC33" i="4"/>
  <c r="AD33" i="4"/>
  <c r="AE33" i="4"/>
  <c r="AF33" i="4"/>
  <c r="U34" i="4"/>
  <c r="V34" i="4"/>
  <c r="W34" i="4"/>
  <c r="X34" i="4"/>
  <c r="Y34" i="4"/>
  <c r="Z34" i="4"/>
  <c r="AA34" i="4"/>
  <c r="AB34" i="4"/>
  <c r="AC34" i="4"/>
  <c r="AD34" i="4"/>
  <c r="AE34" i="4"/>
  <c r="AF34" i="4"/>
  <c r="U35" i="4"/>
  <c r="V35" i="4"/>
  <c r="W35" i="4"/>
  <c r="X35" i="4"/>
  <c r="Y35" i="4"/>
  <c r="Z35" i="4"/>
  <c r="AA35" i="4"/>
  <c r="AB35" i="4"/>
  <c r="AC35" i="4"/>
  <c r="AD35" i="4"/>
  <c r="AE35" i="4"/>
  <c r="AF35" i="4"/>
  <c r="U36" i="4"/>
  <c r="V36" i="4"/>
  <c r="W36" i="4"/>
  <c r="X36" i="4"/>
  <c r="Y36" i="4"/>
  <c r="Z36" i="4"/>
  <c r="AA36" i="4"/>
  <c r="AB36" i="4"/>
  <c r="AC36" i="4"/>
  <c r="AD36" i="4"/>
  <c r="AE36" i="4"/>
  <c r="AF36" i="4"/>
  <c r="U37" i="4"/>
  <c r="V37" i="4"/>
  <c r="W37" i="4"/>
  <c r="X37" i="4"/>
  <c r="Y37" i="4"/>
  <c r="Z37" i="4"/>
  <c r="AA37" i="4"/>
  <c r="AB37" i="4"/>
  <c r="AC37" i="4"/>
  <c r="AD37" i="4"/>
  <c r="AE37" i="4"/>
  <c r="AF37" i="4"/>
  <c r="U38" i="4"/>
  <c r="V38" i="4"/>
  <c r="W38" i="4"/>
  <c r="X38" i="4"/>
  <c r="Y38" i="4"/>
  <c r="Z38" i="4"/>
  <c r="AA38" i="4"/>
  <c r="AB38" i="4"/>
  <c r="AC38" i="4"/>
  <c r="AD38" i="4"/>
  <c r="AE38" i="4"/>
  <c r="AF38" i="4"/>
  <c r="U39" i="4"/>
  <c r="V39" i="4"/>
  <c r="W39" i="4"/>
  <c r="X39" i="4"/>
  <c r="Y39" i="4"/>
  <c r="Z39" i="4"/>
  <c r="AA39" i="4"/>
  <c r="AB39" i="4"/>
  <c r="AC39" i="4"/>
  <c r="AD39" i="4"/>
  <c r="AE39" i="4"/>
  <c r="AF39" i="4"/>
  <c r="U40" i="4"/>
  <c r="V40" i="4"/>
  <c r="W40" i="4"/>
  <c r="X40" i="4"/>
  <c r="Y40" i="4"/>
  <c r="Z40" i="4"/>
  <c r="AA40" i="4"/>
  <c r="AB40" i="4"/>
  <c r="AC40" i="4"/>
  <c r="AD40" i="4"/>
  <c r="AE40" i="4"/>
  <c r="AF40" i="4"/>
  <c r="U41" i="4"/>
  <c r="V41" i="4"/>
  <c r="W41" i="4"/>
  <c r="X41" i="4"/>
  <c r="Y41" i="4"/>
  <c r="Z41" i="4"/>
  <c r="AA41" i="4"/>
  <c r="AB41" i="4"/>
  <c r="AC41" i="4"/>
  <c r="AD41" i="4"/>
  <c r="AE41" i="4"/>
  <c r="AF41" i="4"/>
  <c r="U42" i="4"/>
  <c r="V42" i="4"/>
  <c r="W42" i="4"/>
  <c r="X42" i="4"/>
  <c r="Y42" i="4"/>
  <c r="Z42" i="4"/>
  <c r="AA42" i="4"/>
  <c r="AB42" i="4"/>
  <c r="AC42" i="4"/>
  <c r="AD42" i="4"/>
  <c r="AE42" i="4"/>
  <c r="AF42" i="4"/>
  <c r="U43" i="4"/>
  <c r="V43" i="4"/>
  <c r="W43" i="4"/>
  <c r="X43" i="4"/>
  <c r="Y43" i="4"/>
  <c r="Z43" i="4"/>
  <c r="AA43" i="4"/>
  <c r="AB43" i="4"/>
  <c r="AC43" i="4"/>
  <c r="AD43" i="4"/>
  <c r="AE43" i="4"/>
  <c r="AF43" i="4"/>
  <c r="U44" i="4"/>
  <c r="V44" i="4"/>
  <c r="W44" i="4"/>
  <c r="X44" i="4"/>
  <c r="Y44" i="4"/>
  <c r="Z44" i="4"/>
  <c r="AA44" i="4"/>
  <c r="AB44" i="4"/>
  <c r="AC44" i="4"/>
  <c r="AD44" i="4"/>
  <c r="AE44" i="4"/>
  <c r="AF44" i="4"/>
  <c r="U45" i="4"/>
  <c r="V45" i="4"/>
  <c r="W45" i="4"/>
  <c r="X45" i="4"/>
  <c r="Y45" i="4"/>
  <c r="Z45" i="4"/>
  <c r="AA45" i="4"/>
  <c r="AB45" i="4"/>
  <c r="AC45" i="4"/>
  <c r="AD45" i="4"/>
  <c r="AE45" i="4"/>
  <c r="AF45" i="4"/>
  <c r="U46" i="4"/>
  <c r="V46" i="4"/>
  <c r="W46" i="4"/>
  <c r="X46" i="4"/>
  <c r="Y46" i="4"/>
  <c r="Z46" i="4"/>
  <c r="AA46" i="4"/>
  <c r="AB46" i="4"/>
  <c r="AC46" i="4"/>
  <c r="AD46" i="4"/>
  <c r="AE46" i="4"/>
  <c r="AF46" i="4"/>
  <c r="U47" i="4"/>
  <c r="V47" i="4"/>
  <c r="W47" i="4"/>
  <c r="X47" i="4"/>
  <c r="Y47" i="4"/>
  <c r="Z47" i="4"/>
  <c r="AA47" i="4"/>
  <c r="AB47" i="4"/>
  <c r="AC47" i="4"/>
  <c r="AD47" i="4"/>
  <c r="AE47" i="4"/>
  <c r="AF47" i="4"/>
  <c r="U48" i="4"/>
  <c r="V48" i="4"/>
  <c r="W48" i="4"/>
  <c r="X48" i="4"/>
  <c r="Y48" i="4"/>
  <c r="Z48" i="4"/>
  <c r="AA48" i="4"/>
  <c r="AB48" i="4"/>
  <c r="AC48" i="4"/>
  <c r="AD48" i="4"/>
  <c r="AE48" i="4"/>
  <c r="AF48" i="4"/>
  <c r="U49" i="4"/>
  <c r="V49" i="4"/>
  <c r="W49" i="4"/>
  <c r="X49" i="4"/>
  <c r="Y49" i="4"/>
  <c r="Z49" i="4"/>
  <c r="AA49" i="4"/>
  <c r="AB49" i="4"/>
  <c r="AC49" i="4"/>
  <c r="AD49" i="4"/>
  <c r="AE49" i="4"/>
  <c r="AF49" i="4"/>
  <c r="U50" i="4"/>
  <c r="V50" i="4"/>
  <c r="W50" i="4"/>
  <c r="X50" i="4"/>
  <c r="Y50" i="4"/>
  <c r="Z50" i="4"/>
  <c r="AA50" i="4"/>
  <c r="AB50" i="4"/>
  <c r="AC50" i="4"/>
  <c r="AD50" i="4"/>
  <c r="AE50" i="4"/>
  <c r="AF50" i="4"/>
  <c r="U51" i="4"/>
  <c r="V51" i="4"/>
  <c r="W51" i="4"/>
  <c r="X51" i="4"/>
  <c r="Y51" i="4"/>
  <c r="Z51" i="4"/>
  <c r="AA51" i="4"/>
  <c r="AB51" i="4"/>
  <c r="AC51" i="4"/>
  <c r="AD51" i="4"/>
  <c r="AE51" i="4"/>
  <c r="AF51" i="4"/>
  <c r="V32" i="4"/>
  <c r="W32" i="4"/>
  <c r="X32" i="4"/>
  <c r="Y32" i="4"/>
  <c r="Z32" i="4"/>
  <c r="AA32" i="4"/>
  <c r="AB32" i="4"/>
  <c r="AC32" i="4"/>
  <c r="AD32" i="4"/>
  <c r="AE32" i="4"/>
  <c r="AF32" i="4"/>
  <c r="U32" i="4"/>
  <c r="U6" i="4"/>
  <c r="V6" i="4"/>
  <c r="W6" i="4"/>
  <c r="X6" i="4"/>
  <c r="Y6" i="4"/>
  <c r="Z6" i="4"/>
  <c r="AA6" i="4"/>
  <c r="AB6" i="4"/>
  <c r="AC6" i="4"/>
  <c r="AD6" i="4"/>
  <c r="AE6" i="4"/>
  <c r="AF6" i="4"/>
  <c r="U7" i="4"/>
  <c r="V7" i="4"/>
  <c r="W7" i="4"/>
  <c r="X7" i="4"/>
  <c r="Y7" i="4"/>
  <c r="Z7" i="4"/>
  <c r="AA7" i="4"/>
  <c r="AB7" i="4"/>
  <c r="AC7" i="4"/>
  <c r="AD7" i="4"/>
  <c r="AE7" i="4"/>
  <c r="AF7" i="4"/>
  <c r="U8" i="4"/>
  <c r="V8" i="4"/>
  <c r="W8" i="4"/>
  <c r="X8" i="4"/>
  <c r="Y8" i="4"/>
  <c r="Z8" i="4"/>
  <c r="AA8" i="4"/>
  <c r="AB8" i="4"/>
  <c r="AC8" i="4"/>
  <c r="AD8" i="4"/>
  <c r="AE8" i="4"/>
  <c r="AF8" i="4"/>
  <c r="U9" i="4"/>
  <c r="V9" i="4"/>
  <c r="W9" i="4"/>
  <c r="X9" i="4"/>
  <c r="Y9" i="4"/>
  <c r="Z9" i="4"/>
  <c r="AA9" i="4"/>
  <c r="AB9" i="4"/>
  <c r="AC9" i="4"/>
  <c r="AD9" i="4"/>
  <c r="AE9" i="4"/>
  <c r="AF9" i="4"/>
  <c r="U10" i="4"/>
  <c r="V10" i="4"/>
  <c r="W10" i="4"/>
  <c r="X10" i="4"/>
  <c r="Y10" i="4"/>
  <c r="Z10" i="4"/>
  <c r="AA10" i="4"/>
  <c r="AB10" i="4"/>
  <c r="AC10" i="4"/>
  <c r="AD10" i="4"/>
  <c r="AE10" i="4"/>
  <c r="AF10" i="4"/>
  <c r="U11" i="4"/>
  <c r="V11" i="4"/>
  <c r="W11" i="4"/>
  <c r="X11" i="4"/>
  <c r="Y11" i="4"/>
  <c r="Z11" i="4"/>
  <c r="AA11" i="4"/>
  <c r="AB11" i="4"/>
  <c r="AC11" i="4"/>
  <c r="AD11" i="4"/>
  <c r="AE11" i="4"/>
  <c r="AF11" i="4"/>
  <c r="U12" i="4"/>
  <c r="V12" i="4"/>
  <c r="W12" i="4"/>
  <c r="X12" i="4"/>
  <c r="Y12" i="4"/>
  <c r="Z12" i="4"/>
  <c r="AA12" i="4"/>
  <c r="AB12" i="4"/>
  <c r="AC12" i="4"/>
  <c r="AD12" i="4"/>
  <c r="AE12" i="4"/>
  <c r="AF12" i="4"/>
  <c r="U13" i="4"/>
  <c r="V13" i="4"/>
  <c r="W13" i="4"/>
  <c r="X13" i="4"/>
  <c r="Y13" i="4"/>
  <c r="Z13" i="4"/>
  <c r="AA13" i="4"/>
  <c r="AB13" i="4"/>
  <c r="AC13" i="4"/>
  <c r="AD13" i="4"/>
  <c r="AE13" i="4"/>
  <c r="AF13" i="4"/>
  <c r="U14" i="4"/>
  <c r="V14" i="4"/>
  <c r="W14" i="4"/>
  <c r="X14" i="4"/>
  <c r="Y14" i="4"/>
  <c r="Z14" i="4"/>
  <c r="AA14" i="4"/>
  <c r="AB14" i="4"/>
  <c r="AC14" i="4"/>
  <c r="AD14" i="4"/>
  <c r="AE14" i="4"/>
  <c r="AF14" i="4"/>
  <c r="U15" i="4"/>
  <c r="V15" i="4"/>
  <c r="W15" i="4"/>
  <c r="X15" i="4"/>
  <c r="Y15" i="4"/>
  <c r="Z15" i="4"/>
  <c r="AA15" i="4"/>
  <c r="AB15" i="4"/>
  <c r="AC15" i="4"/>
  <c r="AD15" i="4"/>
  <c r="AE15" i="4"/>
  <c r="AF15" i="4"/>
  <c r="U16" i="4"/>
  <c r="V16" i="4"/>
  <c r="W16" i="4"/>
  <c r="X16" i="4"/>
  <c r="Y16" i="4"/>
  <c r="Z16" i="4"/>
  <c r="AA16" i="4"/>
  <c r="AB16" i="4"/>
  <c r="AC16" i="4"/>
  <c r="AD16" i="4"/>
  <c r="AE16" i="4"/>
  <c r="AF16" i="4"/>
  <c r="U17" i="4"/>
  <c r="V17" i="4"/>
  <c r="W17" i="4"/>
  <c r="X17" i="4"/>
  <c r="Y17" i="4"/>
  <c r="Z17" i="4"/>
  <c r="AA17" i="4"/>
  <c r="AB17" i="4"/>
  <c r="AC17" i="4"/>
  <c r="AD17" i="4"/>
  <c r="AE17" i="4"/>
  <c r="AF17" i="4"/>
  <c r="U18" i="4"/>
  <c r="V18" i="4"/>
  <c r="W18" i="4"/>
  <c r="X18" i="4"/>
  <c r="Y18" i="4"/>
  <c r="Z18" i="4"/>
  <c r="AA18" i="4"/>
  <c r="AB18" i="4"/>
  <c r="AC18" i="4"/>
  <c r="AD18" i="4"/>
  <c r="AE18" i="4"/>
  <c r="AF18" i="4"/>
  <c r="U19" i="4"/>
  <c r="V19" i="4"/>
  <c r="W19" i="4"/>
  <c r="X19" i="4"/>
  <c r="Y19" i="4"/>
  <c r="Z19" i="4"/>
  <c r="AA19" i="4"/>
  <c r="AB19" i="4"/>
  <c r="AC19" i="4"/>
  <c r="AD19" i="4"/>
  <c r="AE19" i="4"/>
  <c r="AF19" i="4"/>
  <c r="U20" i="4"/>
  <c r="V20" i="4"/>
  <c r="W20" i="4"/>
  <c r="X20" i="4"/>
  <c r="Y20" i="4"/>
  <c r="Z20" i="4"/>
  <c r="AA20" i="4"/>
  <c r="AB20" i="4"/>
  <c r="AC20" i="4"/>
  <c r="AD20" i="4"/>
  <c r="AE20" i="4"/>
  <c r="AF20" i="4"/>
  <c r="U21" i="4"/>
  <c r="V21" i="4"/>
  <c r="W21" i="4"/>
  <c r="X21" i="4"/>
  <c r="Y21" i="4"/>
  <c r="Z21" i="4"/>
  <c r="AA21" i="4"/>
  <c r="AB21" i="4"/>
  <c r="AC21" i="4"/>
  <c r="AD21" i="4"/>
  <c r="AE21" i="4"/>
  <c r="AF21" i="4"/>
  <c r="U22" i="4"/>
  <c r="V22" i="4"/>
  <c r="W22" i="4"/>
  <c r="X22" i="4"/>
  <c r="Y22" i="4"/>
  <c r="Z22" i="4"/>
  <c r="AA22" i="4"/>
  <c r="AB22" i="4"/>
  <c r="AC22" i="4"/>
  <c r="AD22" i="4"/>
  <c r="AE22" i="4"/>
  <c r="AF22" i="4"/>
  <c r="U23" i="4"/>
  <c r="V23" i="4"/>
  <c r="W23" i="4"/>
  <c r="X23" i="4"/>
  <c r="Y23" i="4"/>
  <c r="Z23" i="4"/>
  <c r="AA23" i="4"/>
  <c r="AB23" i="4"/>
  <c r="AC23" i="4"/>
  <c r="AD23" i="4"/>
  <c r="AE23" i="4"/>
  <c r="AF23" i="4"/>
  <c r="U24" i="4"/>
  <c r="V24" i="4"/>
  <c r="W24" i="4"/>
  <c r="X24" i="4"/>
  <c r="Y24" i="4"/>
  <c r="Z24" i="4"/>
  <c r="AA24" i="4"/>
  <c r="AB24" i="4"/>
  <c r="AC24" i="4"/>
  <c r="AD24" i="4"/>
  <c r="AE24" i="4"/>
  <c r="AF24" i="4"/>
  <c r="V5" i="4"/>
  <c r="W5" i="4"/>
  <c r="X5" i="4"/>
  <c r="Y5" i="4"/>
  <c r="Z5" i="4"/>
  <c r="AA5" i="4"/>
  <c r="AB5" i="4"/>
  <c r="AC5" i="4"/>
  <c r="AD5" i="4"/>
  <c r="AE5" i="4"/>
  <c r="AF5" i="4"/>
  <c r="U5" i="4"/>
  <c r="H130" i="36" l="1"/>
  <c r="H132" i="36"/>
  <c r="H129" i="36"/>
  <c r="H133" i="36"/>
  <c r="CU56" i="4"/>
  <c r="CO69" i="4" s="1"/>
  <c r="CO85" i="4" s="1"/>
  <c r="DJ29" i="4"/>
  <c r="DB70" i="4" s="1"/>
  <c r="CZ86" i="4" s="1"/>
  <c r="DA56" i="4"/>
  <c r="DC61" i="4" s="1"/>
  <c r="DA77" i="4" s="1"/>
  <c r="DI56" i="4"/>
  <c r="DC69" i="4" s="1"/>
  <c r="DA85" i="4" s="1"/>
  <c r="DI54" i="4"/>
  <c r="DH69" i="4" s="1"/>
  <c r="DF100" i="4" s="1"/>
  <c r="DE54" i="4"/>
  <c r="DH65" i="4" s="1"/>
  <c r="DF96" i="4" s="1"/>
  <c r="DE56" i="4"/>
  <c r="DC65" i="4" s="1"/>
  <c r="DA81" i="4" s="1"/>
  <c r="DA54" i="4"/>
  <c r="DH61" i="4" s="1"/>
  <c r="DF92" i="4" s="1"/>
  <c r="DJ27" i="4"/>
  <c r="DG70" i="4" s="1"/>
  <c r="DE101" i="4" s="1"/>
  <c r="DB29" i="4"/>
  <c r="DB62" i="4" s="1"/>
  <c r="CZ78" i="4" s="1"/>
  <c r="DF27" i="4"/>
  <c r="DG66" i="4" s="1"/>
  <c r="DE97" i="4" s="1"/>
  <c r="DF29" i="4"/>
  <c r="DB66" i="4" s="1"/>
  <c r="CZ82" i="4" s="1"/>
  <c r="DB27" i="4"/>
  <c r="DG62" i="4" s="1"/>
  <c r="DE93" i="4" s="1"/>
  <c r="DG56" i="4"/>
  <c r="DC67" i="4" s="1"/>
  <c r="DA83" i="4" s="1"/>
  <c r="DK29" i="4"/>
  <c r="DB71" i="4" s="1"/>
  <c r="CZ87" i="4" s="1"/>
  <c r="DG29" i="4"/>
  <c r="DB67" i="4" s="1"/>
  <c r="CZ83" i="4" s="1"/>
  <c r="DC29" i="4"/>
  <c r="DB63" i="4" s="1"/>
  <c r="CZ79" i="4" s="1"/>
  <c r="DK27" i="4"/>
  <c r="DG71" i="4" s="1"/>
  <c r="DE102" i="4" s="1"/>
  <c r="DG27" i="4"/>
  <c r="DG67" i="4" s="1"/>
  <c r="DE98" i="4" s="1"/>
  <c r="DC27" i="4"/>
  <c r="DG63" i="4" s="1"/>
  <c r="DE94" i="4" s="1"/>
  <c r="DB56" i="4"/>
  <c r="DC62" i="4" s="1"/>
  <c r="DA78" i="4" s="1"/>
  <c r="DJ54" i="4"/>
  <c r="DH70" i="4" s="1"/>
  <c r="DF101" i="4" s="1"/>
  <c r="DF54" i="4"/>
  <c r="DH66" i="4" s="1"/>
  <c r="DF97" i="4" s="1"/>
  <c r="DB54" i="4"/>
  <c r="DH62" i="4" s="1"/>
  <c r="DF93" i="4" s="1"/>
  <c r="DF56" i="4"/>
  <c r="DC66" i="4" s="1"/>
  <c r="DA82" i="4" s="1"/>
  <c r="DJ56" i="4"/>
  <c r="DC70" i="4" s="1"/>
  <c r="DA86" i="4" s="1"/>
  <c r="CO56" i="4"/>
  <c r="CO63" i="4" s="1"/>
  <c r="CO79" i="4" s="1"/>
  <c r="DC56" i="4"/>
  <c r="DC63" i="4" s="1"/>
  <c r="DA79" i="4" s="1"/>
  <c r="DC54" i="4"/>
  <c r="DH63" i="4" s="1"/>
  <c r="DF94" i="4" s="1"/>
  <c r="CC56" i="4"/>
  <c r="CA65" i="4" s="1"/>
  <c r="CQ81" i="4" s="1"/>
  <c r="CG54" i="4"/>
  <c r="CF69" i="4" s="1"/>
  <c r="CV100" i="4" s="1"/>
  <c r="CV29" i="4"/>
  <c r="CN70" i="4" s="1"/>
  <c r="CN86" i="4" s="1"/>
  <c r="CM54" i="4"/>
  <c r="CT61" i="4" s="1"/>
  <c r="CT92" i="4" s="1"/>
  <c r="BY54" i="4"/>
  <c r="CF61" i="4" s="1"/>
  <c r="CV92" i="4" s="1"/>
  <c r="CV27" i="4"/>
  <c r="CS70" i="4" s="1"/>
  <c r="CS101" i="4" s="1"/>
  <c r="CU54" i="4"/>
  <c r="CT69" i="4" s="1"/>
  <c r="CT100" i="4" s="1"/>
  <c r="CR27" i="4"/>
  <c r="CS66" i="4" s="1"/>
  <c r="CS97" i="4" s="1"/>
  <c r="CM56" i="4"/>
  <c r="CO61" i="4" s="1"/>
  <c r="CO77" i="4" s="1"/>
  <c r="DK56" i="4"/>
  <c r="DC71" i="4" s="1"/>
  <c r="DA87" i="4" s="1"/>
  <c r="DK54" i="4"/>
  <c r="DH71" i="4" s="1"/>
  <c r="DF102" i="4" s="1"/>
  <c r="DG54" i="4"/>
  <c r="DH67" i="4" s="1"/>
  <c r="DF98" i="4" s="1"/>
  <c r="CD54" i="4"/>
  <c r="CF66" i="4" s="1"/>
  <c r="CV97" i="4" s="1"/>
  <c r="CO29" i="4"/>
  <c r="CN63" i="4" s="1"/>
  <c r="CN79" i="4" s="1"/>
  <c r="CN56" i="4"/>
  <c r="CO62" i="4" s="1"/>
  <c r="CO78" i="4" s="1"/>
  <c r="DI27" i="4"/>
  <c r="DG69" i="4" s="1"/>
  <c r="DE100" i="4" s="1"/>
  <c r="DL56" i="4"/>
  <c r="DC72" i="4" s="1"/>
  <c r="DA88" i="4" s="1"/>
  <c r="DH56" i="4"/>
  <c r="DC68" i="4" s="1"/>
  <c r="DA84" i="4" s="1"/>
  <c r="DD56" i="4"/>
  <c r="DC64" i="4" s="1"/>
  <c r="DA80" i="4" s="1"/>
  <c r="DL54" i="4"/>
  <c r="DH72" i="4" s="1"/>
  <c r="DF103" i="4" s="1"/>
  <c r="DH54" i="4"/>
  <c r="DH68" i="4" s="1"/>
  <c r="DF99" i="4" s="1"/>
  <c r="DD54" i="4"/>
  <c r="DH64" i="4" s="1"/>
  <c r="DF95" i="4" s="1"/>
  <c r="CS56" i="4"/>
  <c r="CO67" i="4" s="1"/>
  <c r="CO83" i="4" s="1"/>
  <c r="CW54" i="4"/>
  <c r="CT71" i="4" s="1"/>
  <c r="CT102" i="4" s="1"/>
  <c r="CO54" i="4"/>
  <c r="CT63" i="4" s="1"/>
  <c r="CT94" i="4" s="1"/>
  <c r="DI29" i="4"/>
  <c r="DB69" i="4" s="1"/>
  <c r="CZ85" i="4" s="1"/>
  <c r="DE29" i="4"/>
  <c r="DB65" i="4" s="1"/>
  <c r="CZ81" i="4" s="1"/>
  <c r="DA29" i="4"/>
  <c r="DB61" i="4" s="1"/>
  <c r="CZ77" i="4" s="1"/>
  <c r="DE27" i="4"/>
  <c r="DG65" i="4" s="1"/>
  <c r="DE96" i="4" s="1"/>
  <c r="DA27" i="4"/>
  <c r="DG61" i="4" s="1"/>
  <c r="DE92" i="4" s="1"/>
  <c r="CH56" i="4"/>
  <c r="CA70" i="4" s="1"/>
  <c r="CQ86" i="4" s="1"/>
  <c r="CD56" i="4"/>
  <c r="CA66" i="4" s="1"/>
  <c r="CQ82" i="4" s="1"/>
  <c r="BZ56" i="4"/>
  <c r="CA62" i="4" s="1"/>
  <c r="CQ78" i="4" s="1"/>
  <c r="CH54" i="4"/>
  <c r="CF70" i="4" s="1"/>
  <c r="CV101" i="4" s="1"/>
  <c r="BZ54" i="4"/>
  <c r="CF62" i="4" s="1"/>
  <c r="CV93" i="4" s="1"/>
  <c r="CW29" i="4"/>
  <c r="CN71" i="4" s="1"/>
  <c r="CN87" i="4" s="1"/>
  <c r="CS29" i="4"/>
  <c r="CN67" i="4" s="1"/>
  <c r="CN83" i="4" s="1"/>
  <c r="CW27" i="4"/>
  <c r="CS71" i="4" s="1"/>
  <c r="CS102" i="4" s="1"/>
  <c r="CS27" i="4"/>
  <c r="CS67" i="4" s="1"/>
  <c r="CS98" i="4" s="1"/>
  <c r="CO27" i="4"/>
  <c r="CS63" i="4" s="1"/>
  <c r="CS94" i="4" s="1"/>
  <c r="CV56" i="4"/>
  <c r="CO70" i="4" s="1"/>
  <c r="CO86" i="4" s="1"/>
  <c r="CR56" i="4"/>
  <c r="CO66" i="4" s="1"/>
  <c r="CO82" i="4" s="1"/>
  <c r="CV54" i="4"/>
  <c r="CT70" i="4" s="1"/>
  <c r="CT101" i="4" s="1"/>
  <c r="CR54" i="4"/>
  <c r="CT66" i="4" s="1"/>
  <c r="CT97" i="4" s="1"/>
  <c r="CN54" i="4"/>
  <c r="CT62" i="4" s="1"/>
  <c r="CT93" i="4" s="1"/>
  <c r="DL29" i="4"/>
  <c r="DB72" i="4" s="1"/>
  <c r="CZ88" i="4" s="1"/>
  <c r="DH29" i="4"/>
  <c r="DB68" i="4" s="1"/>
  <c r="CZ84" i="4" s="1"/>
  <c r="DD29" i="4"/>
  <c r="DB64" i="4" s="1"/>
  <c r="CZ80" i="4" s="1"/>
  <c r="DL27" i="4"/>
  <c r="DG72" i="4" s="1"/>
  <c r="DE103" i="4" s="1"/>
  <c r="DH27" i="4"/>
  <c r="DG68" i="4" s="1"/>
  <c r="DE99" i="4" s="1"/>
  <c r="DD27" i="4"/>
  <c r="DG64" i="4" s="1"/>
  <c r="DE95" i="4" s="1"/>
  <c r="CQ29" i="4"/>
  <c r="CN65" i="4" s="1"/>
  <c r="CN81" i="4" s="1"/>
  <c r="CM27" i="4"/>
  <c r="CS61" i="4" s="1"/>
  <c r="CS92" i="4" s="1"/>
  <c r="CP56" i="4"/>
  <c r="CO64" i="4" s="1"/>
  <c r="CO80" i="4" s="1"/>
  <c r="CX54" i="4"/>
  <c r="CT72" i="4" s="1"/>
  <c r="CT103" i="4" s="1"/>
  <c r="CW56" i="4"/>
  <c r="CO71" i="4" s="1"/>
  <c r="CO87" i="4" s="1"/>
  <c r="CS54" i="4"/>
  <c r="CT67" i="4" s="1"/>
  <c r="CT98" i="4" s="1"/>
  <c r="CB54" i="4"/>
  <c r="CF64" i="4" s="1"/>
  <c r="CV95" i="4" s="1"/>
  <c r="CU29" i="4"/>
  <c r="CN69" i="4" s="1"/>
  <c r="CN85" i="4" s="1"/>
  <c r="CM29" i="4"/>
  <c r="CN61" i="4" s="1"/>
  <c r="CN77" i="4" s="1"/>
  <c r="CU27" i="4"/>
  <c r="CS69" i="4" s="1"/>
  <c r="CS100" i="4" s="1"/>
  <c r="CQ27" i="4"/>
  <c r="CS65" i="4" s="1"/>
  <c r="CS96" i="4" s="1"/>
  <c r="CX56" i="4"/>
  <c r="CO72" i="4" s="1"/>
  <c r="CO88" i="4" s="1"/>
  <c r="CT56" i="4"/>
  <c r="CO68" i="4" s="1"/>
  <c r="CO84" i="4" s="1"/>
  <c r="CT54" i="4"/>
  <c r="CT68" i="4" s="1"/>
  <c r="CT99" i="4" s="1"/>
  <c r="CP54" i="4"/>
  <c r="CT64" i="4" s="1"/>
  <c r="CT95" i="4" s="1"/>
  <c r="DA26" i="4"/>
  <c r="DE26" i="4"/>
  <c r="DI26" i="4"/>
  <c r="DA53" i="4"/>
  <c r="DE53" i="4"/>
  <c r="DI53" i="4"/>
  <c r="DB26" i="4"/>
  <c r="DF26" i="4"/>
  <c r="DJ26" i="4"/>
  <c r="DB53" i="4"/>
  <c r="DF53" i="4"/>
  <c r="DJ53" i="4"/>
  <c r="DC26" i="4"/>
  <c r="DG26" i="4"/>
  <c r="DK26" i="4"/>
  <c r="DC53" i="4"/>
  <c r="DG53" i="4"/>
  <c r="DK53" i="4"/>
  <c r="CG56" i="4"/>
  <c r="CA69" i="4" s="1"/>
  <c r="CQ85" i="4" s="1"/>
  <c r="BY56" i="4"/>
  <c r="CA61" i="4" s="1"/>
  <c r="CQ77" i="4" s="1"/>
  <c r="CR29" i="4"/>
  <c r="CN66" i="4" s="1"/>
  <c r="CN82" i="4" s="1"/>
  <c r="CN29" i="4"/>
  <c r="CN62" i="4" s="1"/>
  <c r="CN78" i="4" s="1"/>
  <c r="DD26" i="4"/>
  <c r="DH26" i="4"/>
  <c r="DL26" i="4"/>
  <c r="DD53" i="4"/>
  <c r="DH53" i="4"/>
  <c r="DL53" i="4"/>
  <c r="CN27" i="4"/>
  <c r="CS62" i="4" s="1"/>
  <c r="CS93" i="4" s="1"/>
  <c r="CX29" i="4"/>
  <c r="CN72" i="4" s="1"/>
  <c r="CN88" i="4" s="1"/>
  <c r="CT29" i="4"/>
  <c r="CN68" i="4" s="1"/>
  <c r="CN84" i="4" s="1"/>
  <c r="CP29" i="4"/>
  <c r="CN64" i="4" s="1"/>
  <c r="CN80" i="4" s="1"/>
  <c r="CX27" i="4"/>
  <c r="CS72" i="4" s="1"/>
  <c r="CS103" i="4" s="1"/>
  <c r="CT27" i="4"/>
  <c r="CS68" i="4" s="1"/>
  <c r="CS99" i="4" s="1"/>
  <c r="CP27" i="4"/>
  <c r="CS64" i="4" s="1"/>
  <c r="CS95" i="4" s="1"/>
  <c r="CG29" i="4"/>
  <c r="BZ69" i="4" s="1"/>
  <c r="CP85" i="4" s="1"/>
  <c r="CJ56" i="4"/>
  <c r="CA72" i="4" s="1"/>
  <c r="CQ88" i="4" s="1"/>
  <c r="CF56" i="4"/>
  <c r="CA68" i="4" s="1"/>
  <c r="CQ84" i="4" s="1"/>
  <c r="CB56" i="4"/>
  <c r="CA64" i="4" s="1"/>
  <c r="CQ80" i="4" s="1"/>
  <c r="CJ54" i="4"/>
  <c r="CF72" i="4" s="1"/>
  <c r="CV103" i="4" s="1"/>
  <c r="CF54" i="4"/>
  <c r="CF68" i="4" s="1"/>
  <c r="CV99" i="4" s="1"/>
  <c r="CI56" i="4"/>
  <c r="CA71" i="4" s="1"/>
  <c r="CQ87" i="4" s="1"/>
  <c r="CE56" i="4"/>
  <c r="CA67" i="4" s="1"/>
  <c r="CQ83" i="4" s="1"/>
  <c r="CA56" i="4"/>
  <c r="CA63" i="4" s="1"/>
  <c r="CQ79" i="4" s="1"/>
  <c r="CI54" i="4"/>
  <c r="CF71" i="4" s="1"/>
  <c r="CV102" i="4" s="1"/>
  <c r="CE54" i="4"/>
  <c r="CF67" i="4" s="1"/>
  <c r="CV98" i="4" s="1"/>
  <c r="CA54" i="4"/>
  <c r="CF63" i="4" s="1"/>
  <c r="CV94" i="4" s="1"/>
  <c r="CH27" i="4"/>
  <c r="CE70" i="4" s="1"/>
  <c r="CU101" i="4" s="1"/>
  <c r="BY27" i="4"/>
  <c r="CE61" i="4" s="1"/>
  <c r="CU92" i="4" s="1"/>
  <c r="CH29" i="4"/>
  <c r="BZ70" i="4" s="1"/>
  <c r="CP86" i="4" s="1"/>
  <c r="CD29" i="4"/>
  <c r="BZ66" i="4" s="1"/>
  <c r="CP82" i="4" s="1"/>
  <c r="BZ29" i="4"/>
  <c r="BZ62" i="4" s="1"/>
  <c r="CP78" i="4" s="1"/>
  <c r="CC29" i="4"/>
  <c r="BZ65" i="4" s="1"/>
  <c r="CP81" i="4" s="1"/>
  <c r="CG27" i="4"/>
  <c r="CE69" i="4" s="1"/>
  <c r="CU100" i="4" s="1"/>
  <c r="CC27" i="4"/>
  <c r="CE65" i="4" s="1"/>
  <c r="CU96" i="4" s="1"/>
  <c r="CD27" i="4"/>
  <c r="CE66" i="4" s="1"/>
  <c r="CU97" i="4" s="1"/>
  <c r="BZ27" i="4"/>
  <c r="CE62" i="4" s="1"/>
  <c r="CU93" i="4" s="1"/>
  <c r="BY29" i="4"/>
  <c r="BZ61" i="4" s="1"/>
  <c r="CP77" i="4" s="1"/>
  <c r="CQ54" i="4"/>
  <c r="CT65" i="4" s="1"/>
  <c r="CT96" i="4" s="1"/>
  <c r="CQ56" i="4"/>
  <c r="CO65" i="4" s="1"/>
  <c r="CO81" i="4" s="1"/>
  <c r="CI29" i="4"/>
  <c r="BZ71" i="4" s="1"/>
  <c r="CP87" i="4" s="1"/>
  <c r="CE29" i="4"/>
  <c r="BZ67" i="4" s="1"/>
  <c r="CP83" i="4" s="1"/>
  <c r="CA29" i="4"/>
  <c r="BZ63" i="4" s="1"/>
  <c r="CP79" i="4" s="1"/>
  <c r="CI27" i="4"/>
  <c r="CE71" i="4" s="1"/>
  <c r="CU102" i="4" s="1"/>
  <c r="CE27" i="4"/>
  <c r="CE67" i="4" s="1"/>
  <c r="CU98" i="4" s="1"/>
  <c r="CA27" i="4"/>
  <c r="CE63" i="4" s="1"/>
  <c r="CU94" i="4" s="1"/>
  <c r="CJ29" i="4"/>
  <c r="BZ72" i="4" s="1"/>
  <c r="CP88" i="4" s="1"/>
  <c r="CF29" i="4"/>
  <c r="BZ68" i="4" s="1"/>
  <c r="CP84" i="4" s="1"/>
  <c r="CB29" i="4"/>
  <c r="BZ64" i="4" s="1"/>
  <c r="CP80" i="4" s="1"/>
  <c r="CJ27" i="4"/>
  <c r="CE72" i="4" s="1"/>
  <c r="CU103" i="4" s="1"/>
  <c r="CF27" i="4"/>
  <c r="CE68" i="4" s="1"/>
  <c r="CU99" i="4" s="1"/>
  <c r="CB27" i="4"/>
  <c r="CE64" i="4" s="1"/>
  <c r="CU95" i="4" s="1"/>
  <c r="CC54" i="4"/>
  <c r="CF65" i="4" s="1"/>
  <c r="CV96" i="4" s="1"/>
  <c r="CM26" i="4"/>
  <c r="CQ26" i="4"/>
  <c r="CU26" i="4"/>
  <c r="CM53" i="4"/>
  <c r="CQ53" i="4"/>
  <c r="CU53" i="4"/>
  <c r="CN26" i="4"/>
  <c r="CR26" i="4"/>
  <c r="CV26" i="4"/>
  <c r="CN53" i="4"/>
  <c r="CR53" i="4"/>
  <c r="CV53" i="4"/>
  <c r="CO26" i="4"/>
  <c r="CS26" i="4"/>
  <c r="CW26" i="4"/>
  <c r="CO53" i="4"/>
  <c r="CS53" i="4"/>
  <c r="CW53" i="4"/>
  <c r="CP26" i="4"/>
  <c r="CT26" i="4"/>
  <c r="CX26" i="4"/>
  <c r="CP53" i="4"/>
  <c r="CT53" i="4"/>
  <c r="CX53" i="4"/>
  <c r="BZ26" i="4"/>
  <c r="CD26" i="4"/>
  <c r="CH26" i="4"/>
  <c r="BZ53" i="4"/>
  <c r="CD53" i="4"/>
  <c r="CH53" i="4"/>
  <c r="BY26" i="4"/>
  <c r="CC26" i="4"/>
  <c r="CG26" i="4"/>
  <c r="BY53" i="4"/>
  <c r="CC53" i="4"/>
  <c r="CG53" i="4"/>
  <c r="CA26" i="4"/>
  <c r="CE26" i="4"/>
  <c r="CI26" i="4"/>
  <c r="CA53" i="4"/>
  <c r="CE53" i="4"/>
  <c r="CI53" i="4"/>
  <c r="CB26" i="4"/>
  <c r="CF26" i="4"/>
  <c r="CJ26" i="4"/>
  <c r="CB53" i="4"/>
  <c r="CF53" i="4"/>
  <c r="CJ53" i="4"/>
  <c r="BU56" i="4"/>
  <c r="BQ56" i="4"/>
  <c r="BM56" i="4"/>
  <c r="BT56" i="4"/>
  <c r="BP56" i="4"/>
  <c r="BL56" i="4"/>
  <c r="BS56" i="4"/>
  <c r="BO56" i="4"/>
  <c r="BV56" i="4"/>
  <c r="BR56" i="4"/>
  <c r="BN56" i="4"/>
  <c r="BK56" i="4"/>
  <c r="BO54" i="4"/>
  <c r="BR65" i="4" s="1"/>
  <c r="CX96" i="4" s="1"/>
  <c r="BK54" i="4"/>
  <c r="BR61" i="4" s="1"/>
  <c r="CX92" i="4" s="1"/>
  <c r="BV54" i="4"/>
  <c r="BR72" i="4" s="1"/>
  <c r="CX103" i="4" s="1"/>
  <c r="BR54" i="4"/>
  <c r="BR68" i="4" s="1"/>
  <c r="CX99" i="4" s="1"/>
  <c r="BN54" i="4"/>
  <c r="BR64" i="4" s="1"/>
  <c r="CX95" i="4" s="1"/>
  <c r="BU53" i="4"/>
  <c r="BQ53" i="4"/>
  <c r="BM53" i="4"/>
  <c r="BT53" i="4"/>
  <c r="BP53" i="4"/>
  <c r="BL53" i="4"/>
  <c r="BU54" i="4"/>
  <c r="BR71" i="4" s="1"/>
  <c r="CX102" i="4" s="1"/>
  <c r="BQ54" i="4"/>
  <c r="BR67" i="4" s="1"/>
  <c r="CX98" i="4" s="1"/>
  <c r="BM54" i="4"/>
  <c r="BR63" i="4" s="1"/>
  <c r="CX94" i="4" s="1"/>
  <c r="BS53" i="4"/>
  <c r="BT54" i="4"/>
  <c r="BR70" i="4" s="1"/>
  <c r="CX101" i="4" s="1"/>
  <c r="BP54" i="4"/>
  <c r="BR66" i="4" s="1"/>
  <c r="CX97" i="4" s="1"/>
  <c r="BL54" i="4"/>
  <c r="BR62" i="4" s="1"/>
  <c r="CX93" i="4" s="1"/>
  <c r="BV53" i="4"/>
  <c r="BR53" i="4"/>
  <c r="BN53" i="4"/>
  <c r="BO53" i="4"/>
  <c r="BS54" i="4"/>
  <c r="BR69" i="4" s="1"/>
  <c r="CX100" i="4" s="1"/>
  <c r="BK53" i="4"/>
  <c r="BG56" i="4"/>
  <c r="BC56" i="4"/>
  <c r="AY56" i="4"/>
  <c r="BF56" i="4"/>
  <c r="BB56" i="4"/>
  <c r="AX56" i="4"/>
  <c r="BE56" i="4"/>
  <c r="BA56" i="4"/>
  <c r="BH56" i="4"/>
  <c r="BD56" i="4"/>
  <c r="AZ56" i="4"/>
  <c r="AW56" i="4"/>
  <c r="AW54" i="4"/>
  <c r="BD61" i="4" s="1"/>
  <c r="BH53" i="4"/>
  <c r="BD53" i="4"/>
  <c r="AZ53" i="4"/>
  <c r="BH54" i="4"/>
  <c r="BD72" i="4" s="1"/>
  <c r="BD54" i="4"/>
  <c r="BD68" i="4" s="1"/>
  <c r="AZ54" i="4"/>
  <c r="BD64" i="4" s="1"/>
  <c r="BG53" i="4"/>
  <c r="BC53" i="4"/>
  <c r="AY53" i="4"/>
  <c r="BG54" i="4"/>
  <c r="BD71" i="4" s="1"/>
  <c r="BC54" i="4"/>
  <c r="BD67" i="4" s="1"/>
  <c r="AY54" i="4"/>
  <c r="BD63" i="4" s="1"/>
  <c r="BF53" i="4"/>
  <c r="BB53" i="4"/>
  <c r="AX53" i="4"/>
  <c r="BF54" i="4"/>
  <c r="BD70" i="4" s="1"/>
  <c r="BB54" i="4"/>
  <c r="BD66" i="4" s="1"/>
  <c r="AX54" i="4"/>
  <c r="BD62" i="4" s="1"/>
  <c r="BE53" i="4"/>
  <c r="BA53" i="4"/>
  <c r="BE54" i="4"/>
  <c r="BD69" i="4" s="1"/>
  <c r="BA54" i="4"/>
  <c r="BD65" i="4" s="1"/>
  <c r="AW53" i="4"/>
  <c r="AO54" i="4"/>
  <c r="AP67" i="4" s="1"/>
  <c r="AQ56" i="4"/>
  <c r="AM56" i="4"/>
  <c r="AL56" i="4"/>
  <c r="AS56" i="4"/>
  <c r="AO56" i="4"/>
  <c r="AK56" i="4"/>
  <c r="AT56" i="4"/>
  <c r="AR56" i="4"/>
  <c r="AN56" i="4"/>
  <c r="AJ56" i="4"/>
  <c r="AP56" i="4"/>
  <c r="AS54" i="4"/>
  <c r="AP71" i="4" s="1"/>
  <c r="AK54" i="4"/>
  <c r="AP63" i="4" s="1"/>
  <c r="AL54" i="4"/>
  <c r="AP64" i="4" s="1"/>
  <c r="AT54" i="4"/>
  <c r="AP72" i="4" s="1"/>
  <c r="AI56" i="4"/>
  <c r="AP53" i="4"/>
  <c r="AI54" i="4"/>
  <c r="AP61" i="4" s="1"/>
  <c r="AM54" i="4"/>
  <c r="AP65" i="4" s="1"/>
  <c r="AP54" i="4"/>
  <c r="AP68" i="4" s="1"/>
  <c r="AR53" i="4"/>
  <c r="AN53" i="4"/>
  <c r="AJ53" i="4"/>
  <c r="AQ53" i="4"/>
  <c r="AT53" i="4"/>
  <c r="AL53" i="4"/>
  <c r="AR54" i="4"/>
  <c r="AP70" i="4" s="1"/>
  <c r="AN54" i="4"/>
  <c r="AP66" i="4" s="1"/>
  <c r="AJ54" i="4"/>
  <c r="AP62" i="4" s="1"/>
  <c r="AS53" i="4"/>
  <c r="AO53" i="4"/>
  <c r="AK53" i="4"/>
  <c r="AM53" i="4"/>
  <c r="AQ54" i="4"/>
  <c r="AP69" i="4" s="1"/>
  <c r="AI53" i="4"/>
  <c r="AE56" i="4"/>
  <c r="AA56" i="4"/>
  <c r="W56" i="4"/>
  <c r="AD56" i="4"/>
  <c r="Z56" i="4"/>
  <c r="V56" i="4"/>
  <c r="AC56" i="4"/>
  <c r="Y56" i="4"/>
  <c r="AF56" i="4"/>
  <c r="AB56" i="4"/>
  <c r="X56" i="4"/>
  <c r="U56" i="4"/>
  <c r="U54" i="4"/>
  <c r="AF54" i="4"/>
  <c r="AB72" i="4" s="1"/>
  <c r="DD103" i="4" s="1"/>
  <c r="X54" i="4"/>
  <c r="AB64" i="4" s="1"/>
  <c r="DD95" i="4" s="1"/>
  <c r="AE53" i="4"/>
  <c r="AA53" i="4"/>
  <c r="W53" i="4"/>
  <c r="AE54" i="4"/>
  <c r="AB71" i="4" s="1"/>
  <c r="DD102" i="4" s="1"/>
  <c r="AA54" i="4"/>
  <c r="AB67" i="4" s="1"/>
  <c r="DD98" i="4" s="1"/>
  <c r="W54" i="4"/>
  <c r="AB63" i="4" s="1"/>
  <c r="DD94" i="4" s="1"/>
  <c r="X53" i="4"/>
  <c r="AD53" i="4"/>
  <c r="Z53" i="4"/>
  <c r="V53" i="4"/>
  <c r="AD54" i="4"/>
  <c r="AB70" i="4" s="1"/>
  <c r="DD101" i="4" s="1"/>
  <c r="Z54" i="4"/>
  <c r="AB66" i="4" s="1"/>
  <c r="DD97" i="4" s="1"/>
  <c r="V54" i="4"/>
  <c r="AB62" i="4" s="1"/>
  <c r="DD93" i="4" s="1"/>
  <c r="AF53" i="4"/>
  <c r="AB53" i="4"/>
  <c r="AB54" i="4"/>
  <c r="AB68" i="4" s="1"/>
  <c r="DD99" i="4" s="1"/>
  <c r="AC53" i="4"/>
  <c r="Y53" i="4"/>
  <c r="AC54" i="4"/>
  <c r="AB69" i="4" s="1"/>
  <c r="DD100" i="4" s="1"/>
  <c r="Y54" i="4"/>
  <c r="AB65" i="4" s="1"/>
  <c r="DD96" i="4" s="1"/>
  <c r="U53" i="4"/>
  <c r="BU29" i="4"/>
  <c r="BQ29" i="4"/>
  <c r="BM29" i="4"/>
  <c r="BV29" i="4"/>
  <c r="BN29" i="4"/>
  <c r="BT29" i="4"/>
  <c r="BP29" i="4"/>
  <c r="BL29" i="4"/>
  <c r="BR29" i="4"/>
  <c r="BS29" i="4"/>
  <c r="BO29" i="4"/>
  <c r="BK29" i="4"/>
  <c r="BU27" i="4"/>
  <c r="BQ71" i="4" s="1"/>
  <c r="BQ27" i="4"/>
  <c r="BQ67" i="4" s="1"/>
  <c r="BM27" i="4"/>
  <c r="BQ63" i="4" s="1"/>
  <c r="BT26" i="4"/>
  <c r="BP26" i="4"/>
  <c r="BL26" i="4"/>
  <c r="BS27" i="4"/>
  <c r="BQ69" i="4" s="1"/>
  <c r="BO27" i="4"/>
  <c r="BQ65" i="4" s="1"/>
  <c r="BV27" i="4"/>
  <c r="BQ72" i="4" s="1"/>
  <c r="BR27" i="4"/>
  <c r="BQ68" i="4" s="1"/>
  <c r="BN27" i="4"/>
  <c r="BQ64" i="4" s="1"/>
  <c r="BT27" i="4"/>
  <c r="BQ70" i="4" s="1"/>
  <c r="BP27" i="4"/>
  <c r="BQ66" i="4" s="1"/>
  <c r="BL27" i="4"/>
  <c r="BQ62" i="4" s="1"/>
  <c r="BS26" i="4"/>
  <c r="BO26" i="4"/>
  <c r="BV26" i="4"/>
  <c r="BR26" i="4"/>
  <c r="BN26" i="4"/>
  <c r="BH27" i="4"/>
  <c r="BC72" i="4" s="1"/>
  <c r="BU26" i="4"/>
  <c r="BQ26" i="4"/>
  <c r="BM26" i="4"/>
  <c r="BK26" i="4"/>
  <c r="BD27" i="4"/>
  <c r="BC68" i="4" s="1"/>
  <c r="AZ27" i="4"/>
  <c r="BC64" i="4" s="1"/>
  <c r="BK27" i="4"/>
  <c r="BQ61" i="4" s="1"/>
  <c r="BE27" i="4"/>
  <c r="BC69" i="4" s="1"/>
  <c r="AW27" i="4"/>
  <c r="BC61" i="4" s="1"/>
  <c r="BG26" i="4"/>
  <c r="BC26" i="4"/>
  <c r="AY26" i="4"/>
  <c r="BF26" i="4"/>
  <c r="BB26" i="4"/>
  <c r="AX26" i="4"/>
  <c r="BG27" i="4"/>
  <c r="BC71" i="4" s="1"/>
  <c r="BC27" i="4"/>
  <c r="BC67" i="4" s="1"/>
  <c r="AY27" i="4"/>
  <c r="BC63" i="4" s="1"/>
  <c r="BA26" i="4"/>
  <c r="BF27" i="4"/>
  <c r="BC70" i="4" s="1"/>
  <c r="BB27" i="4"/>
  <c r="BC66" i="4" s="1"/>
  <c r="AX27" i="4"/>
  <c r="BC62" i="4" s="1"/>
  <c r="BH26" i="4"/>
  <c r="BD26" i="4"/>
  <c r="AZ26" i="4"/>
  <c r="BE26" i="4"/>
  <c r="BA27" i="4"/>
  <c r="BC65" i="4" s="1"/>
  <c r="AW26" i="4"/>
  <c r="BG29" i="4"/>
  <c r="BC29" i="4"/>
  <c r="AY29" i="4"/>
  <c r="BF29" i="4"/>
  <c r="BB29" i="4"/>
  <c r="AX29" i="4"/>
  <c r="BE29" i="4"/>
  <c r="BA29" i="4"/>
  <c r="BH29" i="4"/>
  <c r="BD29" i="4"/>
  <c r="AZ29" i="4"/>
  <c r="AW29" i="4"/>
  <c r="AX61" i="4" s="1"/>
  <c r="AF29" i="4"/>
  <c r="AS29" i="4"/>
  <c r="AO29" i="4"/>
  <c r="AK29" i="4"/>
  <c r="AR29" i="4"/>
  <c r="AN29" i="4"/>
  <c r="AJ29" i="4"/>
  <c r="AQ29" i="4"/>
  <c r="AM29" i="4"/>
  <c r="AT29" i="4"/>
  <c r="AP29" i="4"/>
  <c r="AL29" i="4"/>
  <c r="AI29" i="4"/>
  <c r="AJ61" i="4" s="1"/>
  <c r="CV77" i="4" s="1"/>
  <c r="AQ27" i="4"/>
  <c r="AO69" i="4" s="1"/>
  <c r="DA100" i="4" s="1"/>
  <c r="AM27" i="4"/>
  <c r="AO65" i="4" s="1"/>
  <c r="DA96" i="4" s="1"/>
  <c r="AT27" i="4"/>
  <c r="AO72" i="4" s="1"/>
  <c r="DA103" i="4" s="1"/>
  <c r="AP27" i="4"/>
  <c r="AO68" i="4" s="1"/>
  <c r="DA99" i="4" s="1"/>
  <c r="AL27" i="4"/>
  <c r="AO64" i="4" s="1"/>
  <c r="DA95" i="4" s="1"/>
  <c r="AQ26" i="4"/>
  <c r="AS27" i="4"/>
  <c r="AO71" i="4" s="1"/>
  <c r="DA102" i="4" s="1"/>
  <c r="AO27" i="4"/>
  <c r="AO67" i="4" s="1"/>
  <c r="DA98" i="4" s="1"/>
  <c r="AK27" i="4"/>
  <c r="AO63" i="4" s="1"/>
  <c r="DA94" i="4" s="1"/>
  <c r="AM26" i="4"/>
  <c r="AR26" i="4"/>
  <c r="AN26" i="4"/>
  <c r="AJ26" i="4"/>
  <c r="AR27" i="4"/>
  <c r="AO70" i="4" s="1"/>
  <c r="DA101" i="4" s="1"/>
  <c r="AT26" i="4"/>
  <c r="AP26" i="4"/>
  <c r="AL26" i="4"/>
  <c r="AJ27" i="4"/>
  <c r="AO62" i="4" s="1"/>
  <c r="DA93" i="4" s="1"/>
  <c r="AS26" i="4"/>
  <c r="AO26" i="4"/>
  <c r="AK26" i="4"/>
  <c r="AN27" i="4"/>
  <c r="AO66" i="4" s="1"/>
  <c r="DA97" i="4" s="1"/>
  <c r="AI26" i="4"/>
  <c r="AI27" i="4"/>
  <c r="AO61" i="4" s="1"/>
  <c r="DA92" i="4" s="1"/>
  <c r="AA29" i="4"/>
  <c r="AD29" i="4"/>
  <c r="V29" i="4"/>
  <c r="AC29" i="4"/>
  <c r="Y29" i="4"/>
  <c r="AE29" i="4"/>
  <c r="W29" i="4"/>
  <c r="Z29" i="4"/>
  <c r="AB29" i="4"/>
  <c r="X29" i="4"/>
  <c r="U29" i="4"/>
  <c r="AC27" i="4"/>
  <c r="AA69" i="4" s="1"/>
  <c r="DC100" i="4" s="1"/>
  <c r="Y27" i="4"/>
  <c r="AA65" i="4" s="1"/>
  <c r="DC96" i="4" s="1"/>
  <c r="AF27" i="4"/>
  <c r="AA72" i="4" s="1"/>
  <c r="DC103" i="4" s="1"/>
  <c r="AB27" i="4"/>
  <c r="AA68" i="4" s="1"/>
  <c r="DC99" i="4" s="1"/>
  <c r="X27" i="4"/>
  <c r="AA64" i="4" s="1"/>
  <c r="DC95" i="4" s="1"/>
  <c r="AC26" i="4"/>
  <c r="AE27" i="4"/>
  <c r="AA71" i="4" s="1"/>
  <c r="DC102" i="4" s="1"/>
  <c r="AA27" i="4"/>
  <c r="AA67" i="4" s="1"/>
  <c r="DC98" i="4" s="1"/>
  <c r="W27" i="4"/>
  <c r="AA63" i="4" s="1"/>
  <c r="DC94" i="4" s="1"/>
  <c r="Y26" i="4"/>
  <c r="AD26" i="4"/>
  <c r="Z26" i="4"/>
  <c r="V26" i="4"/>
  <c r="AF26" i="4"/>
  <c r="AB26" i="4"/>
  <c r="X26" i="4"/>
  <c r="AD27" i="4"/>
  <c r="AA70" i="4" s="1"/>
  <c r="DC101" i="4" s="1"/>
  <c r="Z27" i="4"/>
  <c r="AA66" i="4" s="1"/>
  <c r="DC97" i="4" s="1"/>
  <c r="V27" i="4"/>
  <c r="AA62" i="4" s="1"/>
  <c r="DC93" i="4" s="1"/>
  <c r="AE26" i="4"/>
  <c r="AA26" i="4"/>
  <c r="W26" i="4"/>
  <c r="U26" i="4"/>
  <c r="U27" i="4"/>
  <c r="DB101" i="4" l="1"/>
  <c r="DB100" i="4"/>
  <c r="DB95" i="4"/>
  <c r="DB103" i="4"/>
  <c r="DB93" i="4"/>
  <c r="DB94" i="4"/>
  <c r="DB97" i="4"/>
  <c r="DB99" i="4"/>
  <c r="DB102" i="4"/>
  <c r="DB98" i="4"/>
  <c r="DB96" i="4"/>
  <c r="CY102" i="4"/>
  <c r="CY103" i="4"/>
  <c r="CY96" i="4"/>
  <c r="CY93" i="4"/>
  <c r="CY94" i="4"/>
  <c r="CY95" i="4"/>
  <c r="CY101" i="4"/>
  <c r="CY100" i="4"/>
  <c r="CY97" i="4"/>
  <c r="CY98" i="4"/>
  <c r="CY99" i="4"/>
  <c r="CY92" i="4"/>
  <c r="DB92" i="4"/>
  <c r="CZ93" i="4"/>
  <c r="CZ102" i="4"/>
  <c r="CZ100" i="4"/>
  <c r="CZ97" i="4"/>
  <c r="CZ99" i="4"/>
  <c r="CZ96" i="4"/>
  <c r="CZ95" i="4"/>
  <c r="CZ101" i="4"/>
  <c r="CZ94" i="4"/>
  <c r="CZ103" i="4"/>
  <c r="CZ98" i="4"/>
  <c r="CZ92" i="4"/>
  <c r="CW95" i="4"/>
  <c r="CW100" i="4"/>
  <c r="CW94" i="4"/>
  <c r="CW96" i="4"/>
  <c r="CW93" i="4"/>
  <c r="CW99" i="4"/>
  <c r="CW98" i="4"/>
  <c r="CW97" i="4"/>
  <c r="CW103" i="4"/>
  <c r="CW102" i="4"/>
  <c r="CW101" i="4"/>
  <c r="CW92" i="4"/>
  <c r="AB61" i="4"/>
  <c r="DD92" i="4" s="1"/>
  <c r="AA61" i="4"/>
  <c r="DC92" i="4" s="1"/>
  <c r="CT77" i="4"/>
  <c r="F2" i="36"/>
  <c r="O2" i="36" s="1"/>
  <c r="K20" i="5" l="1"/>
  <c r="L20" i="5"/>
  <c r="M20" i="5"/>
  <c r="N20" i="5"/>
  <c r="J20" i="5"/>
  <c r="J6" i="5"/>
  <c r="D19" i="54" l="1"/>
  <c r="E19" i="54" s="1"/>
  <c r="D17" i="54"/>
  <c r="E17" i="54" s="1"/>
  <c r="D15" i="54"/>
  <c r="E15" i="54" s="1"/>
  <c r="D21" i="54"/>
  <c r="E21" i="54" s="1"/>
  <c r="D25" i="54"/>
  <c r="E25" i="54" s="1"/>
  <c r="D23" i="54"/>
  <c r="E23" i="54" s="1"/>
  <c r="D24" i="54"/>
  <c r="E24" i="54" s="1"/>
  <c r="D14" i="54"/>
  <c r="E14" i="54" s="1"/>
  <c r="D18" i="54"/>
  <c r="E18" i="54" s="1"/>
  <c r="D16" i="54"/>
  <c r="E16" i="54" s="1"/>
  <c r="D22" i="54"/>
  <c r="E22" i="54" s="1"/>
  <c r="D20" i="54"/>
  <c r="E20" i="54" s="1"/>
  <c r="Q15" i="17"/>
  <c r="I8" i="26"/>
  <c r="I9" i="26"/>
  <c r="I7" i="26"/>
  <c r="B37" i="25"/>
  <c r="B36" i="25"/>
  <c r="B35" i="25"/>
  <c r="B34" i="25"/>
  <c r="B33" i="25"/>
  <c r="B28" i="25"/>
  <c r="B27" i="25"/>
  <c r="B16" i="25"/>
  <c r="B15" i="25"/>
  <c r="B14" i="25"/>
  <c r="B13" i="25"/>
  <c r="B12" i="25"/>
  <c r="AM6" i="17"/>
  <c r="AJ15" i="17"/>
  <c r="AJ13" i="17"/>
  <c r="AC6" i="17"/>
  <c r="AC7" i="17" s="1"/>
  <c r="AC8" i="17" s="1"/>
  <c r="AC9" i="17" s="1"/>
  <c r="AC10" i="17" s="1"/>
  <c r="AC11" i="17" s="1"/>
  <c r="AC12" i="17" s="1"/>
  <c r="AC13" i="17" s="1"/>
  <c r="BJ20" i="54" l="1"/>
  <c r="BK20" i="54" s="1"/>
  <c r="BL20" i="54"/>
  <c r="BL14" i="54"/>
  <c r="BJ14" i="54"/>
  <c r="BK14" i="54" s="1"/>
  <c r="BL21" i="54"/>
  <c r="BJ21" i="54"/>
  <c r="BK21" i="54" s="1"/>
  <c r="BL22" i="54"/>
  <c r="BJ22" i="54"/>
  <c r="BK22" i="54" s="1"/>
  <c r="BJ24" i="54"/>
  <c r="BK24" i="54" s="1"/>
  <c r="BL24" i="54"/>
  <c r="BJ15" i="54"/>
  <c r="BK15" i="54" s="1"/>
  <c r="BL15" i="54"/>
  <c r="BJ16" i="54"/>
  <c r="BK16" i="54" s="1"/>
  <c r="BL16" i="54"/>
  <c r="BJ23" i="54"/>
  <c r="BK23" i="54" s="1"/>
  <c r="BL23" i="54"/>
  <c r="BJ17" i="54"/>
  <c r="BK17" i="54" s="1"/>
  <c r="BL17" i="54"/>
  <c r="BL18" i="54"/>
  <c r="BJ18" i="54"/>
  <c r="BK18" i="54" s="1"/>
  <c r="BJ25" i="54"/>
  <c r="BK25" i="54" s="1"/>
  <c r="BL25" i="54"/>
  <c r="BL19" i="54"/>
  <c r="BJ19" i="54"/>
  <c r="BK19" i="54" s="1"/>
  <c r="AC14" i="17"/>
  <c r="H15" i="17"/>
  <c r="K7" i="26"/>
  <c r="AM7" i="17"/>
  <c r="Z15" i="17"/>
  <c r="K9" i="26"/>
  <c r="I18" i="26" s="1"/>
  <c r="I19" i="26" s="1"/>
  <c r="E8" i="26"/>
  <c r="F10" i="26"/>
  <c r="G10" i="26"/>
  <c r="I10" i="26"/>
  <c r="B6" i="24"/>
  <c r="H6" i="24"/>
  <c r="J8" i="26" l="1"/>
  <c r="AC15" i="17"/>
  <c r="AC16" i="17" s="1"/>
  <c r="K8" i="26"/>
  <c r="C10" i="26"/>
  <c r="K10" i="26" s="1"/>
  <c r="E7" i="26"/>
  <c r="AM8" i="17"/>
  <c r="E9" i="26"/>
  <c r="H7" i="24"/>
  <c r="B7" i="24"/>
  <c r="D13" i="25" l="1"/>
  <c r="J7" i="26"/>
  <c r="J9" i="26"/>
  <c r="D12" i="25"/>
  <c r="AM9" i="17"/>
  <c r="E10" i="26"/>
  <c r="J10" i="26" s="1"/>
  <c r="B8" i="24"/>
  <c r="H8" i="24"/>
  <c r="D18" i="26" l="1"/>
  <c r="D19" i="26" s="1"/>
  <c r="D14" i="25"/>
  <c r="AM10" i="17"/>
  <c r="B9" i="24"/>
  <c r="H9" i="24"/>
  <c r="D17" i="25" l="1"/>
  <c r="AM11" i="17"/>
  <c r="B10" i="24"/>
  <c r="H10" i="24"/>
  <c r="AM12" i="17" l="1"/>
  <c r="B11" i="24"/>
  <c r="H11" i="24"/>
  <c r="AM13" i="17" l="1"/>
  <c r="AM14" i="17" s="1"/>
  <c r="B12" i="24"/>
  <c r="H12" i="24"/>
  <c r="AM15" i="17" l="1"/>
  <c r="AM16" i="17" s="1"/>
  <c r="H13" i="24"/>
  <c r="H14" i="24" s="1"/>
  <c r="B13" i="24"/>
  <c r="B14" i="24" s="1"/>
  <c r="N5" i="23" l="1"/>
  <c r="N6" i="23" s="1"/>
  <c r="N7" i="23" s="1"/>
  <c r="N8" i="23" s="1"/>
  <c r="N9" i="23" s="1"/>
  <c r="N10" i="23" s="1"/>
  <c r="N11" i="23" s="1"/>
  <c r="N12" i="23" s="1"/>
  <c r="R5" i="23"/>
  <c r="R6" i="23" s="1"/>
  <c r="R7" i="23" s="1"/>
  <c r="R8" i="23" s="1"/>
  <c r="R9" i="23" s="1"/>
  <c r="R10" i="23" s="1"/>
  <c r="R11" i="23" s="1"/>
  <c r="R12" i="23" s="1"/>
  <c r="J5" i="23"/>
  <c r="J6" i="23" s="1"/>
  <c r="J7" i="23" s="1"/>
  <c r="J8" i="23" s="1"/>
  <c r="J9" i="23" s="1"/>
  <c r="J10" i="23" s="1"/>
  <c r="J11" i="23" s="1"/>
  <c r="J12" i="23" s="1"/>
  <c r="F5" i="23"/>
  <c r="F6" i="23" s="1"/>
  <c r="F7" i="23" s="1"/>
  <c r="F8" i="23" s="1"/>
  <c r="F9" i="23" s="1"/>
  <c r="F10" i="23" s="1"/>
  <c r="F11" i="23" s="1"/>
  <c r="F12" i="23" s="1"/>
  <c r="B5" i="23"/>
  <c r="R13" i="23" l="1"/>
  <c r="R14" i="23" s="1"/>
  <c r="N13" i="23"/>
  <c r="N14" i="23" s="1"/>
  <c r="J13" i="23"/>
  <c r="J14" i="23" s="1"/>
  <c r="F13" i="23"/>
  <c r="F14" i="23" s="1"/>
  <c r="B6" i="23"/>
  <c r="N15" i="23" l="1"/>
  <c r="N19" i="23" s="1"/>
  <c r="N18" i="23"/>
  <c r="J15" i="23"/>
  <c r="J19" i="23" s="1"/>
  <c r="J18" i="23"/>
  <c r="R15" i="23"/>
  <c r="R19" i="23" s="1"/>
  <c r="R18" i="23"/>
  <c r="F15" i="23"/>
  <c r="F19" i="23" s="1"/>
  <c r="F18" i="23"/>
  <c r="B7" i="23"/>
  <c r="B8" i="23" l="1"/>
  <c r="B9" i="23" l="1"/>
  <c r="B10" i="23" l="1"/>
  <c r="B11" i="23" l="1"/>
  <c r="B12" i="23" l="1"/>
  <c r="B13" i="23" s="1"/>
  <c r="B14" i="23" l="1"/>
  <c r="B15" i="23" l="1"/>
  <c r="B19" i="23" s="1"/>
  <c r="B18" i="23"/>
  <c r="K6" i="17" l="1"/>
  <c r="T6" i="17"/>
  <c r="K7" i="17" l="1"/>
  <c r="T7" i="17"/>
  <c r="T8" i="17" l="1"/>
  <c r="K8" i="17"/>
  <c r="T9" i="17" l="1"/>
  <c r="K9" i="17"/>
  <c r="T10" i="17" l="1"/>
  <c r="K10" i="17"/>
  <c r="K11" i="17" l="1"/>
  <c r="T11" i="17"/>
  <c r="T12" i="17" l="1"/>
  <c r="K12" i="17"/>
  <c r="K13" i="17" l="1"/>
  <c r="K14" i="17" s="1"/>
  <c r="T13" i="17"/>
  <c r="T14" i="17" s="1"/>
  <c r="T15" i="17" l="1"/>
  <c r="T16" i="17" s="1"/>
  <c r="K15" i="17"/>
  <c r="K16" i="17" s="1"/>
  <c r="B6" i="17"/>
  <c r="BR60" i="4"/>
  <c r="CX91" i="4" s="1"/>
  <c r="BQ60" i="4"/>
  <c r="CW91" i="4" s="1"/>
  <c r="BM60" i="4"/>
  <c r="CS76" i="4" s="1"/>
  <c r="BL60" i="4"/>
  <c r="CR76" i="4" s="1"/>
  <c r="BD60" i="4"/>
  <c r="CZ91" i="4" s="1"/>
  <c r="BC60" i="4"/>
  <c r="CY91" i="4" s="1"/>
  <c r="AY60" i="4"/>
  <c r="CU76" i="4" s="1"/>
  <c r="AX60" i="4"/>
  <c r="CT76" i="4" s="1"/>
  <c r="AP60" i="4"/>
  <c r="DB91" i="4" s="1"/>
  <c r="AO60" i="4"/>
  <c r="DA91" i="4" s="1"/>
  <c r="AK60" i="4"/>
  <c r="CW76" i="4" s="1"/>
  <c r="AJ60" i="4"/>
  <c r="CV76" i="4" s="1"/>
  <c r="U121" i="4"/>
  <c r="T121" i="4"/>
  <c r="S121" i="4"/>
  <c r="W72" i="4"/>
  <c r="CY88" i="4" l="1"/>
  <c r="B7" i="17"/>
  <c r="B8" i="17" s="1"/>
  <c r="BM62" i="4"/>
  <c r="CS78" i="4" s="1"/>
  <c r="BL65" i="4"/>
  <c r="BM70" i="4"/>
  <c r="CS86" i="4" s="1"/>
  <c r="BM63" i="4"/>
  <c r="CS79" i="4" s="1"/>
  <c r="BM64" i="4"/>
  <c r="CS80" i="4" s="1"/>
  <c r="BM67" i="4"/>
  <c r="CS83" i="4" s="1"/>
  <c r="BM68" i="4"/>
  <c r="CS84" i="4" s="1"/>
  <c r="BM65" i="4"/>
  <c r="CS81" i="4" s="1"/>
  <c r="BL69" i="4"/>
  <c r="BL61" i="4"/>
  <c r="BL70" i="4"/>
  <c r="BL71" i="4"/>
  <c r="BL64" i="4"/>
  <c r="BM61" i="4"/>
  <c r="CS77" i="4" s="1"/>
  <c r="BL67" i="4"/>
  <c r="BL63" i="4"/>
  <c r="BL72" i="4"/>
  <c r="AX70" i="4"/>
  <c r="AX62" i="4"/>
  <c r="AY62" i="4"/>
  <c r="BL68" i="4"/>
  <c r="AX63" i="4"/>
  <c r="AX67" i="4"/>
  <c r="AX66" i="4"/>
  <c r="AY70" i="4"/>
  <c r="AY72" i="4"/>
  <c r="AY69" i="4"/>
  <c r="AY65" i="4"/>
  <c r="AY61" i="4"/>
  <c r="AK61" i="4"/>
  <c r="AY66" i="4"/>
  <c r="AY68" i="4"/>
  <c r="AY64" i="4"/>
  <c r="AX65" i="4"/>
  <c r="AY71" i="4"/>
  <c r="AY63" i="4"/>
  <c r="AY67" i="4"/>
  <c r="AX72" i="4"/>
  <c r="AX64" i="4"/>
  <c r="BL62" i="4"/>
  <c r="BL66" i="4"/>
  <c r="BM69" i="4"/>
  <c r="CS85" i="4" s="1"/>
  <c r="BM71" i="4"/>
  <c r="CS87" i="4" s="1"/>
  <c r="AX68" i="4"/>
  <c r="BM72" i="4"/>
  <c r="CS88" i="4" s="1"/>
  <c r="BM66" i="4"/>
  <c r="CS82" i="4" s="1"/>
  <c r="AX69" i="4"/>
  <c r="AJ69" i="4"/>
  <c r="CV85" i="4" s="1"/>
  <c r="AJ65" i="4"/>
  <c r="CV81" i="4" s="1"/>
  <c r="AK67" i="4"/>
  <c r="AJ62" i="4"/>
  <c r="CV78" i="4" s="1"/>
  <c r="AK70" i="4"/>
  <c r="AK62" i="4"/>
  <c r="AJ63" i="4"/>
  <c r="CV79" i="4" s="1"/>
  <c r="AK63" i="4"/>
  <c r="AK71" i="4"/>
  <c r="AJ70" i="4"/>
  <c r="CV86" i="4" s="1"/>
  <c r="AJ66" i="4"/>
  <c r="CV82" i="4" s="1"/>
  <c r="AK72" i="4"/>
  <c r="AK68" i="4"/>
  <c r="AK64" i="4"/>
  <c r="AX71" i="4"/>
  <c r="AJ71" i="4"/>
  <c r="CV87" i="4" s="1"/>
  <c r="AJ67" i="4"/>
  <c r="CV83" i="4" s="1"/>
  <c r="AK66" i="4"/>
  <c r="AJ72" i="4"/>
  <c r="CV88" i="4" s="1"/>
  <c r="AJ68" i="4"/>
  <c r="CV84" i="4" s="1"/>
  <c r="AJ64" i="4"/>
  <c r="CV80" i="4" s="1"/>
  <c r="AK65" i="4"/>
  <c r="AK69" i="4"/>
  <c r="CW83" i="4" l="1"/>
  <c r="CW77" i="4"/>
  <c r="CU88" i="4"/>
  <c r="CW81" i="4"/>
  <c r="CW82" i="4"/>
  <c r="CW80" i="4"/>
  <c r="CW78" i="4"/>
  <c r="CU83" i="4"/>
  <c r="CU80" i="4"/>
  <c r="CU77" i="4"/>
  <c r="CU86" i="4"/>
  <c r="CW85" i="4"/>
  <c r="CW84" i="4"/>
  <c r="CW87" i="4"/>
  <c r="CW86" i="4"/>
  <c r="CU79" i="4"/>
  <c r="CU84" i="4"/>
  <c r="CU81" i="4"/>
  <c r="CU78" i="4"/>
  <c r="CW88" i="4"/>
  <c r="CW79" i="4"/>
  <c r="CU87" i="4"/>
  <c r="CU82" i="4"/>
  <c r="CU85" i="4"/>
  <c r="CT85" i="4"/>
  <c r="CT80" i="4"/>
  <c r="CT83" i="4"/>
  <c r="CT78" i="4"/>
  <c r="CR83" i="4"/>
  <c r="CR86" i="4"/>
  <c r="CT84" i="4"/>
  <c r="CT82" i="4"/>
  <c r="CT87" i="4"/>
  <c r="CT88" i="4"/>
  <c r="CT81" i="4"/>
  <c r="CT79" i="4"/>
  <c r="CT86" i="4"/>
  <c r="CR77" i="4"/>
  <c r="CR81" i="4"/>
  <c r="CR78" i="4"/>
  <c r="CR79" i="4"/>
  <c r="CR87" i="4"/>
  <c r="CR82" i="4"/>
  <c r="CR84" i="4"/>
  <c r="CR88" i="4"/>
  <c r="CR80" i="4"/>
  <c r="CR85" i="4"/>
  <c r="F2" i="34"/>
  <c r="O2" i="34" s="1"/>
  <c r="E3" i="38"/>
  <c r="M3" i="38" s="1"/>
  <c r="F4" i="38"/>
  <c r="N4" i="38" s="1"/>
  <c r="F9" i="38"/>
  <c r="N9" i="38" s="1"/>
  <c r="F6" i="38"/>
  <c r="N6" i="38" s="1"/>
  <c r="F3" i="38"/>
  <c r="N3" i="38" s="1"/>
  <c r="E4" i="38"/>
  <c r="M4" i="38" s="1"/>
  <c r="E12" i="38"/>
  <c r="M12" i="38" s="1"/>
  <c r="F12" i="38"/>
  <c r="N12" i="38" s="1"/>
  <c r="F7" i="38"/>
  <c r="N7" i="38" s="1"/>
  <c r="F10" i="38"/>
  <c r="N10" i="38" s="1"/>
  <c r="E8" i="38"/>
  <c r="M8" i="38" s="1"/>
  <c r="E11" i="38"/>
  <c r="M11" i="38" s="1"/>
  <c r="F13" i="38"/>
  <c r="N13" i="38" s="1"/>
  <c r="E2" i="38"/>
  <c r="M2" i="38" s="1"/>
  <c r="E6" i="38"/>
  <c r="M6" i="38" s="1"/>
  <c r="E7" i="38"/>
  <c r="M7" i="38" s="1"/>
  <c r="F8" i="38"/>
  <c r="N8" i="38" s="1"/>
  <c r="F5" i="38"/>
  <c r="N5" i="38" s="1"/>
  <c r="F2" i="38"/>
  <c r="N2" i="38" s="1"/>
  <c r="F11" i="38"/>
  <c r="N11" i="38" s="1"/>
  <c r="E9" i="38"/>
  <c r="M9" i="38" s="1"/>
  <c r="E13" i="38"/>
  <c r="M13" i="38" s="1"/>
  <c r="E5" i="38"/>
  <c r="M5" i="38" s="1"/>
  <c r="E10" i="38"/>
  <c r="M10" i="38" s="1"/>
  <c r="F9" i="36"/>
  <c r="O9" i="36" s="1"/>
  <c r="G4" i="36"/>
  <c r="P4" i="36" s="1"/>
  <c r="G9" i="36"/>
  <c r="P9" i="36" s="1"/>
  <c r="G6" i="36"/>
  <c r="P6" i="36" s="1"/>
  <c r="F7" i="36"/>
  <c r="O7" i="36" s="1"/>
  <c r="G3" i="36"/>
  <c r="P3" i="36" s="1"/>
  <c r="F10" i="36"/>
  <c r="O10" i="36" s="1"/>
  <c r="F5" i="36"/>
  <c r="O5" i="36" s="1"/>
  <c r="G12" i="36"/>
  <c r="P12" i="36" s="1"/>
  <c r="G7" i="36"/>
  <c r="P7" i="36" s="1"/>
  <c r="G10" i="36"/>
  <c r="P10" i="36" s="1"/>
  <c r="F8" i="36"/>
  <c r="O8" i="36" s="1"/>
  <c r="F3" i="36"/>
  <c r="O3" i="36" s="1"/>
  <c r="F12" i="36"/>
  <c r="O12" i="36" s="1"/>
  <c r="F13" i="36"/>
  <c r="O13" i="36" s="1"/>
  <c r="F6" i="36"/>
  <c r="O6" i="36" s="1"/>
  <c r="V6" i="36" s="1"/>
  <c r="G13" i="36"/>
  <c r="P13" i="36" s="1"/>
  <c r="F4" i="36"/>
  <c r="O4" i="36" s="1"/>
  <c r="V4" i="36" s="1"/>
  <c r="F11" i="36"/>
  <c r="O11" i="36" s="1"/>
  <c r="G8" i="36"/>
  <c r="P8" i="36" s="1"/>
  <c r="G5" i="36"/>
  <c r="P5" i="36" s="1"/>
  <c r="G11" i="36"/>
  <c r="P11" i="36" s="1"/>
  <c r="G2" i="36"/>
  <c r="P2" i="36" s="1"/>
  <c r="V2" i="36" s="1"/>
  <c r="E2" i="34"/>
  <c r="N2" i="34" s="1"/>
  <c r="U2" i="34" s="1"/>
  <c r="F5" i="34"/>
  <c r="F9" i="34"/>
  <c r="O9" i="34" s="1"/>
  <c r="F12" i="34"/>
  <c r="F11" i="34"/>
  <c r="E3" i="34"/>
  <c r="N3" i="34" s="1"/>
  <c r="E4" i="34"/>
  <c r="E12" i="34"/>
  <c r="F6" i="34"/>
  <c r="E13" i="34"/>
  <c r="N13" i="34" s="1"/>
  <c r="E10" i="34"/>
  <c r="F13" i="34"/>
  <c r="F4" i="34"/>
  <c r="E8" i="34"/>
  <c r="E11" i="34"/>
  <c r="N11" i="34" s="1"/>
  <c r="F7" i="34"/>
  <c r="O7" i="34" s="1"/>
  <c r="F3" i="34"/>
  <c r="E7" i="34"/>
  <c r="E9" i="34"/>
  <c r="E5" i="34"/>
  <c r="F10" i="34"/>
  <c r="F8" i="34"/>
  <c r="O8" i="34" s="1"/>
  <c r="E6" i="34"/>
  <c r="N6" i="34" s="1"/>
  <c r="B9" i="17"/>
  <c r="V67" i="4"/>
  <c r="CX83" i="4" s="1"/>
  <c r="V64" i="4"/>
  <c r="CX80" i="4" s="1"/>
  <c r="V70" i="4"/>
  <c r="CX86" i="4" s="1"/>
  <c r="V68" i="4"/>
  <c r="CX84" i="4" s="1"/>
  <c r="W71" i="4"/>
  <c r="W70" i="4"/>
  <c r="W64" i="4"/>
  <c r="V66" i="4"/>
  <c r="CX82" i="4" s="1"/>
  <c r="W63" i="4"/>
  <c r="W65" i="4"/>
  <c r="W69" i="4"/>
  <c r="W66" i="4"/>
  <c r="W62" i="4"/>
  <c r="V72" i="4"/>
  <c r="CX88" i="4" s="1"/>
  <c r="V62" i="4"/>
  <c r="CX78" i="4" s="1"/>
  <c r="W61" i="4"/>
  <c r="V71" i="4"/>
  <c r="CX87" i="4" s="1"/>
  <c r="V63" i="4"/>
  <c r="CX79" i="4" s="1"/>
  <c r="V65" i="4"/>
  <c r="CX81" i="4" s="1"/>
  <c r="W67" i="4"/>
  <c r="V69" i="4"/>
  <c r="CX85" i="4" s="1"/>
  <c r="W68" i="4"/>
  <c r="V61" i="4"/>
  <c r="CX77" i="4" s="1"/>
  <c r="V9" i="36" l="1"/>
  <c r="V12" i="36"/>
  <c r="V7" i="36"/>
  <c r="V3" i="36"/>
  <c r="V11" i="36"/>
  <c r="V8" i="36"/>
  <c r="V5" i="36"/>
  <c r="V13" i="36"/>
  <c r="V10" i="36"/>
  <c r="E21" i="34"/>
  <c r="N21" i="34" s="1"/>
  <c r="N9" i="34"/>
  <c r="U9" i="34" s="1"/>
  <c r="E22" i="34"/>
  <c r="N22" i="34" s="1"/>
  <c r="N10" i="34"/>
  <c r="E16" i="34"/>
  <c r="N16" i="34" s="1"/>
  <c r="N4" i="34"/>
  <c r="E19" i="34"/>
  <c r="N19" i="34" s="1"/>
  <c r="N7" i="34"/>
  <c r="U7" i="34" s="1"/>
  <c r="E20" i="34"/>
  <c r="N20" i="34" s="1"/>
  <c r="N8" i="34"/>
  <c r="U8" i="34" s="1"/>
  <c r="F17" i="34"/>
  <c r="O17" i="34" s="1"/>
  <c r="O5" i="34"/>
  <c r="F22" i="34"/>
  <c r="O22" i="34" s="1"/>
  <c r="O10" i="34"/>
  <c r="F15" i="34"/>
  <c r="O15" i="34" s="1"/>
  <c r="O3" i="34"/>
  <c r="U3" i="34" s="1"/>
  <c r="F16" i="34"/>
  <c r="O16" i="34" s="1"/>
  <c r="O4" i="34"/>
  <c r="F18" i="34"/>
  <c r="O18" i="34" s="1"/>
  <c r="O6" i="34"/>
  <c r="U6" i="34" s="1"/>
  <c r="F23" i="34"/>
  <c r="O23" i="34" s="1"/>
  <c r="O11" i="34"/>
  <c r="U11" i="34" s="1"/>
  <c r="E17" i="34"/>
  <c r="N17" i="34" s="1"/>
  <c r="N5" i="34"/>
  <c r="F25" i="34"/>
  <c r="O25" i="34" s="1"/>
  <c r="O13" i="34"/>
  <c r="U13" i="34" s="1"/>
  <c r="E24" i="34"/>
  <c r="N24" i="34" s="1"/>
  <c r="N12" i="34"/>
  <c r="F24" i="34"/>
  <c r="O24" i="34" s="1"/>
  <c r="O12" i="34"/>
  <c r="E14" i="38"/>
  <c r="M14" i="38" s="1"/>
  <c r="CY84" i="4"/>
  <c r="CY78" i="4"/>
  <c r="CY79" i="4"/>
  <c r="CY87" i="4"/>
  <c r="CY86" i="4"/>
  <c r="CY83" i="4"/>
  <c r="CY81" i="4"/>
  <c r="CY82" i="4"/>
  <c r="CY85" i="4"/>
  <c r="CY80" i="4"/>
  <c r="CY77" i="4"/>
  <c r="F14" i="38"/>
  <c r="N14" i="38" s="1"/>
  <c r="F24" i="38"/>
  <c r="N24" i="38" s="1"/>
  <c r="F14" i="34"/>
  <c r="O14" i="34" s="1"/>
  <c r="E15" i="38"/>
  <c r="M15" i="38" s="1"/>
  <c r="E20" i="38"/>
  <c r="M20" i="38" s="1"/>
  <c r="F19" i="38"/>
  <c r="N19" i="38" s="1"/>
  <c r="F15" i="38"/>
  <c r="N15" i="38" s="1"/>
  <c r="F20" i="38"/>
  <c r="N20" i="38" s="1"/>
  <c r="F21" i="38"/>
  <c r="N21" i="38" s="1"/>
  <c r="F25" i="38"/>
  <c r="N25" i="38" s="1"/>
  <c r="E21" i="38"/>
  <c r="M21" i="38" s="1"/>
  <c r="E18" i="38"/>
  <c r="M18" i="38" s="1"/>
  <c r="E22" i="38"/>
  <c r="M22" i="38" s="1"/>
  <c r="E24" i="38"/>
  <c r="M24" i="38" s="1"/>
  <c r="E17" i="38"/>
  <c r="M17" i="38" s="1"/>
  <c r="F17" i="38"/>
  <c r="N17" i="38" s="1"/>
  <c r="F16" i="38"/>
  <c r="N16" i="38" s="1"/>
  <c r="E19" i="38"/>
  <c r="M19" i="38" s="1"/>
  <c r="F18" i="38"/>
  <c r="N18" i="38" s="1"/>
  <c r="E16" i="38"/>
  <c r="M16" i="38" s="1"/>
  <c r="F23" i="38"/>
  <c r="N23" i="38" s="1"/>
  <c r="F22" i="38"/>
  <c r="N22" i="38" s="1"/>
  <c r="E25" i="38"/>
  <c r="M25" i="38" s="1"/>
  <c r="E23" i="38"/>
  <c r="M23" i="38" s="1"/>
  <c r="E14" i="34"/>
  <c r="G20" i="36"/>
  <c r="P20" i="36" s="1"/>
  <c r="F19" i="36"/>
  <c r="O19" i="36" s="1"/>
  <c r="F23" i="36"/>
  <c r="O23" i="36" s="1"/>
  <c r="G18" i="36"/>
  <c r="P18" i="36" s="1"/>
  <c r="F25" i="36"/>
  <c r="O25" i="36" s="1"/>
  <c r="F18" i="36"/>
  <c r="O18" i="36" s="1"/>
  <c r="G14" i="36"/>
  <c r="P14" i="36" s="1"/>
  <c r="G19" i="36"/>
  <c r="P19" i="36" s="1"/>
  <c r="F21" i="36"/>
  <c r="O21" i="36" s="1"/>
  <c r="G21" i="36"/>
  <c r="P21" i="36" s="1"/>
  <c r="G24" i="36"/>
  <c r="P24" i="36" s="1"/>
  <c r="F16" i="36"/>
  <c r="O16" i="36" s="1"/>
  <c r="F22" i="36"/>
  <c r="O22" i="36" s="1"/>
  <c r="F15" i="36"/>
  <c r="O15" i="36" s="1"/>
  <c r="F14" i="36"/>
  <c r="O14" i="36" s="1"/>
  <c r="F20" i="36"/>
  <c r="O20" i="36" s="1"/>
  <c r="G16" i="36"/>
  <c r="P16" i="36" s="1"/>
  <c r="F24" i="36"/>
  <c r="O24" i="36" s="1"/>
  <c r="G22" i="36"/>
  <c r="P22" i="36" s="1"/>
  <c r="G17" i="36"/>
  <c r="P17" i="36" s="1"/>
  <c r="G23" i="36"/>
  <c r="P23" i="36" s="1"/>
  <c r="F17" i="36"/>
  <c r="O17" i="36" s="1"/>
  <c r="G15" i="36"/>
  <c r="P15" i="36" s="1"/>
  <c r="G25" i="36"/>
  <c r="P25" i="36" s="1"/>
  <c r="F21" i="34"/>
  <c r="O21" i="34" s="1"/>
  <c r="E18" i="34"/>
  <c r="E23" i="34"/>
  <c r="N23" i="34" s="1"/>
  <c r="E25" i="34"/>
  <c r="F19" i="34"/>
  <c r="E15" i="34"/>
  <c r="F20" i="34"/>
  <c r="O20" i="34" s="1"/>
  <c r="B10" i="17"/>
  <c r="V14" i="36" l="1"/>
  <c r="F36" i="34"/>
  <c r="O36" i="34" s="1"/>
  <c r="U21" i="34"/>
  <c r="E33" i="34"/>
  <c r="N33" i="34" s="1"/>
  <c r="E28" i="34"/>
  <c r="N28" i="34" s="1"/>
  <c r="V17" i="36"/>
  <c r="V18" i="36"/>
  <c r="E32" i="34"/>
  <c r="N32" i="34" s="1"/>
  <c r="U20" i="34"/>
  <c r="E34" i="34"/>
  <c r="N34" i="34" s="1"/>
  <c r="V24" i="36"/>
  <c r="E29" i="34"/>
  <c r="N29" i="34" s="1"/>
  <c r="V20" i="36"/>
  <c r="V15" i="36"/>
  <c r="V19" i="36"/>
  <c r="V22" i="36"/>
  <c r="V21" i="36"/>
  <c r="V25" i="36"/>
  <c r="V16" i="36"/>
  <c r="V23" i="36"/>
  <c r="U16" i="34"/>
  <c r="U5" i="34"/>
  <c r="U22" i="34"/>
  <c r="F29" i="34"/>
  <c r="O29" i="34" s="1"/>
  <c r="E31" i="34"/>
  <c r="N31" i="34" s="1"/>
  <c r="U10" i="34"/>
  <c r="F27" i="34"/>
  <c r="O27" i="34" s="1"/>
  <c r="F30" i="34"/>
  <c r="O30" i="34" s="1"/>
  <c r="E36" i="34"/>
  <c r="N36" i="34" s="1"/>
  <c r="E27" i="34"/>
  <c r="N27" i="34" s="1"/>
  <c r="N15" i="34"/>
  <c r="U15" i="34" s="1"/>
  <c r="F37" i="34"/>
  <c r="O37" i="34" s="1"/>
  <c r="F34" i="34"/>
  <c r="O34" i="34" s="1"/>
  <c r="F31" i="34"/>
  <c r="O31" i="34" s="1"/>
  <c r="O19" i="34"/>
  <c r="U19" i="34" s="1"/>
  <c r="F35" i="34"/>
  <c r="O35" i="34" s="1"/>
  <c r="E30" i="34"/>
  <c r="N30" i="34" s="1"/>
  <c r="N18" i="34"/>
  <c r="U18" i="34" s="1"/>
  <c r="F28" i="34"/>
  <c r="O28" i="34" s="1"/>
  <c r="E37" i="34"/>
  <c r="N37" i="34" s="1"/>
  <c r="U37" i="34" s="1"/>
  <c r="N25" i="34"/>
  <c r="U25" i="34" s="1"/>
  <c r="N14" i="34"/>
  <c r="U14" i="34" s="1"/>
  <c r="U23" i="34"/>
  <c r="U17" i="34"/>
  <c r="U12" i="34"/>
  <c r="U4" i="34"/>
  <c r="U24" i="34"/>
  <c r="E26" i="38"/>
  <c r="M26" i="38" s="1"/>
  <c r="E36" i="38"/>
  <c r="M36" i="38" s="1"/>
  <c r="E33" i="38"/>
  <c r="M33" i="38" s="1"/>
  <c r="F36" i="38"/>
  <c r="N36" i="38" s="1"/>
  <c r="E32" i="38"/>
  <c r="M32" i="38" s="1"/>
  <c r="F33" i="38"/>
  <c r="N33" i="38" s="1"/>
  <c r="F26" i="38"/>
  <c r="N26" i="38" s="1"/>
  <c r="F26" i="34"/>
  <c r="F37" i="38"/>
  <c r="N37" i="38" s="1"/>
  <c r="F32" i="38"/>
  <c r="N32" i="38" s="1"/>
  <c r="E31" i="38"/>
  <c r="M31" i="38" s="1"/>
  <c r="E27" i="38"/>
  <c r="M27" i="38" s="1"/>
  <c r="E34" i="38"/>
  <c r="M34" i="38" s="1"/>
  <c r="F29" i="38"/>
  <c r="N29" i="38" s="1"/>
  <c r="F27" i="38"/>
  <c r="N27" i="38" s="1"/>
  <c r="F31" i="38"/>
  <c r="N31" i="38" s="1"/>
  <c r="E30" i="38"/>
  <c r="M30" i="38" s="1"/>
  <c r="F28" i="38"/>
  <c r="N28" i="38" s="1"/>
  <c r="F30" i="38"/>
  <c r="N30" i="38" s="1"/>
  <c r="F35" i="38"/>
  <c r="N35" i="38" s="1"/>
  <c r="E35" i="38"/>
  <c r="M35" i="38" s="1"/>
  <c r="E29" i="38"/>
  <c r="M29" i="38" s="1"/>
  <c r="E37" i="38"/>
  <c r="M37" i="38" s="1"/>
  <c r="F34" i="38"/>
  <c r="N34" i="38" s="1"/>
  <c r="E28" i="38"/>
  <c r="M28" i="38" s="1"/>
  <c r="E26" i="34"/>
  <c r="N26" i="34" s="1"/>
  <c r="E35" i="34"/>
  <c r="G37" i="36"/>
  <c r="P37" i="36" s="1"/>
  <c r="F28" i="36"/>
  <c r="O28" i="36" s="1"/>
  <c r="F29" i="36"/>
  <c r="O29" i="36" s="1"/>
  <c r="G28" i="36"/>
  <c r="P28" i="36" s="1"/>
  <c r="F32" i="36"/>
  <c r="O32" i="36" s="1"/>
  <c r="G36" i="36"/>
  <c r="P36" i="36" s="1"/>
  <c r="G31" i="36"/>
  <c r="P31" i="36" s="1"/>
  <c r="F35" i="36"/>
  <c r="O35" i="36" s="1"/>
  <c r="G27" i="36"/>
  <c r="P27" i="36" s="1"/>
  <c r="G35" i="36"/>
  <c r="P35" i="36" s="1"/>
  <c r="G34" i="36"/>
  <c r="P34" i="36" s="1"/>
  <c r="F36" i="36"/>
  <c r="O36" i="36" s="1"/>
  <c r="F26" i="36"/>
  <c r="O26" i="36" s="1"/>
  <c r="G33" i="36"/>
  <c r="P33" i="36" s="1"/>
  <c r="G26" i="36"/>
  <c r="P26" i="36" s="1"/>
  <c r="F30" i="36"/>
  <c r="O30" i="36" s="1"/>
  <c r="F37" i="36"/>
  <c r="O37" i="36" s="1"/>
  <c r="V37" i="36" s="1"/>
  <c r="F31" i="36"/>
  <c r="O31" i="36" s="1"/>
  <c r="G29" i="36"/>
  <c r="P29" i="36" s="1"/>
  <c r="F34" i="36"/>
  <c r="O34" i="36" s="1"/>
  <c r="F27" i="36"/>
  <c r="O27" i="36" s="1"/>
  <c r="V27" i="36" s="1"/>
  <c r="F33" i="36"/>
  <c r="O33" i="36" s="1"/>
  <c r="G30" i="36"/>
  <c r="P30" i="36" s="1"/>
  <c r="G32" i="36"/>
  <c r="P32" i="36" s="1"/>
  <c r="F33" i="34"/>
  <c r="O33" i="34" s="1"/>
  <c r="F32" i="34"/>
  <c r="B11" i="17"/>
  <c r="U36" i="34" l="1"/>
  <c r="F48" i="34"/>
  <c r="O48" i="34" s="1"/>
  <c r="E44" i="34"/>
  <c r="N44" i="34" s="1"/>
  <c r="F42" i="34"/>
  <c r="O42" i="34" s="1"/>
  <c r="E45" i="34"/>
  <c r="N45" i="34" s="1"/>
  <c r="U33" i="34"/>
  <c r="E46" i="34"/>
  <c r="N46" i="34" s="1"/>
  <c r="U29" i="34"/>
  <c r="E40" i="34"/>
  <c r="N40" i="34" s="1"/>
  <c r="F47" i="34"/>
  <c r="O47" i="34" s="1"/>
  <c r="E41" i="34"/>
  <c r="N41" i="34" s="1"/>
  <c r="F41" i="34"/>
  <c r="O41" i="34" s="1"/>
  <c r="U30" i="34"/>
  <c r="U34" i="34"/>
  <c r="V33" i="36"/>
  <c r="E48" i="34"/>
  <c r="N48" i="34" s="1"/>
  <c r="V34" i="36"/>
  <c r="V36" i="36"/>
  <c r="V30" i="36"/>
  <c r="V35" i="36"/>
  <c r="V31" i="36"/>
  <c r="E43" i="34"/>
  <c r="N43" i="34" s="1"/>
  <c r="V26" i="36"/>
  <c r="V29" i="36"/>
  <c r="V28" i="36"/>
  <c r="V32" i="36"/>
  <c r="U27" i="34"/>
  <c r="U31" i="34"/>
  <c r="F39" i="34"/>
  <c r="O39" i="34" s="1"/>
  <c r="F40" i="34"/>
  <c r="O40" i="34" s="1"/>
  <c r="E39" i="34"/>
  <c r="N39" i="34" s="1"/>
  <c r="E38" i="38"/>
  <c r="M38" i="38" s="1"/>
  <c r="F43" i="34"/>
  <c r="O43" i="34" s="1"/>
  <c r="F38" i="34"/>
  <c r="O38" i="34" s="1"/>
  <c r="O26" i="34"/>
  <c r="U26" i="34" s="1"/>
  <c r="E49" i="34"/>
  <c r="N49" i="34" s="1"/>
  <c r="F46" i="34"/>
  <c r="O46" i="34" s="1"/>
  <c r="E42" i="34"/>
  <c r="N42" i="34" s="1"/>
  <c r="E47" i="34"/>
  <c r="N47" i="34" s="1"/>
  <c r="N35" i="34"/>
  <c r="U35" i="34" s="1"/>
  <c r="F49" i="34"/>
  <c r="O49" i="34" s="1"/>
  <c r="F44" i="34"/>
  <c r="O44" i="34" s="1"/>
  <c r="O32" i="34"/>
  <c r="U32" i="34" s="1"/>
  <c r="U28" i="34"/>
  <c r="E48" i="38"/>
  <c r="M48" i="38" s="1"/>
  <c r="E45" i="38"/>
  <c r="M45" i="38" s="1"/>
  <c r="F45" i="38"/>
  <c r="N45" i="38" s="1"/>
  <c r="F38" i="38"/>
  <c r="N38" i="38" s="1"/>
  <c r="F48" i="38"/>
  <c r="N48" i="38" s="1"/>
  <c r="E44" i="38"/>
  <c r="M44" i="38" s="1"/>
  <c r="F49" i="38"/>
  <c r="N49" i="38" s="1"/>
  <c r="E42" i="38"/>
  <c r="M42" i="38" s="1"/>
  <c r="F39" i="38"/>
  <c r="N39" i="38" s="1"/>
  <c r="E43" i="38"/>
  <c r="M43" i="38" s="1"/>
  <c r="F44" i="38"/>
  <c r="N44" i="38" s="1"/>
  <c r="E39" i="38"/>
  <c r="M39" i="38" s="1"/>
  <c r="F42" i="38"/>
  <c r="N42" i="38" s="1"/>
  <c r="F41" i="38"/>
  <c r="N41" i="38" s="1"/>
  <c r="E46" i="38"/>
  <c r="M46" i="38" s="1"/>
  <c r="F47" i="38"/>
  <c r="N47" i="38" s="1"/>
  <c r="F43" i="38"/>
  <c r="N43" i="38" s="1"/>
  <c r="E49" i="38"/>
  <c r="M49" i="38" s="1"/>
  <c r="F40" i="38"/>
  <c r="N40" i="38" s="1"/>
  <c r="E41" i="38"/>
  <c r="M41" i="38" s="1"/>
  <c r="E47" i="38"/>
  <c r="M47" i="38" s="1"/>
  <c r="F46" i="38"/>
  <c r="N46" i="38" s="1"/>
  <c r="E40" i="38"/>
  <c r="M40" i="38" s="1"/>
  <c r="E38" i="34"/>
  <c r="F45" i="34"/>
  <c r="F43" i="36"/>
  <c r="O43" i="36" s="1"/>
  <c r="F49" i="36"/>
  <c r="O49" i="36" s="1"/>
  <c r="F38" i="36"/>
  <c r="O38" i="36" s="1"/>
  <c r="G47" i="36"/>
  <c r="P47" i="36" s="1"/>
  <c r="G39" i="36"/>
  <c r="P39" i="36" s="1"/>
  <c r="G43" i="36"/>
  <c r="P43" i="36" s="1"/>
  <c r="G40" i="36"/>
  <c r="P40" i="36" s="1"/>
  <c r="F41" i="36"/>
  <c r="O41" i="36" s="1"/>
  <c r="G42" i="36"/>
  <c r="P42" i="36" s="1"/>
  <c r="F45" i="36"/>
  <c r="O45" i="36" s="1"/>
  <c r="F46" i="36"/>
  <c r="O46" i="36" s="1"/>
  <c r="G41" i="36"/>
  <c r="P41" i="36" s="1"/>
  <c r="F42" i="36"/>
  <c r="O42" i="36" s="1"/>
  <c r="G38" i="36"/>
  <c r="P38" i="36" s="1"/>
  <c r="F47" i="36"/>
  <c r="O47" i="36" s="1"/>
  <c r="G44" i="36"/>
  <c r="P44" i="36" s="1"/>
  <c r="F39" i="36"/>
  <c r="O39" i="36" s="1"/>
  <c r="G45" i="36"/>
  <c r="P45" i="36" s="1"/>
  <c r="F48" i="36"/>
  <c r="O48" i="36" s="1"/>
  <c r="G46" i="36"/>
  <c r="P46" i="36" s="1"/>
  <c r="G48" i="36"/>
  <c r="P48" i="36" s="1"/>
  <c r="F44" i="36"/>
  <c r="O44" i="36" s="1"/>
  <c r="F40" i="36"/>
  <c r="O40" i="36" s="1"/>
  <c r="G49" i="36"/>
  <c r="P49" i="36" s="1"/>
  <c r="B12" i="17"/>
  <c r="V40" i="36" l="1"/>
  <c r="U44" i="34"/>
  <c r="V39" i="36"/>
  <c r="E56" i="34"/>
  <c r="N56" i="34" s="1"/>
  <c r="U48" i="34"/>
  <c r="F60" i="34"/>
  <c r="O60" i="34" s="1"/>
  <c r="V42" i="36"/>
  <c r="E58" i="34"/>
  <c r="N58" i="34" s="1"/>
  <c r="E57" i="34"/>
  <c r="N57" i="34" s="1"/>
  <c r="E52" i="34"/>
  <c r="N52" i="34" s="1"/>
  <c r="F54" i="34"/>
  <c r="O54" i="34" s="1"/>
  <c r="U46" i="34"/>
  <c r="U47" i="34"/>
  <c r="F59" i="34"/>
  <c r="O59" i="34" s="1"/>
  <c r="U41" i="34"/>
  <c r="F53" i="34"/>
  <c r="O53" i="34" s="1"/>
  <c r="E53" i="34"/>
  <c r="N53" i="34" s="1"/>
  <c r="E60" i="34"/>
  <c r="N60" i="34" s="1"/>
  <c r="F55" i="34"/>
  <c r="O55" i="34" s="1"/>
  <c r="F51" i="34"/>
  <c r="O51" i="34" s="1"/>
  <c r="F61" i="34"/>
  <c r="O61" i="34" s="1"/>
  <c r="E55" i="34"/>
  <c r="N55" i="34" s="1"/>
  <c r="E54" i="34"/>
  <c r="N54" i="34" s="1"/>
  <c r="V44" i="36"/>
  <c r="V47" i="36"/>
  <c r="V43" i="36"/>
  <c r="V41" i="36"/>
  <c r="V48" i="36"/>
  <c r="V46" i="36"/>
  <c r="V38" i="36"/>
  <c r="V45" i="36"/>
  <c r="V49" i="36"/>
  <c r="E61" i="34"/>
  <c r="N61" i="34" s="1"/>
  <c r="U61" i="34" s="1"/>
  <c r="E51" i="34"/>
  <c r="N51" i="34" s="1"/>
  <c r="E59" i="34"/>
  <c r="N59" i="34" s="1"/>
  <c r="F52" i="34"/>
  <c r="O52" i="34" s="1"/>
  <c r="E50" i="38"/>
  <c r="M50" i="38" s="1"/>
  <c r="U49" i="34"/>
  <c r="F56" i="34"/>
  <c r="O56" i="34" s="1"/>
  <c r="F50" i="34"/>
  <c r="O50" i="34" s="1"/>
  <c r="F57" i="34"/>
  <c r="O57" i="34" s="1"/>
  <c r="O45" i="34"/>
  <c r="U45" i="34" s="1"/>
  <c r="F58" i="34"/>
  <c r="O58" i="34" s="1"/>
  <c r="E50" i="34"/>
  <c r="N50" i="34" s="1"/>
  <c r="N38" i="34"/>
  <c r="U38" i="34" s="1"/>
  <c r="U40" i="34"/>
  <c r="U39" i="34"/>
  <c r="U42" i="34"/>
  <c r="U43" i="34"/>
  <c r="E60" i="38"/>
  <c r="M60" i="38" s="1"/>
  <c r="E57" i="38"/>
  <c r="M57" i="38" s="1"/>
  <c r="F50" i="38"/>
  <c r="N50" i="38" s="1"/>
  <c r="F57" i="38"/>
  <c r="N57" i="38" s="1"/>
  <c r="F60" i="38"/>
  <c r="N60" i="38" s="1"/>
  <c r="F54" i="38"/>
  <c r="N54" i="38" s="1"/>
  <c r="F61" i="38"/>
  <c r="N61" i="38" s="1"/>
  <c r="E56" i="38"/>
  <c r="M56" i="38" s="1"/>
  <c r="F56" i="38"/>
  <c r="N56" i="38" s="1"/>
  <c r="E54" i="38"/>
  <c r="M54" i="38" s="1"/>
  <c r="F51" i="38"/>
  <c r="N51" i="38" s="1"/>
  <c r="E55" i="38"/>
  <c r="M55" i="38" s="1"/>
  <c r="E51" i="38"/>
  <c r="M51" i="38" s="1"/>
  <c r="F53" i="38"/>
  <c r="N53" i="38" s="1"/>
  <c r="E58" i="38"/>
  <c r="M58" i="38" s="1"/>
  <c r="F58" i="38"/>
  <c r="N58" i="38" s="1"/>
  <c r="F55" i="38"/>
  <c r="N55" i="38" s="1"/>
  <c r="F59" i="38"/>
  <c r="N59" i="38" s="1"/>
  <c r="E52" i="38"/>
  <c r="M52" i="38" s="1"/>
  <c r="E53" i="38"/>
  <c r="M53" i="38" s="1"/>
  <c r="E61" i="38"/>
  <c r="M61" i="38" s="1"/>
  <c r="E59" i="38"/>
  <c r="M59" i="38" s="1"/>
  <c r="F52" i="38"/>
  <c r="N52" i="38" s="1"/>
  <c r="G51" i="36"/>
  <c r="P51" i="36" s="1"/>
  <c r="G58" i="36"/>
  <c r="P58" i="36" s="1"/>
  <c r="G56" i="36"/>
  <c r="P56" i="36" s="1"/>
  <c r="G50" i="36"/>
  <c r="P50" i="36" s="1"/>
  <c r="G53" i="36"/>
  <c r="P53" i="36" s="1"/>
  <c r="F55" i="36"/>
  <c r="O55" i="36" s="1"/>
  <c r="G60" i="36"/>
  <c r="P60" i="36" s="1"/>
  <c r="F59" i="36"/>
  <c r="O59" i="36" s="1"/>
  <c r="G61" i="36"/>
  <c r="P61" i="36" s="1"/>
  <c r="F56" i="36"/>
  <c r="O56" i="36" s="1"/>
  <c r="F51" i="36"/>
  <c r="O51" i="36" s="1"/>
  <c r="F54" i="36"/>
  <c r="O54" i="36" s="1"/>
  <c r="F53" i="36"/>
  <c r="O53" i="36" s="1"/>
  <c r="G52" i="36"/>
  <c r="P52" i="36" s="1"/>
  <c r="G55" i="36"/>
  <c r="P55" i="36" s="1"/>
  <c r="G59" i="36"/>
  <c r="P59" i="36" s="1"/>
  <c r="F50" i="36"/>
  <c r="O50" i="36" s="1"/>
  <c r="F52" i="36"/>
  <c r="O52" i="36" s="1"/>
  <c r="G54" i="36"/>
  <c r="P54" i="36" s="1"/>
  <c r="F60" i="36"/>
  <c r="O60" i="36" s="1"/>
  <c r="G57" i="36"/>
  <c r="P57" i="36" s="1"/>
  <c r="F58" i="36"/>
  <c r="O58" i="36" s="1"/>
  <c r="V58" i="36" s="1"/>
  <c r="F57" i="36"/>
  <c r="O57" i="36" s="1"/>
  <c r="F61" i="36"/>
  <c r="O61" i="36" s="1"/>
  <c r="B13" i="17"/>
  <c r="B14" i="17" s="1"/>
  <c r="V52" i="36" l="1"/>
  <c r="U50" i="34"/>
  <c r="E68" i="34"/>
  <c r="N68" i="34" s="1"/>
  <c r="U56" i="34"/>
  <c r="V53" i="36"/>
  <c r="F65" i="34"/>
  <c r="O65" i="34" s="1"/>
  <c r="F72" i="34"/>
  <c r="O72" i="34" s="1"/>
  <c r="E70" i="34"/>
  <c r="N70" i="34" s="1"/>
  <c r="F66" i="34"/>
  <c r="O66" i="34" s="1"/>
  <c r="U57" i="34"/>
  <c r="E69" i="34"/>
  <c r="N69" i="34" s="1"/>
  <c r="E64" i="34"/>
  <c r="N64" i="34" s="1"/>
  <c r="U52" i="34"/>
  <c r="U54" i="34"/>
  <c r="E66" i="34"/>
  <c r="N66" i="34" s="1"/>
  <c r="F67" i="34"/>
  <c r="O67" i="34" s="1"/>
  <c r="F71" i="34"/>
  <c r="O71" i="34" s="1"/>
  <c r="U59" i="34"/>
  <c r="E62" i="38"/>
  <c r="M62" i="38" s="1"/>
  <c r="U53" i="34"/>
  <c r="E65" i="34"/>
  <c r="N65" i="34" s="1"/>
  <c r="F70" i="34"/>
  <c r="O70" i="34" s="1"/>
  <c r="F68" i="34"/>
  <c r="O68" i="34" s="1"/>
  <c r="E72" i="34"/>
  <c r="N72" i="34" s="1"/>
  <c r="F62" i="34"/>
  <c r="O62" i="34" s="1"/>
  <c r="F73" i="34"/>
  <c r="O73" i="34" s="1"/>
  <c r="U51" i="34"/>
  <c r="F63" i="34"/>
  <c r="O63" i="34" s="1"/>
  <c r="E67" i="34"/>
  <c r="N67" i="34" s="1"/>
  <c r="E73" i="34"/>
  <c r="N73" i="34" s="1"/>
  <c r="V56" i="36"/>
  <c r="F69" i="34"/>
  <c r="O69" i="34" s="1"/>
  <c r="V60" i="36"/>
  <c r="E63" i="34"/>
  <c r="N63" i="34" s="1"/>
  <c r="V50" i="36"/>
  <c r="V61" i="36"/>
  <c r="V51" i="36"/>
  <c r="V57" i="36"/>
  <c r="V55" i="36"/>
  <c r="V54" i="36"/>
  <c r="V59" i="36"/>
  <c r="E71" i="34"/>
  <c r="N71" i="34" s="1"/>
  <c r="F64" i="34"/>
  <c r="O64" i="34" s="1"/>
  <c r="E62" i="34"/>
  <c r="N62" i="34" s="1"/>
  <c r="U55" i="34"/>
  <c r="U58" i="34"/>
  <c r="U60" i="34"/>
  <c r="E72" i="38"/>
  <c r="M72" i="38" s="1"/>
  <c r="E69" i="38"/>
  <c r="M69" i="38" s="1"/>
  <c r="E68" i="38"/>
  <c r="M68" i="38" s="1"/>
  <c r="F72" i="38"/>
  <c r="N72" i="38" s="1"/>
  <c r="F73" i="38"/>
  <c r="N73" i="38" s="1"/>
  <c r="F66" i="38"/>
  <c r="N66" i="38" s="1"/>
  <c r="F62" i="38"/>
  <c r="N62" i="38" s="1"/>
  <c r="F69" i="38"/>
  <c r="N69" i="38" s="1"/>
  <c r="F68" i="38"/>
  <c r="N68" i="38" s="1"/>
  <c r="F63" i="38"/>
  <c r="N63" i="38" s="1"/>
  <c r="E66" i="38"/>
  <c r="M66" i="38" s="1"/>
  <c r="E67" i="38"/>
  <c r="M67" i="38" s="1"/>
  <c r="E63" i="38"/>
  <c r="M63" i="38" s="1"/>
  <c r="F65" i="38"/>
  <c r="N65" i="38" s="1"/>
  <c r="F67" i="38"/>
  <c r="N67" i="38" s="1"/>
  <c r="F70" i="38"/>
  <c r="N70" i="38" s="1"/>
  <c r="E70" i="38"/>
  <c r="M70" i="38" s="1"/>
  <c r="E64" i="38"/>
  <c r="M64" i="38" s="1"/>
  <c r="F71" i="38"/>
  <c r="N71" i="38" s="1"/>
  <c r="E73" i="38"/>
  <c r="M73" i="38" s="1"/>
  <c r="E65" i="38"/>
  <c r="M65" i="38" s="1"/>
  <c r="E71" i="38"/>
  <c r="M71" i="38" s="1"/>
  <c r="F64" i="38"/>
  <c r="N64" i="38" s="1"/>
  <c r="G66" i="36"/>
  <c r="P66" i="36" s="1"/>
  <c r="F64" i="36"/>
  <c r="O64" i="36" s="1"/>
  <c r="G67" i="36"/>
  <c r="P67" i="36" s="1"/>
  <c r="F65" i="36"/>
  <c r="O65" i="36" s="1"/>
  <c r="G72" i="36"/>
  <c r="P72" i="36" s="1"/>
  <c r="G69" i="36"/>
  <c r="P69" i="36" s="1"/>
  <c r="F73" i="36"/>
  <c r="O73" i="36" s="1"/>
  <c r="F69" i="36"/>
  <c r="O69" i="36" s="1"/>
  <c r="F72" i="36"/>
  <c r="O72" i="36" s="1"/>
  <c r="G64" i="36"/>
  <c r="P64" i="36" s="1"/>
  <c r="F63" i="36"/>
  <c r="O63" i="36" s="1"/>
  <c r="G73" i="36"/>
  <c r="P73" i="36" s="1"/>
  <c r="F71" i="36"/>
  <c r="O71" i="36" s="1"/>
  <c r="G68" i="36"/>
  <c r="P68" i="36" s="1"/>
  <c r="F62" i="36"/>
  <c r="O62" i="36" s="1"/>
  <c r="F67" i="36"/>
  <c r="O67" i="36" s="1"/>
  <c r="G65" i="36"/>
  <c r="P65" i="36" s="1"/>
  <c r="G62" i="36"/>
  <c r="P62" i="36" s="1"/>
  <c r="G70" i="36"/>
  <c r="P70" i="36" s="1"/>
  <c r="F70" i="36"/>
  <c r="O70" i="36" s="1"/>
  <c r="G71" i="36"/>
  <c r="P71" i="36" s="1"/>
  <c r="F66" i="36"/>
  <c r="O66" i="36" s="1"/>
  <c r="F68" i="36"/>
  <c r="O68" i="36" s="1"/>
  <c r="G63" i="36"/>
  <c r="P63" i="36" s="1"/>
  <c r="E80" i="34"/>
  <c r="N80" i="34" s="1"/>
  <c r="F77" i="34" l="1"/>
  <c r="O77" i="34" s="1"/>
  <c r="F84" i="34"/>
  <c r="O84" i="34" s="1"/>
  <c r="E82" i="34"/>
  <c r="N82" i="34" s="1"/>
  <c r="V72" i="36"/>
  <c r="U72" i="34"/>
  <c r="F83" i="34"/>
  <c r="O83" i="34" s="1"/>
  <c r="E76" i="34"/>
  <c r="N76" i="34" s="1"/>
  <c r="E84" i="34"/>
  <c r="N84" i="34" s="1"/>
  <c r="F78" i="34"/>
  <c r="O78" i="34" s="1"/>
  <c r="U69" i="34"/>
  <c r="E74" i="38"/>
  <c r="M74" i="38" s="1"/>
  <c r="E81" i="34"/>
  <c r="N81" i="34" s="1"/>
  <c r="E78" i="34"/>
  <c r="N78" i="34" s="1"/>
  <c r="F82" i="34"/>
  <c r="O82" i="34" s="1"/>
  <c r="E77" i="34"/>
  <c r="N77" i="34" s="1"/>
  <c r="F80" i="34"/>
  <c r="O80" i="34" s="1"/>
  <c r="F79" i="34"/>
  <c r="O79" i="34" s="1"/>
  <c r="F75" i="34"/>
  <c r="O75" i="34" s="1"/>
  <c r="F76" i="34"/>
  <c r="O76" i="34" s="1"/>
  <c r="F74" i="34"/>
  <c r="O74" i="34" s="1"/>
  <c r="F85" i="34"/>
  <c r="O85" i="34" s="1"/>
  <c r="U63" i="34"/>
  <c r="E79" i="34"/>
  <c r="N79" i="34" s="1"/>
  <c r="E75" i="34"/>
  <c r="N75" i="34" s="1"/>
  <c r="E85" i="34"/>
  <c r="N85" i="34" s="1"/>
  <c r="F81" i="34"/>
  <c r="O81" i="34" s="1"/>
  <c r="V69" i="36"/>
  <c r="E74" i="34"/>
  <c r="N74" i="34" s="1"/>
  <c r="V68" i="36"/>
  <c r="E83" i="34"/>
  <c r="N83" i="34" s="1"/>
  <c r="V62" i="36"/>
  <c r="V70" i="36"/>
  <c r="V67" i="36"/>
  <c r="V66" i="36"/>
  <c r="V63" i="36"/>
  <c r="V73" i="36"/>
  <c r="V64" i="36"/>
  <c r="V71" i="36"/>
  <c r="V65" i="36"/>
  <c r="U67" i="34"/>
  <c r="U62" i="34"/>
  <c r="U66" i="34"/>
  <c r="U70" i="34"/>
  <c r="U71" i="34"/>
  <c r="U65" i="34"/>
  <c r="U73" i="34"/>
  <c r="U64" i="34"/>
  <c r="U68" i="34"/>
  <c r="E84" i="38"/>
  <c r="M84" i="38" s="1"/>
  <c r="E81" i="38"/>
  <c r="M81" i="38" s="1"/>
  <c r="E80" i="38"/>
  <c r="M80" i="38" s="1"/>
  <c r="F81" i="38"/>
  <c r="N81" i="38" s="1"/>
  <c r="F84" i="38"/>
  <c r="N84" i="38" s="1"/>
  <c r="F78" i="38"/>
  <c r="N78" i="38" s="1"/>
  <c r="F74" i="38"/>
  <c r="N74" i="38" s="1"/>
  <c r="F85" i="38"/>
  <c r="N85" i="38" s="1"/>
  <c r="F80" i="38"/>
  <c r="N80" i="38" s="1"/>
  <c r="F75" i="38"/>
  <c r="N75" i="38" s="1"/>
  <c r="F83" i="38"/>
  <c r="N83" i="38" s="1"/>
  <c r="E79" i="38"/>
  <c r="M79" i="38" s="1"/>
  <c r="E75" i="38"/>
  <c r="M75" i="38" s="1"/>
  <c r="E78" i="38"/>
  <c r="M78" i="38" s="1"/>
  <c r="F79" i="38"/>
  <c r="N79" i="38" s="1"/>
  <c r="F77" i="38"/>
  <c r="N77" i="38" s="1"/>
  <c r="F76" i="38"/>
  <c r="N76" i="38" s="1"/>
  <c r="F82" i="38"/>
  <c r="N82" i="38" s="1"/>
  <c r="E82" i="38"/>
  <c r="M82" i="38" s="1"/>
  <c r="E85" i="38"/>
  <c r="M85" i="38" s="1"/>
  <c r="E76" i="38"/>
  <c r="M76" i="38" s="1"/>
  <c r="E77" i="38"/>
  <c r="M77" i="38" s="1"/>
  <c r="E83" i="38"/>
  <c r="M83" i="38" s="1"/>
  <c r="G75" i="36"/>
  <c r="P75" i="36" s="1"/>
  <c r="G82" i="36"/>
  <c r="P82" i="36" s="1"/>
  <c r="G80" i="36"/>
  <c r="P80" i="36" s="1"/>
  <c r="F75" i="36"/>
  <c r="O75" i="36" s="1"/>
  <c r="G84" i="36"/>
  <c r="P84" i="36" s="1"/>
  <c r="G83" i="36"/>
  <c r="P83" i="36" s="1"/>
  <c r="F77" i="36"/>
  <c r="O77" i="36" s="1"/>
  <c r="F80" i="36"/>
  <c r="O80" i="36" s="1"/>
  <c r="F78" i="36"/>
  <c r="O78" i="36" s="1"/>
  <c r="F82" i="36"/>
  <c r="O82" i="36" s="1"/>
  <c r="F74" i="36"/>
  <c r="O74" i="36" s="1"/>
  <c r="G85" i="36"/>
  <c r="P85" i="36" s="1"/>
  <c r="F85" i="36"/>
  <c r="O85" i="36" s="1"/>
  <c r="G81" i="36"/>
  <c r="P81" i="36" s="1"/>
  <c r="G79" i="36"/>
  <c r="P79" i="36" s="1"/>
  <c r="G78" i="36"/>
  <c r="P78" i="36" s="1"/>
  <c r="G77" i="36"/>
  <c r="P77" i="36" s="1"/>
  <c r="F83" i="36"/>
  <c r="O83" i="36" s="1"/>
  <c r="F81" i="36"/>
  <c r="O81" i="36" s="1"/>
  <c r="G74" i="36"/>
  <c r="P74" i="36" s="1"/>
  <c r="F79" i="36"/>
  <c r="O79" i="36" s="1"/>
  <c r="G76" i="36"/>
  <c r="P76" i="36" s="1"/>
  <c r="F84" i="36"/>
  <c r="O84" i="36" s="1"/>
  <c r="F76" i="36"/>
  <c r="O76" i="36" s="1"/>
  <c r="E92" i="34"/>
  <c r="N92" i="34" s="1"/>
  <c r="B15" i="17"/>
  <c r="B16" i="17" s="1"/>
  <c r="F95" i="34" l="1"/>
  <c r="O95" i="34" s="1"/>
  <c r="F89" i="34"/>
  <c r="O89" i="34" s="1"/>
  <c r="F96" i="34"/>
  <c r="O96" i="34" s="1"/>
  <c r="E94" i="34"/>
  <c r="N94" i="34" s="1"/>
  <c r="U78" i="34"/>
  <c r="V83" i="36"/>
  <c r="U82" i="34"/>
  <c r="U83" i="34"/>
  <c r="E86" i="38"/>
  <c r="M86" i="38" s="1"/>
  <c r="E96" i="34"/>
  <c r="N96" i="34" s="1"/>
  <c r="E88" i="34"/>
  <c r="N88" i="34" s="1"/>
  <c r="F90" i="34"/>
  <c r="O90" i="34" s="1"/>
  <c r="F94" i="34"/>
  <c r="O94" i="34" s="1"/>
  <c r="E89" i="34"/>
  <c r="N89" i="34" s="1"/>
  <c r="E90" i="34"/>
  <c r="N90" i="34" s="1"/>
  <c r="F92" i="34"/>
  <c r="O92" i="34" s="1"/>
  <c r="U92" i="34" s="1"/>
  <c r="E93" i="34"/>
  <c r="N93" i="34" s="1"/>
  <c r="E87" i="34"/>
  <c r="N87" i="34" s="1"/>
  <c r="F88" i="34"/>
  <c r="O88" i="34" s="1"/>
  <c r="F91" i="34"/>
  <c r="O91" i="34" s="1"/>
  <c r="U79" i="34"/>
  <c r="F87" i="34"/>
  <c r="O87" i="34" s="1"/>
  <c r="E91" i="34"/>
  <c r="N91" i="34" s="1"/>
  <c r="V82" i="36"/>
  <c r="F86" i="34"/>
  <c r="O86" i="34" s="1"/>
  <c r="E95" i="34"/>
  <c r="N95" i="34" s="1"/>
  <c r="U95" i="34" s="1"/>
  <c r="F97" i="34"/>
  <c r="O97" i="34" s="1"/>
  <c r="U74" i="34"/>
  <c r="E97" i="34"/>
  <c r="N97" i="34" s="1"/>
  <c r="F93" i="34"/>
  <c r="O93" i="34" s="1"/>
  <c r="E86" i="34"/>
  <c r="N86" i="34" s="1"/>
  <c r="V81" i="36"/>
  <c r="V76" i="36"/>
  <c r="V84" i="36"/>
  <c r="V80" i="36"/>
  <c r="V75" i="36"/>
  <c r="V79" i="36"/>
  <c r="V85" i="36"/>
  <c r="V78" i="36"/>
  <c r="V74" i="36"/>
  <c r="V77" i="36"/>
  <c r="U80" i="34"/>
  <c r="U85" i="34"/>
  <c r="U75" i="34"/>
  <c r="U77" i="34"/>
  <c r="U84" i="34"/>
  <c r="U76" i="34"/>
  <c r="U81" i="34"/>
  <c r="E96" i="38"/>
  <c r="M96" i="38" s="1"/>
  <c r="E93" i="38"/>
  <c r="M93" i="38" s="1"/>
  <c r="E92" i="38"/>
  <c r="M92" i="38" s="1"/>
  <c r="E87" i="38"/>
  <c r="M87" i="38" s="1"/>
  <c r="F93" i="38"/>
  <c r="N93" i="38" s="1"/>
  <c r="E91" i="38"/>
  <c r="M91" i="38" s="1"/>
  <c r="F97" i="38"/>
  <c r="N97" i="38" s="1"/>
  <c r="F96" i="38"/>
  <c r="N96" i="38" s="1"/>
  <c r="F90" i="38"/>
  <c r="N90" i="38" s="1"/>
  <c r="F86" i="38"/>
  <c r="N86" i="38" s="1"/>
  <c r="F95" i="38"/>
  <c r="N95" i="38" s="1"/>
  <c r="F92" i="38"/>
  <c r="N92" i="38" s="1"/>
  <c r="F87" i="38"/>
  <c r="N87" i="38" s="1"/>
  <c r="E90" i="38"/>
  <c r="M90" i="38" s="1"/>
  <c r="F88" i="38"/>
  <c r="N88" i="38" s="1"/>
  <c r="E88" i="38"/>
  <c r="M88" i="38" s="1"/>
  <c r="F91" i="38"/>
  <c r="N91" i="38" s="1"/>
  <c r="F89" i="38"/>
  <c r="N89" i="38" s="1"/>
  <c r="F94" i="38"/>
  <c r="N94" i="38" s="1"/>
  <c r="E97" i="38"/>
  <c r="M97" i="38" s="1"/>
  <c r="E94" i="38"/>
  <c r="M94" i="38" s="1"/>
  <c r="E95" i="38"/>
  <c r="M95" i="38" s="1"/>
  <c r="E89" i="38"/>
  <c r="M89" i="38" s="1"/>
  <c r="F88" i="36"/>
  <c r="O88" i="36" s="1"/>
  <c r="G88" i="36"/>
  <c r="P88" i="36" s="1"/>
  <c r="G86" i="36"/>
  <c r="P86" i="36" s="1"/>
  <c r="F93" i="36"/>
  <c r="O93" i="36" s="1"/>
  <c r="G89" i="36"/>
  <c r="P89" i="36" s="1"/>
  <c r="G90" i="36"/>
  <c r="P90" i="36" s="1"/>
  <c r="G97" i="36"/>
  <c r="P97" i="36" s="1"/>
  <c r="F86" i="36"/>
  <c r="O86" i="36" s="1"/>
  <c r="F89" i="36"/>
  <c r="O89" i="36" s="1"/>
  <c r="G96" i="36"/>
  <c r="P96" i="36" s="1"/>
  <c r="G94" i="36"/>
  <c r="P94" i="36" s="1"/>
  <c r="F92" i="36"/>
  <c r="O92" i="36" s="1"/>
  <c r="G87" i="36"/>
  <c r="P87" i="36" s="1"/>
  <c r="F96" i="36"/>
  <c r="O96" i="36" s="1"/>
  <c r="G91" i="36"/>
  <c r="P91" i="36" s="1"/>
  <c r="F90" i="36"/>
  <c r="O90" i="36" s="1"/>
  <c r="F87" i="36"/>
  <c r="O87" i="36" s="1"/>
  <c r="F91" i="36"/>
  <c r="O91" i="36" s="1"/>
  <c r="F95" i="36"/>
  <c r="O95" i="36" s="1"/>
  <c r="G93" i="36"/>
  <c r="P93" i="36" s="1"/>
  <c r="F97" i="36"/>
  <c r="O97" i="36" s="1"/>
  <c r="F94" i="36"/>
  <c r="O94" i="36" s="1"/>
  <c r="G95" i="36"/>
  <c r="P95" i="36" s="1"/>
  <c r="G92" i="36"/>
  <c r="P92" i="36" s="1"/>
  <c r="F107" i="34"/>
  <c r="O107" i="34" s="1"/>
  <c r="E104" i="34"/>
  <c r="N104" i="34" s="1"/>
  <c r="F108" i="34" l="1"/>
  <c r="O108" i="34" s="1"/>
  <c r="F101" i="34"/>
  <c r="O101" i="34" s="1"/>
  <c r="V87" i="36"/>
  <c r="U96" i="34"/>
  <c r="F102" i="34"/>
  <c r="O102" i="34" s="1"/>
  <c r="E100" i="34"/>
  <c r="N100" i="34" s="1"/>
  <c r="E106" i="34"/>
  <c r="N106" i="34" s="1"/>
  <c r="E102" i="34"/>
  <c r="N102" i="34" s="1"/>
  <c r="U87" i="34"/>
  <c r="E101" i="34"/>
  <c r="N101" i="34" s="1"/>
  <c r="U101" i="34" s="1"/>
  <c r="E98" i="38"/>
  <c r="M98" i="38" s="1"/>
  <c r="E108" i="34"/>
  <c r="N108" i="34" s="1"/>
  <c r="U108" i="34" s="1"/>
  <c r="F106" i="34"/>
  <c r="O106" i="34" s="1"/>
  <c r="F100" i="34"/>
  <c r="O100" i="34" s="1"/>
  <c r="E103" i="34"/>
  <c r="N103" i="34" s="1"/>
  <c r="F104" i="34"/>
  <c r="O104" i="34" s="1"/>
  <c r="V89" i="36"/>
  <c r="U93" i="34"/>
  <c r="E105" i="34"/>
  <c r="N105" i="34" s="1"/>
  <c r="E99" i="34"/>
  <c r="N99" i="34" s="1"/>
  <c r="F103" i="34"/>
  <c r="O103" i="34" s="1"/>
  <c r="F109" i="34"/>
  <c r="O109" i="34" s="1"/>
  <c r="F99" i="34"/>
  <c r="O99" i="34" s="1"/>
  <c r="V96" i="36"/>
  <c r="F98" i="34"/>
  <c r="O98" i="34" s="1"/>
  <c r="E107" i="34"/>
  <c r="N107" i="34" s="1"/>
  <c r="U107" i="34" s="1"/>
  <c r="E98" i="34"/>
  <c r="N98" i="34" s="1"/>
  <c r="F105" i="34"/>
  <c r="O105" i="34" s="1"/>
  <c r="E109" i="34"/>
  <c r="N109" i="34" s="1"/>
  <c r="V90" i="36"/>
  <c r="V97" i="36"/>
  <c r="V88" i="36"/>
  <c r="V86" i="36"/>
  <c r="V94" i="36"/>
  <c r="V91" i="36"/>
  <c r="V95" i="36"/>
  <c r="V92" i="36"/>
  <c r="V93" i="36"/>
  <c r="U91" i="34"/>
  <c r="U90" i="34"/>
  <c r="U88" i="34"/>
  <c r="U86" i="34"/>
  <c r="U89" i="34"/>
  <c r="U97" i="34"/>
  <c r="U94" i="34"/>
  <c r="E108" i="38"/>
  <c r="M108" i="38" s="1"/>
  <c r="E105" i="38"/>
  <c r="M105" i="38" s="1"/>
  <c r="E104" i="38"/>
  <c r="M104" i="38" s="1"/>
  <c r="E99" i="38"/>
  <c r="M99" i="38" s="1"/>
  <c r="F105" i="38"/>
  <c r="N105" i="38" s="1"/>
  <c r="E103" i="38"/>
  <c r="M103" i="38" s="1"/>
  <c r="E100" i="38"/>
  <c r="M100" i="38" s="1"/>
  <c r="E102" i="38"/>
  <c r="M102" i="38" s="1"/>
  <c r="F102" i="38"/>
  <c r="N102" i="38" s="1"/>
  <c r="F109" i="38"/>
  <c r="N109" i="38" s="1"/>
  <c r="F108" i="38"/>
  <c r="N108" i="38" s="1"/>
  <c r="F98" i="38"/>
  <c r="N98" i="38" s="1"/>
  <c r="F104" i="38"/>
  <c r="N104" i="38" s="1"/>
  <c r="F107" i="38"/>
  <c r="N107" i="38" s="1"/>
  <c r="F99" i="38"/>
  <c r="N99" i="38" s="1"/>
  <c r="F100" i="38"/>
  <c r="N100" i="38" s="1"/>
  <c r="E101" i="38"/>
  <c r="M101" i="38" s="1"/>
  <c r="F101" i="38"/>
  <c r="N101" i="38" s="1"/>
  <c r="E107" i="38"/>
  <c r="M107" i="38" s="1"/>
  <c r="E106" i="38"/>
  <c r="M106" i="38" s="1"/>
  <c r="F103" i="38"/>
  <c r="N103" i="38" s="1"/>
  <c r="F106" i="38"/>
  <c r="N106" i="38" s="1"/>
  <c r="E109" i="38"/>
  <c r="M109" i="38" s="1"/>
  <c r="F106" i="36"/>
  <c r="O106" i="36" s="1"/>
  <c r="F107" i="36"/>
  <c r="O107" i="36" s="1"/>
  <c r="F99" i="36"/>
  <c r="O99" i="36" s="1"/>
  <c r="G100" i="36"/>
  <c r="P100" i="36" s="1"/>
  <c r="G104" i="36"/>
  <c r="P104" i="36" s="1"/>
  <c r="G105" i="36"/>
  <c r="P105" i="36" s="1"/>
  <c r="F108" i="36"/>
  <c r="O108" i="36" s="1"/>
  <c r="G106" i="36"/>
  <c r="P106" i="36" s="1"/>
  <c r="F98" i="36"/>
  <c r="O98" i="36" s="1"/>
  <c r="F105" i="36"/>
  <c r="O105" i="36" s="1"/>
  <c r="F109" i="36"/>
  <c r="O109" i="36" s="1"/>
  <c r="G99" i="36"/>
  <c r="P99" i="36" s="1"/>
  <c r="G108" i="36"/>
  <c r="P108" i="36" s="1"/>
  <c r="G102" i="36"/>
  <c r="P102" i="36" s="1"/>
  <c r="F103" i="36"/>
  <c r="O103" i="36" s="1"/>
  <c r="G103" i="36"/>
  <c r="P103" i="36" s="1"/>
  <c r="F104" i="36"/>
  <c r="O104" i="36" s="1"/>
  <c r="G98" i="36"/>
  <c r="P98" i="36" s="1"/>
  <c r="F100" i="36"/>
  <c r="O100" i="36" s="1"/>
  <c r="G107" i="36"/>
  <c r="P107" i="36" s="1"/>
  <c r="F102" i="36"/>
  <c r="O102" i="36" s="1"/>
  <c r="F101" i="36"/>
  <c r="O101" i="36" s="1"/>
  <c r="G109" i="36"/>
  <c r="P109" i="36" s="1"/>
  <c r="G101" i="36"/>
  <c r="P101" i="36" s="1"/>
  <c r="F115" i="34"/>
  <c r="O115" i="34" s="1"/>
  <c r="E116" i="34"/>
  <c r="N116" i="34" s="1"/>
  <c r="F119" i="34"/>
  <c r="O119" i="34" s="1"/>
  <c r="F113" i="34"/>
  <c r="O113" i="34" s="1"/>
  <c r="F120" i="34"/>
  <c r="O120" i="34" s="1"/>
  <c r="U106" i="34" l="1"/>
  <c r="U102" i="34"/>
  <c r="F114" i="34"/>
  <c r="O114" i="34" s="1"/>
  <c r="U100" i="34"/>
  <c r="E118" i="34"/>
  <c r="N118" i="34" s="1"/>
  <c r="E112" i="34"/>
  <c r="N112" i="34" s="1"/>
  <c r="E114" i="34"/>
  <c r="N114" i="34" s="1"/>
  <c r="E110" i="38"/>
  <c r="M110" i="38" s="1"/>
  <c r="E113" i="34"/>
  <c r="N113" i="34" s="1"/>
  <c r="U113" i="34" s="1"/>
  <c r="E120" i="34"/>
  <c r="N120" i="34" s="1"/>
  <c r="F111" i="34"/>
  <c r="O111" i="34" s="1"/>
  <c r="E115" i="34"/>
  <c r="N115" i="34" s="1"/>
  <c r="F118" i="34"/>
  <c r="O118" i="34" s="1"/>
  <c r="F112" i="34"/>
  <c r="O112" i="34" s="1"/>
  <c r="V105" i="36"/>
  <c r="U103" i="34"/>
  <c r="U105" i="34"/>
  <c r="F116" i="34"/>
  <c r="O116" i="34" s="1"/>
  <c r="U116" i="34" s="1"/>
  <c r="E117" i="34"/>
  <c r="N117" i="34" s="1"/>
  <c r="E111" i="34"/>
  <c r="N111" i="34" s="1"/>
  <c r="U109" i="34"/>
  <c r="F121" i="34"/>
  <c r="O121" i="34" s="1"/>
  <c r="E110" i="34"/>
  <c r="N110" i="34" s="1"/>
  <c r="E119" i="34"/>
  <c r="N119" i="34" s="1"/>
  <c r="V104" i="36"/>
  <c r="U98" i="34"/>
  <c r="F110" i="34"/>
  <c r="O110" i="34" s="1"/>
  <c r="F117" i="34"/>
  <c r="O117" i="34" s="1"/>
  <c r="E121" i="34"/>
  <c r="N121" i="34" s="1"/>
  <c r="V102" i="36"/>
  <c r="V100" i="36"/>
  <c r="V103" i="36"/>
  <c r="V101" i="36"/>
  <c r="V98" i="36"/>
  <c r="V106" i="36"/>
  <c r="V109" i="36"/>
  <c r="V108" i="36"/>
  <c r="V99" i="36"/>
  <c r="V107" i="36"/>
  <c r="U99" i="34"/>
  <c r="U104" i="34"/>
  <c r="E120" i="38"/>
  <c r="M120" i="38" s="1"/>
  <c r="E117" i="38"/>
  <c r="M117" i="38" s="1"/>
  <c r="E116" i="38"/>
  <c r="M116" i="38" s="1"/>
  <c r="F117" i="38"/>
  <c r="N117" i="38" s="1"/>
  <c r="E111" i="38"/>
  <c r="M111" i="38" s="1"/>
  <c r="E115" i="38"/>
  <c r="M115" i="38" s="1"/>
  <c r="E114" i="38"/>
  <c r="M114" i="38" s="1"/>
  <c r="E112" i="38"/>
  <c r="M112" i="38" s="1"/>
  <c r="F120" i="38"/>
  <c r="N120" i="38" s="1"/>
  <c r="F110" i="38"/>
  <c r="N110" i="38" s="1"/>
  <c r="F114" i="38"/>
  <c r="N114" i="38" s="1"/>
  <c r="F121" i="38"/>
  <c r="N121" i="38" s="1"/>
  <c r="F116" i="38"/>
  <c r="N116" i="38" s="1"/>
  <c r="F119" i="38"/>
  <c r="N119" i="38" s="1"/>
  <c r="F111" i="38"/>
  <c r="N111" i="38" s="1"/>
  <c r="F118" i="38"/>
  <c r="N118" i="38" s="1"/>
  <c r="F112" i="38"/>
  <c r="N112" i="38" s="1"/>
  <c r="F113" i="38"/>
  <c r="N113" i="38" s="1"/>
  <c r="E113" i="38"/>
  <c r="M113" i="38" s="1"/>
  <c r="F115" i="38"/>
  <c r="N115" i="38" s="1"/>
  <c r="E119" i="38"/>
  <c r="M119" i="38" s="1"/>
  <c r="E118" i="38"/>
  <c r="M118" i="38" s="1"/>
  <c r="E121" i="38"/>
  <c r="M121" i="38" s="1"/>
  <c r="F112" i="36"/>
  <c r="O112" i="36" s="1"/>
  <c r="G115" i="36"/>
  <c r="P115" i="36" s="1"/>
  <c r="F115" i="36"/>
  <c r="O115" i="36" s="1"/>
  <c r="G120" i="36"/>
  <c r="P120" i="36" s="1"/>
  <c r="G112" i="36"/>
  <c r="P112" i="36" s="1"/>
  <c r="F113" i="36"/>
  <c r="O113" i="36" s="1"/>
  <c r="F117" i="36"/>
  <c r="O117" i="36" s="1"/>
  <c r="G121" i="36"/>
  <c r="P121" i="36" s="1"/>
  <c r="F110" i="36"/>
  <c r="O110" i="36" s="1"/>
  <c r="G118" i="36"/>
  <c r="P118" i="36" s="1"/>
  <c r="F111" i="36"/>
  <c r="O111" i="36" s="1"/>
  <c r="F119" i="36"/>
  <c r="O119" i="36" s="1"/>
  <c r="G113" i="36"/>
  <c r="P113" i="36" s="1"/>
  <c r="F114" i="36"/>
  <c r="O114" i="36" s="1"/>
  <c r="G119" i="36"/>
  <c r="P119" i="36" s="1"/>
  <c r="G110" i="36"/>
  <c r="P110" i="36" s="1"/>
  <c r="F116" i="36"/>
  <c r="O116" i="36" s="1"/>
  <c r="G114" i="36"/>
  <c r="P114" i="36" s="1"/>
  <c r="G111" i="36"/>
  <c r="P111" i="36" s="1"/>
  <c r="F121" i="36"/>
  <c r="O121" i="36" s="1"/>
  <c r="F120" i="36"/>
  <c r="O120" i="36" s="1"/>
  <c r="G117" i="36"/>
  <c r="P117" i="36" s="1"/>
  <c r="G116" i="36"/>
  <c r="P116" i="36" s="1"/>
  <c r="F118" i="36"/>
  <c r="O118" i="36" s="1"/>
  <c r="E128" i="34"/>
  <c r="N128" i="34" s="1"/>
  <c r="F132" i="34"/>
  <c r="O132" i="34" s="1"/>
  <c r="F125" i="34"/>
  <c r="O125" i="34" s="1"/>
  <c r="F131" i="34"/>
  <c r="O131" i="34" s="1"/>
  <c r="F127" i="34"/>
  <c r="O127" i="34" s="1"/>
  <c r="F126" i="34" l="1"/>
  <c r="O126" i="34" s="1"/>
  <c r="E125" i="34"/>
  <c r="N125" i="34" s="1"/>
  <c r="U114" i="34"/>
  <c r="E130" i="34"/>
  <c r="N130" i="34" s="1"/>
  <c r="E124" i="34"/>
  <c r="N124" i="34" s="1"/>
  <c r="E127" i="34"/>
  <c r="N127" i="34" s="1"/>
  <c r="U127" i="34" s="1"/>
  <c r="E126" i="34"/>
  <c r="N126" i="34" s="1"/>
  <c r="E129" i="34"/>
  <c r="N129" i="34" s="1"/>
  <c r="E122" i="38"/>
  <c r="M122" i="38" s="1"/>
  <c r="E132" i="34"/>
  <c r="N132" i="34" s="1"/>
  <c r="F123" i="34"/>
  <c r="O123" i="34" s="1"/>
  <c r="U111" i="34"/>
  <c r="F124" i="34"/>
  <c r="O124" i="34" s="1"/>
  <c r="F130" i="34"/>
  <c r="O130" i="34" s="1"/>
  <c r="E123" i="34"/>
  <c r="N123" i="34" s="1"/>
  <c r="F128" i="34"/>
  <c r="O128" i="34" s="1"/>
  <c r="F133" i="34"/>
  <c r="O133" i="34" s="1"/>
  <c r="F122" i="34"/>
  <c r="O122" i="34" s="1"/>
  <c r="F129" i="34"/>
  <c r="O129" i="34" s="1"/>
  <c r="E122" i="34"/>
  <c r="N122" i="34" s="1"/>
  <c r="E131" i="34"/>
  <c r="N131" i="34" s="1"/>
  <c r="V121" i="36"/>
  <c r="E133" i="34"/>
  <c r="N133" i="34" s="1"/>
  <c r="V115" i="36"/>
  <c r="V118" i="36"/>
  <c r="V120" i="36"/>
  <c r="V111" i="36"/>
  <c r="V117" i="36"/>
  <c r="V114" i="36"/>
  <c r="V113" i="36"/>
  <c r="V116" i="36"/>
  <c r="V110" i="36"/>
  <c r="V112" i="36"/>
  <c r="V119" i="36"/>
  <c r="U115" i="34"/>
  <c r="U117" i="34"/>
  <c r="U110" i="34"/>
  <c r="U118" i="34"/>
  <c r="U112" i="34"/>
  <c r="U119" i="34"/>
  <c r="U120" i="34"/>
  <c r="U121" i="34"/>
  <c r="E132" i="38"/>
  <c r="M132" i="38" s="1"/>
  <c r="E129" i="38"/>
  <c r="M129" i="38" s="1"/>
  <c r="E128" i="38"/>
  <c r="M128" i="38" s="1"/>
  <c r="F129" i="38"/>
  <c r="N129" i="38" s="1"/>
  <c r="E127" i="38"/>
  <c r="M127" i="38" s="1"/>
  <c r="E123" i="38"/>
  <c r="M123" i="38" s="1"/>
  <c r="E124" i="38"/>
  <c r="M124" i="38" s="1"/>
  <c r="E125" i="38"/>
  <c r="M125" i="38" s="1"/>
  <c r="F132" i="38"/>
  <c r="N132" i="38" s="1"/>
  <c r="E126" i="38"/>
  <c r="M126" i="38" s="1"/>
  <c r="F128" i="38"/>
  <c r="N128" i="38" s="1"/>
  <c r="F126" i="38"/>
  <c r="N126" i="38" s="1"/>
  <c r="F122" i="38"/>
  <c r="N122" i="38" s="1"/>
  <c r="F133" i="38"/>
  <c r="N133" i="38" s="1"/>
  <c r="F131" i="38"/>
  <c r="N131" i="38" s="1"/>
  <c r="F124" i="38"/>
  <c r="N124" i="38" s="1"/>
  <c r="F123" i="38"/>
  <c r="N123" i="38" s="1"/>
  <c r="F130" i="38"/>
  <c r="N130" i="38" s="1"/>
  <c r="F125" i="38"/>
  <c r="N125" i="38" s="1"/>
  <c r="E133" i="38"/>
  <c r="M133" i="38" s="1"/>
  <c r="E130" i="38"/>
  <c r="M130" i="38" s="1"/>
  <c r="E131" i="38"/>
  <c r="M131" i="38" s="1"/>
  <c r="F127" i="38"/>
  <c r="N127" i="38" s="1"/>
  <c r="G122" i="36"/>
  <c r="P122" i="36" s="1"/>
  <c r="F131" i="36"/>
  <c r="O131" i="36" s="1"/>
  <c r="F129" i="36"/>
  <c r="O129" i="36" s="1"/>
  <c r="F127" i="36"/>
  <c r="O127" i="36" s="1"/>
  <c r="G127" i="36"/>
  <c r="P127" i="36" s="1"/>
  <c r="F130" i="36"/>
  <c r="O130" i="36" s="1"/>
  <c r="G129" i="36"/>
  <c r="P129" i="36" s="1"/>
  <c r="G123" i="36"/>
  <c r="P123" i="36" s="1"/>
  <c r="F128" i="36"/>
  <c r="O128" i="36" s="1"/>
  <c r="G133" i="36"/>
  <c r="P133" i="36" s="1"/>
  <c r="F125" i="36"/>
  <c r="O125" i="36" s="1"/>
  <c r="F124" i="36"/>
  <c r="O124" i="36" s="1"/>
  <c r="F126" i="36"/>
  <c r="O126" i="36" s="1"/>
  <c r="G124" i="36"/>
  <c r="P124" i="36" s="1"/>
  <c r="G128" i="36"/>
  <c r="P128" i="36" s="1"/>
  <c r="G126" i="36"/>
  <c r="P126" i="36" s="1"/>
  <c r="F123" i="36"/>
  <c r="O123" i="36" s="1"/>
  <c r="G130" i="36"/>
  <c r="P130" i="36" s="1"/>
  <c r="G132" i="36"/>
  <c r="P132" i="36" s="1"/>
  <c r="G125" i="36"/>
  <c r="P125" i="36" s="1"/>
  <c r="F132" i="36"/>
  <c r="O132" i="36" s="1"/>
  <c r="F133" i="36"/>
  <c r="O133" i="36" s="1"/>
  <c r="G131" i="36"/>
  <c r="P131" i="36" s="1"/>
  <c r="F122" i="36"/>
  <c r="O122" i="36" s="1"/>
  <c r="F139" i="34"/>
  <c r="O139" i="34" s="1"/>
  <c r="F138" i="34"/>
  <c r="O138" i="34" s="1"/>
  <c r="E137" i="34"/>
  <c r="N137" i="34" s="1"/>
  <c r="E140" i="34"/>
  <c r="N140" i="34" s="1"/>
  <c r="F143" i="34"/>
  <c r="O143" i="34" s="1"/>
  <c r="F137" i="34"/>
  <c r="O137" i="34" s="1"/>
  <c r="F144" i="34"/>
  <c r="O144" i="34" s="1"/>
  <c r="U126" i="34" l="1"/>
  <c r="E142" i="34"/>
  <c r="U129" i="34"/>
  <c r="E141" i="34"/>
  <c r="N141" i="34" s="1"/>
  <c r="E139" i="34"/>
  <c r="N139" i="34" s="1"/>
  <c r="U139" i="34" s="1"/>
  <c r="E136" i="34"/>
  <c r="N136" i="34" s="1"/>
  <c r="U130" i="34"/>
  <c r="E138" i="34"/>
  <c r="N138" i="34" s="1"/>
  <c r="U138" i="34" s="1"/>
  <c r="F135" i="34"/>
  <c r="O135" i="34" s="1"/>
  <c r="E135" i="34"/>
  <c r="N135" i="34" s="1"/>
  <c r="F141" i="34"/>
  <c r="O141" i="34" s="1"/>
  <c r="V133" i="36"/>
  <c r="E134" i="38"/>
  <c r="M134" i="38" s="1"/>
  <c r="E144" i="34"/>
  <c r="N144" i="34" s="1"/>
  <c r="U144" i="34" s="1"/>
  <c r="F142" i="34"/>
  <c r="O142" i="34" s="1"/>
  <c r="F145" i="34"/>
  <c r="O145" i="34" s="1"/>
  <c r="F136" i="34"/>
  <c r="O136" i="34" s="1"/>
  <c r="U136" i="34" s="1"/>
  <c r="F140" i="34"/>
  <c r="O140" i="34" s="1"/>
  <c r="U140" i="34" s="1"/>
  <c r="F134" i="34"/>
  <c r="O134" i="34" s="1"/>
  <c r="U122" i="34"/>
  <c r="E134" i="34"/>
  <c r="N134" i="34" s="1"/>
  <c r="E143" i="34"/>
  <c r="N143" i="34" s="1"/>
  <c r="U143" i="34" s="1"/>
  <c r="E145" i="34"/>
  <c r="N145" i="34" s="1"/>
  <c r="V122" i="36"/>
  <c r="V132" i="36"/>
  <c r="V127" i="36"/>
  <c r="V123" i="36"/>
  <c r="V125" i="36"/>
  <c r="V129" i="36"/>
  <c r="V130" i="36"/>
  <c r="V131" i="36"/>
  <c r="V126" i="36"/>
  <c r="V128" i="36"/>
  <c r="V124" i="36"/>
  <c r="N142" i="34"/>
  <c r="U137" i="34"/>
  <c r="U132" i="34"/>
  <c r="U123" i="34"/>
  <c r="U128" i="34"/>
  <c r="U133" i="34"/>
  <c r="U131" i="34"/>
  <c r="U124" i="34"/>
  <c r="U125" i="34"/>
  <c r="E144" i="38"/>
  <c r="M144" i="38" s="1"/>
  <c r="E141" i="38"/>
  <c r="M141" i="38" s="1"/>
  <c r="E140" i="38"/>
  <c r="M140" i="38" s="1"/>
  <c r="F141" i="38"/>
  <c r="N141" i="38" s="1"/>
  <c r="E139" i="38"/>
  <c r="M139" i="38" s="1"/>
  <c r="E135" i="38"/>
  <c r="M135" i="38" s="1"/>
  <c r="E137" i="38"/>
  <c r="M137" i="38" s="1"/>
  <c r="F144" i="38"/>
  <c r="N144" i="38" s="1"/>
  <c r="E143" i="38"/>
  <c r="M143" i="38" s="1"/>
  <c r="E136" i="38"/>
  <c r="M136" i="38" s="1"/>
  <c r="E138" i="38"/>
  <c r="M138" i="38" s="1"/>
  <c r="F134" i="38"/>
  <c r="N134" i="38" s="1"/>
  <c r="F138" i="38"/>
  <c r="N138" i="38" s="1"/>
  <c r="F140" i="38"/>
  <c r="N140" i="38" s="1"/>
  <c r="F143" i="38"/>
  <c r="N143" i="38" s="1"/>
  <c r="F135" i="38"/>
  <c r="N135" i="38" s="1"/>
  <c r="F145" i="38"/>
  <c r="N145" i="38" s="1"/>
  <c r="F136" i="38"/>
  <c r="N136" i="38" s="1"/>
  <c r="F137" i="38"/>
  <c r="N137" i="38" s="1"/>
  <c r="F142" i="38"/>
  <c r="N142" i="38" s="1"/>
  <c r="E142" i="38"/>
  <c r="M142" i="38" s="1"/>
  <c r="E145" i="38"/>
  <c r="M145" i="38" s="1"/>
  <c r="F139" i="38"/>
  <c r="N139" i="38" s="1"/>
  <c r="F135" i="36"/>
  <c r="O135" i="36" s="1"/>
  <c r="G139" i="36"/>
  <c r="P139" i="36" s="1"/>
  <c r="G143" i="36"/>
  <c r="P143" i="36" s="1"/>
  <c r="F145" i="36"/>
  <c r="O145" i="36" s="1"/>
  <c r="G137" i="36"/>
  <c r="P137" i="36" s="1"/>
  <c r="G144" i="36"/>
  <c r="P144" i="36" s="1"/>
  <c r="G142" i="36"/>
  <c r="P142" i="36" s="1"/>
  <c r="G140" i="36"/>
  <c r="P140" i="36" s="1"/>
  <c r="G136" i="36"/>
  <c r="P136" i="36" s="1"/>
  <c r="G145" i="36"/>
  <c r="P145" i="36" s="1"/>
  <c r="F140" i="36"/>
  <c r="O140" i="36" s="1"/>
  <c r="G134" i="36"/>
  <c r="P134" i="36" s="1"/>
  <c r="F136" i="36"/>
  <c r="O136" i="36" s="1"/>
  <c r="F137" i="36"/>
  <c r="O137" i="36" s="1"/>
  <c r="G135" i="36"/>
  <c r="P135" i="36" s="1"/>
  <c r="F142" i="36"/>
  <c r="O142" i="36" s="1"/>
  <c r="F139" i="36"/>
  <c r="O139" i="36" s="1"/>
  <c r="F143" i="36"/>
  <c r="O143" i="36" s="1"/>
  <c r="F141" i="36"/>
  <c r="O141" i="36" s="1"/>
  <c r="F134" i="36"/>
  <c r="O134" i="36" s="1"/>
  <c r="F144" i="36"/>
  <c r="O144" i="36" s="1"/>
  <c r="G138" i="36"/>
  <c r="P138" i="36" s="1"/>
  <c r="F138" i="36"/>
  <c r="O138" i="36" s="1"/>
  <c r="G141" i="36"/>
  <c r="P141" i="36" s="1"/>
  <c r="U142" i="34" l="1"/>
  <c r="U141" i="34"/>
  <c r="U135" i="34"/>
  <c r="U145" i="34"/>
  <c r="U134" i="34"/>
  <c r="V134" i="36"/>
  <c r="V142" i="36"/>
  <c r="V144" i="36"/>
  <c r="V139" i="36"/>
  <c r="V143" i="36"/>
  <c r="V136" i="36"/>
  <c r="V138" i="36"/>
  <c r="V140" i="36"/>
  <c r="V137" i="36"/>
  <c r="V145" i="36"/>
  <c r="V141" i="36"/>
  <c r="V135" i="36"/>
  <c r="BG3" i="1"/>
  <c r="BG4" i="1" l="1"/>
  <c r="G3" i="38"/>
  <c r="I3" i="36"/>
  <c r="G3" i="34"/>
  <c r="H3" i="32"/>
  <c r="O3" i="32" s="1"/>
  <c r="G3" i="30"/>
  <c r="N3" i="30" s="1"/>
  <c r="G3" i="28"/>
  <c r="N3" i="28" s="1"/>
  <c r="AC2" i="1"/>
  <c r="AF2" i="1"/>
  <c r="AC3" i="1"/>
  <c r="AF3" i="1"/>
  <c r="AC4" i="1"/>
  <c r="AF4" i="1"/>
  <c r="AC5" i="1"/>
  <c r="AF5" i="1"/>
  <c r="AC6" i="1"/>
  <c r="AF6" i="1"/>
  <c r="AC7" i="1"/>
  <c r="AF7" i="1"/>
  <c r="AC8" i="1"/>
  <c r="AF8" i="1"/>
  <c r="AC9" i="1"/>
  <c r="AF9" i="1"/>
  <c r="AC10" i="1"/>
  <c r="AF10" i="1"/>
  <c r="AC11" i="1"/>
  <c r="AF11" i="1"/>
  <c r="AC12" i="1"/>
  <c r="AF12" i="1"/>
  <c r="AC13" i="1"/>
  <c r="AF13" i="1"/>
  <c r="AC14" i="1"/>
  <c r="AF14" i="1"/>
  <c r="AC15" i="1"/>
  <c r="AF15" i="1"/>
  <c r="AC16" i="1"/>
  <c r="AF16" i="1"/>
  <c r="AC17" i="1"/>
  <c r="AF17" i="1"/>
  <c r="AC18" i="1"/>
  <c r="AF18" i="1"/>
  <c r="AC19" i="1"/>
  <c r="AF19" i="1"/>
  <c r="AC20" i="1"/>
  <c r="AF20" i="1"/>
  <c r="AC21" i="1"/>
  <c r="AF21" i="1"/>
  <c r="AC22" i="1"/>
  <c r="AF22" i="1"/>
  <c r="AC23" i="1"/>
  <c r="AF23" i="1"/>
  <c r="AC24" i="1"/>
  <c r="AF24" i="1"/>
  <c r="AC25" i="1"/>
  <c r="AF25" i="1"/>
  <c r="AC26" i="1"/>
  <c r="AF26" i="1"/>
  <c r="AC27" i="1"/>
  <c r="AF27" i="1"/>
  <c r="AC28" i="1"/>
  <c r="AF28" i="1"/>
  <c r="AC29" i="1"/>
  <c r="AF29" i="1"/>
  <c r="AC30" i="1"/>
  <c r="AF30" i="1"/>
  <c r="AC31" i="1"/>
  <c r="AF31" i="1"/>
  <c r="AC32" i="1"/>
  <c r="AF32" i="1"/>
  <c r="AC33" i="1"/>
  <c r="AF33" i="1"/>
  <c r="AC34" i="1"/>
  <c r="AF34" i="1"/>
  <c r="AC35" i="1"/>
  <c r="AF35" i="1"/>
  <c r="AC36" i="1"/>
  <c r="AF36" i="1"/>
  <c r="AC37" i="1"/>
  <c r="AF37" i="1"/>
  <c r="AC38" i="1"/>
  <c r="AF38" i="1"/>
  <c r="AC39" i="1"/>
  <c r="AF39" i="1"/>
  <c r="AC40" i="1"/>
  <c r="AF40" i="1"/>
  <c r="AC41" i="1"/>
  <c r="AF41" i="1"/>
  <c r="AC42" i="1"/>
  <c r="AF42" i="1"/>
  <c r="AC43" i="1"/>
  <c r="AF43" i="1"/>
  <c r="AC44" i="1"/>
  <c r="AF44" i="1"/>
  <c r="AC45" i="1"/>
  <c r="AF45" i="1"/>
  <c r="AC46" i="1"/>
  <c r="AF46" i="1"/>
  <c r="AC47" i="1"/>
  <c r="AF47" i="1"/>
  <c r="AC48" i="1"/>
  <c r="AF48" i="1"/>
  <c r="AC49" i="1"/>
  <c r="AF49" i="1"/>
  <c r="AC50" i="1"/>
  <c r="AF50" i="1"/>
  <c r="AC51" i="1"/>
  <c r="AF51" i="1"/>
  <c r="AC52" i="1"/>
  <c r="AF52" i="1"/>
  <c r="AC53" i="1"/>
  <c r="AF53" i="1"/>
  <c r="AC54" i="1"/>
  <c r="AF54" i="1"/>
  <c r="AC55" i="1"/>
  <c r="AF55" i="1"/>
  <c r="AC56" i="1"/>
  <c r="AF56" i="1"/>
  <c r="AC57" i="1"/>
  <c r="AF57" i="1"/>
  <c r="AC58" i="1"/>
  <c r="AF58" i="1"/>
  <c r="AC59" i="1"/>
  <c r="AF59" i="1"/>
  <c r="AC60" i="1"/>
  <c r="AF60" i="1"/>
  <c r="AC61" i="1"/>
  <c r="AF61" i="1"/>
  <c r="AC62" i="1"/>
  <c r="AF62" i="1"/>
  <c r="AC63" i="1"/>
  <c r="AF63" i="1"/>
  <c r="AC64" i="1"/>
  <c r="AF64" i="1"/>
  <c r="AC65" i="1"/>
  <c r="AF65" i="1"/>
  <c r="AC66" i="1"/>
  <c r="AF66" i="1"/>
  <c r="AC67" i="1"/>
  <c r="AF67" i="1"/>
  <c r="AC68" i="1"/>
  <c r="AF68" i="1"/>
  <c r="AC69" i="1"/>
  <c r="AF69" i="1"/>
  <c r="AC70" i="1"/>
  <c r="AF70" i="1"/>
  <c r="AC71" i="1"/>
  <c r="AF71" i="1"/>
  <c r="AC72" i="1"/>
  <c r="AF72" i="1"/>
  <c r="AC73" i="1"/>
  <c r="AF73" i="1"/>
  <c r="AC74" i="1"/>
  <c r="AF74" i="1"/>
  <c r="AC75" i="1"/>
  <c r="AF75" i="1"/>
  <c r="AC76" i="1"/>
  <c r="AF76" i="1"/>
  <c r="AC77" i="1"/>
  <c r="AF77" i="1"/>
  <c r="AC78" i="1"/>
  <c r="AF78" i="1"/>
  <c r="AC79" i="1"/>
  <c r="AF79" i="1"/>
  <c r="AC80" i="1"/>
  <c r="AF80" i="1"/>
  <c r="AC81" i="1"/>
  <c r="AF81" i="1"/>
  <c r="AC82" i="1"/>
  <c r="AF82" i="1"/>
  <c r="AC83" i="1"/>
  <c r="AF83" i="1"/>
  <c r="AC84" i="1"/>
  <c r="AF84" i="1"/>
  <c r="AC85" i="1"/>
  <c r="AF85" i="1"/>
  <c r="AC86" i="1"/>
  <c r="AF86" i="1"/>
  <c r="AC87" i="1"/>
  <c r="AF87" i="1"/>
  <c r="AC88" i="1"/>
  <c r="AF88" i="1"/>
  <c r="AC89" i="1"/>
  <c r="AF89" i="1"/>
  <c r="AC90" i="1"/>
  <c r="AF90" i="1"/>
  <c r="AC91" i="1"/>
  <c r="AF91" i="1"/>
  <c r="AC92" i="1"/>
  <c r="AF92" i="1"/>
  <c r="AC93" i="1"/>
  <c r="AF93" i="1"/>
  <c r="AC94" i="1"/>
  <c r="AF94" i="1"/>
  <c r="AC95" i="1"/>
  <c r="AF95" i="1"/>
  <c r="AC96" i="1"/>
  <c r="AF96" i="1"/>
  <c r="AC97" i="1"/>
  <c r="AF97" i="1"/>
  <c r="AC98" i="1"/>
  <c r="AF98" i="1"/>
  <c r="AC99" i="1"/>
  <c r="AF99" i="1"/>
  <c r="AC100" i="1"/>
  <c r="AF100" i="1"/>
  <c r="AC101" i="1"/>
  <c r="AF101" i="1"/>
  <c r="AC102" i="1"/>
  <c r="AF102" i="1"/>
  <c r="AC103" i="1"/>
  <c r="AF103" i="1"/>
  <c r="AC104" i="1"/>
  <c r="AF104" i="1"/>
  <c r="AC105" i="1"/>
  <c r="AF105" i="1"/>
  <c r="AC106" i="1"/>
  <c r="AF106" i="1"/>
  <c r="AC107" i="1"/>
  <c r="AF107" i="1"/>
  <c r="AC108" i="1"/>
  <c r="AF108" i="1"/>
  <c r="AC109" i="1"/>
  <c r="AF109" i="1"/>
  <c r="AF1" i="1"/>
  <c r="AC1" i="1"/>
  <c r="V2" i="1"/>
  <c r="W2" i="1"/>
  <c r="X2" i="1"/>
  <c r="Y2" i="1"/>
  <c r="Z2" i="1"/>
  <c r="AA2" i="1"/>
  <c r="AB2" i="1"/>
  <c r="V3" i="1"/>
  <c r="W3" i="1"/>
  <c r="X3" i="1"/>
  <c r="Y3" i="1"/>
  <c r="Z3" i="1"/>
  <c r="AA3" i="1"/>
  <c r="AB3" i="1"/>
  <c r="V4" i="1"/>
  <c r="W4" i="1"/>
  <c r="X4" i="1"/>
  <c r="Y4" i="1"/>
  <c r="Z4" i="1"/>
  <c r="AA4" i="1"/>
  <c r="AB4" i="1"/>
  <c r="V5" i="1"/>
  <c r="W5" i="1"/>
  <c r="X5" i="1"/>
  <c r="Y5" i="1"/>
  <c r="Z5" i="1"/>
  <c r="AA5" i="1"/>
  <c r="AB5" i="1"/>
  <c r="V6" i="1"/>
  <c r="W6" i="1"/>
  <c r="X6" i="1"/>
  <c r="Y6" i="1"/>
  <c r="Z6" i="1"/>
  <c r="AA6" i="1"/>
  <c r="AB6" i="1"/>
  <c r="V7" i="1"/>
  <c r="W7" i="1"/>
  <c r="X7" i="1"/>
  <c r="Y7" i="1"/>
  <c r="Z7" i="1"/>
  <c r="AA7" i="1"/>
  <c r="AB7" i="1"/>
  <c r="V8" i="1"/>
  <c r="W8" i="1"/>
  <c r="X8" i="1"/>
  <c r="Y8" i="1"/>
  <c r="Z8" i="1"/>
  <c r="AA8" i="1"/>
  <c r="AB8" i="1"/>
  <c r="V9" i="1"/>
  <c r="W9" i="1"/>
  <c r="X9" i="1"/>
  <c r="Y9" i="1"/>
  <c r="Z9" i="1"/>
  <c r="AA9" i="1"/>
  <c r="AB9" i="1"/>
  <c r="V10" i="1"/>
  <c r="W10" i="1"/>
  <c r="X10" i="1"/>
  <c r="Y10" i="1"/>
  <c r="Z10" i="1"/>
  <c r="AA10" i="1"/>
  <c r="AB10" i="1"/>
  <c r="V11" i="1"/>
  <c r="W11" i="1"/>
  <c r="X11" i="1"/>
  <c r="Y11" i="1"/>
  <c r="Z11" i="1"/>
  <c r="AA11" i="1"/>
  <c r="AB11" i="1"/>
  <c r="V12" i="1"/>
  <c r="W12" i="1"/>
  <c r="X12" i="1"/>
  <c r="Y12" i="1"/>
  <c r="Z12" i="1"/>
  <c r="AA12" i="1"/>
  <c r="AB12" i="1"/>
  <c r="V13" i="1"/>
  <c r="W13" i="1"/>
  <c r="X13" i="1"/>
  <c r="Y13" i="1"/>
  <c r="Z13" i="1"/>
  <c r="AA13" i="1"/>
  <c r="AB13" i="1"/>
  <c r="V14" i="1"/>
  <c r="W14" i="1"/>
  <c r="X14" i="1"/>
  <c r="Y14" i="1"/>
  <c r="Z14" i="1"/>
  <c r="AA14" i="1"/>
  <c r="AB14" i="1"/>
  <c r="V15" i="1"/>
  <c r="W15" i="1"/>
  <c r="X15" i="1"/>
  <c r="Y15" i="1"/>
  <c r="Z15" i="1"/>
  <c r="AA15" i="1"/>
  <c r="AB15" i="1"/>
  <c r="V16" i="1"/>
  <c r="W16" i="1"/>
  <c r="X16" i="1"/>
  <c r="Y16" i="1"/>
  <c r="Z16" i="1"/>
  <c r="AA16" i="1"/>
  <c r="AB16" i="1"/>
  <c r="V17" i="1"/>
  <c r="W17" i="1"/>
  <c r="X17" i="1"/>
  <c r="Y17" i="1"/>
  <c r="Z17" i="1"/>
  <c r="AA17" i="1"/>
  <c r="AB17" i="1"/>
  <c r="V18" i="1"/>
  <c r="W18" i="1"/>
  <c r="X18" i="1"/>
  <c r="Y18" i="1"/>
  <c r="Z18" i="1"/>
  <c r="AA18" i="1"/>
  <c r="AB18" i="1"/>
  <c r="V19" i="1"/>
  <c r="W19" i="1"/>
  <c r="X19" i="1"/>
  <c r="Y19" i="1"/>
  <c r="Z19" i="1"/>
  <c r="AA19" i="1"/>
  <c r="AB19" i="1"/>
  <c r="V20" i="1"/>
  <c r="W20" i="1"/>
  <c r="X20" i="1"/>
  <c r="Y20" i="1"/>
  <c r="Z20" i="1"/>
  <c r="AA20" i="1"/>
  <c r="AB20" i="1"/>
  <c r="V21" i="1"/>
  <c r="W21" i="1"/>
  <c r="X21" i="1"/>
  <c r="Y21" i="1"/>
  <c r="Z21" i="1"/>
  <c r="AA21" i="1"/>
  <c r="AB21" i="1"/>
  <c r="V22" i="1"/>
  <c r="W22" i="1"/>
  <c r="X22" i="1"/>
  <c r="Y22" i="1"/>
  <c r="Z22" i="1"/>
  <c r="AA22" i="1"/>
  <c r="AB22" i="1"/>
  <c r="V23" i="1"/>
  <c r="W23" i="1"/>
  <c r="X23" i="1"/>
  <c r="Y23" i="1"/>
  <c r="Z23" i="1"/>
  <c r="AA23" i="1"/>
  <c r="AB23" i="1"/>
  <c r="V24" i="1"/>
  <c r="W24" i="1"/>
  <c r="X24" i="1"/>
  <c r="Y24" i="1"/>
  <c r="Z24" i="1"/>
  <c r="AA24" i="1"/>
  <c r="AB24" i="1"/>
  <c r="V25" i="1"/>
  <c r="W25" i="1"/>
  <c r="X25" i="1"/>
  <c r="Y25" i="1"/>
  <c r="Z25" i="1"/>
  <c r="AA25" i="1"/>
  <c r="AB25" i="1"/>
  <c r="V26" i="1"/>
  <c r="W26" i="1"/>
  <c r="X26" i="1"/>
  <c r="Y26" i="1"/>
  <c r="Z26" i="1"/>
  <c r="AA26" i="1"/>
  <c r="AB26" i="1"/>
  <c r="V27" i="1"/>
  <c r="W27" i="1"/>
  <c r="X27" i="1"/>
  <c r="Y27" i="1"/>
  <c r="Z27" i="1"/>
  <c r="AA27" i="1"/>
  <c r="AB27" i="1"/>
  <c r="V28" i="1"/>
  <c r="W28" i="1"/>
  <c r="X28" i="1"/>
  <c r="Y28" i="1"/>
  <c r="Z28" i="1"/>
  <c r="AA28" i="1"/>
  <c r="AB28" i="1"/>
  <c r="V29" i="1"/>
  <c r="W29" i="1"/>
  <c r="X29" i="1"/>
  <c r="Y29" i="1"/>
  <c r="Z29" i="1"/>
  <c r="AA29" i="1"/>
  <c r="AB29" i="1"/>
  <c r="V30" i="1"/>
  <c r="W30" i="1"/>
  <c r="X30" i="1"/>
  <c r="Y30" i="1"/>
  <c r="Z30" i="1"/>
  <c r="AA30" i="1"/>
  <c r="AB30" i="1"/>
  <c r="V31" i="1"/>
  <c r="W31" i="1"/>
  <c r="X31" i="1"/>
  <c r="Y31" i="1"/>
  <c r="Z31" i="1"/>
  <c r="AA31" i="1"/>
  <c r="AB31" i="1"/>
  <c r="V32" i="1"/>
  <c r="W32" i="1"/>
  <c r="X32" i="1"/>
  <c r="Y32" i="1"/>
  <c r="Z32" i="1"/>
  <c r="AA32" i="1"/>
  <c r="AB32" i="1"/>
  <c r="V33" i="1"/>
  <c r="W33" i="1"/>
  <c r="X33" i="1"/>
  <c r="Y33" i="1"/>
  <c r="Z33" i="1"/>
  <c r="AA33" i="1"/>
  <c r="AB33" i="1"/>
  <c r="V34" i="1"/>
  <c r="W34" i="1"/>
  <c r="X34" i="1"/>
  <c r="Y34" i="1"/>
  <c r="Z34" i="1"/>
  <c r="AA34" i="1"/>
  <c r="AB34" i="1"/>
  <c r="V35" i="1"/>
  <c r="W35" i="1"/>
  <c r="X35" i="1"/>
  <c r="Y35" i="1"/>
  <c r="Z35" i="1"/>
  <c r="AA35" i="1"/>
  <c r="AB35" i="1"/>
  <c r="V36" i="1"/>
  <c r="W36" i="1"/>
  <c r="X36" i="1"/>
  <c r="Y36" i="1"/>
  <c r="Z36" i="1"/>
  <c r="AA36" i="1"/>
  <c r="AB36" i="1"/>
  <c r="V37" i="1"/>
  <c r="W37" i="1"/>
  <c r="X37" i="1"/>
  <c r="Y37" i="1"/>
  <c r="Z37" i="1"/>
  <c r="AA37" i="1"/>
  <c r="AB37" i="1"/>
  <c r="V38" i="1"/>
  <c r="W38" i="1"/>
  <c r="X38" i="1"/>
  <c r="Y38" i="1"/>
  <c r="Z38" i="1"/>
  <c r="AA38" i="1"/>
  <c r="AB38" i="1"/>
  <c r="V39" i="1"/>
  <c r="W39" i="1"/>
  <c r="X39" i="1"/>
  <c r="Y39" i="1"/>
  <c r="Z39" i="1"/>
  <c r="AA39" i="1"/>
  <c r="AB39" i="1"/>
  <c r="V40" i="1"/>
  <c r="W40" i="1"/>
  <c r="X40" i="1"/>
  <c r="Y40" i="1"/>
  <c r="Z40" i="1"/>
  <c r="AA40" i="1"/>
  <c r="AB40" i="1"/>
  <c r="V41" i="1"/>
  <c r="W41" i="1"/>
  <c r="X41" i="1"/>
  <c r="Y41" i="1"/>
  <c r="Z41" i="1"/>
  <c r="AA41" i="1"/>
  <c r="AB41" i="1"/>
  <c r="V42" i="1"/>
  <c r="W42" i="1"/>
  <c r="X42" i="1"/>
  <c r="Y42" i="1"/>
  <c r="Z42" i="1"/>
  <c r="AA42" i="1"/>
  <c r="AB42" i="1"/>
  <c r="V43" i="1"/>
  <c r="W43" i="1"/>
  <c r="X43" i="1"/>
  <c r="Y43" i="1"/>
  <c r="Z43" i="1"/>
  <c r="AA43" i="1"/>
  <c r="AB43" i="1"/>
  <c r="V44" i="1"/>
  <c r="W44" i="1"/>
  <c r="X44" i="1"/>
  <c r="Y44" i="1"/>
  <c r="Z44" i="1"/>
  <c r="AA44" i="1"/>
  <c r="AB44" i="1"/>
  <c r="V45" i="1"/>
  <c r="W45" i="1"/>
  <c r="X45" i="1"/>
  <c r="Y45" i="1"/>
  <c r="Z45" i="1"/>
  <c r="AA45" i="1"/>
  <c r="AB45" i="1"/>
  <c r="V46" i="1"/>
  <c r="W46" i="1"/>
  <c r="X46" i="1"/>
  <c r="Y46" i="1"/>
  <c r="Z46" i="1"/>
  <c r="AA46" i="1"/>
  <c r="AB46" i="1"/>
  <c r="V47" i="1"/>
  <c r="W47" i="1"/>
  <c r="X47" i="1"/>
  <c r="Y47" i="1"/>
  <c r="Z47" i="1"/>
  <c r="AA47" i="1"/>
  <c r="AB47" i="1"/>
  <c r="V48" i="1"/>
  <c r="W48" i="1"/>
  <c r="X48" i="1"/>
  <c r="Y48" i="1"/>
  <c r="Z48" i="1"/>
  <c r="AA48" i="1"/>
  <c r="AB48" i="1"/>
  <c r="V49" i="1"/>
  <c r="W49" i="1"/>
  <c r="X49" i="1"/>
  <c r="Y49" i="1"/>
  <c r="Z49" i="1"/>
  <c r="AA49" i="1"/>
  <c r="AB49" i="1"/>
  <c r="V50" i="1"/>
  <c r="W50" i="1"/>
  <c r="X50" i="1"/>
  <c r="Y50" i="1"/>
  <c r="Z50" i="1"/>
  <c r="AA50" i="1"/>
  <c r="AB50" i="1"/>
  <c r="V51" i="1"/>
  <c r="W51" i="1"/>
  <c r="X51" i="1"/>
  <c r="Y51" i="1"/>
  <c r="Z51" i="1"/>
  <c r="AA51" i="1"/>
  <c r="AB51" i="1"/>
  <c r="V52" i="1"/>
  <c r="W52" i="1"/>
  <c r="X52" i="1"/>
  <c r="Y52" i="1"/>
  <c r="Z52" i="1"/>
  <c r="AA52" i="1"/>
  <c r="AB52" i="1"/>
  <c r="V53" i="1"/>
  <c r="W53" i="1"/>
  <c r="X53" i="1"/>
  <c r="Y53" i="1"/>
  <c r="Z53" i="1"/>
  <c r="AA53" i="1"/>
  <c r="AB53" i="1"/>
  <c r="V54" i="1"/>
  <c r="W54" i="1"/>
  <c r="X54" i="1"/>
  <c r="Y54" i="1"/>
  <c r="Z54" i="1"/>
  <c r="AA54" i="1"/>
  <c r="AB54" i="1"/>
  <c r="V55" i="1"/>
  <c r="W55" i="1"/>
  <c r="X55" i="1"/>
  <c r="Y55" i="1"/>
  <c r="Z55" i="1"/>
  <c r="AA55" i="1"/>
  <c r="AB55" i="1"/>
  <c r="V56" i="1"/>
  <c r="W56" i="1"/>
  <c r="X56" i="1"/>
  <c r="Y56" i="1"/>
  <c r="Z56" i="1"/>
  <c r="AA56" i="1"/>
  <c r="AB56" i="1"/>
  <c r="V57" i="1"/>
  <c r="W57" i="1"/>
  <c r="X57" i="1"/>
  <c r="Y57" i="1"/>
  <c r="Z57" i="1"/>
  <c r="AA57" i="1"/>
  <c r="AB57" i="1"/>
  <c r="V58" i="1"/>
  <c r="W58" i="1"/>
  <c r="X58" i="1"/>
  <c r="Y58" i="1"/>
  <c r="Z58" i="1"/>
  <c r="AA58" i="1"/>
  <c r="AB58" i="1"/>
  <c r="V59" i="1"/>
  <c r="W59" i="1"/>
  <c r="X59" i="1"/>
  <c r="Y59" i="1"/>
  <c r="Z59" i="1"/>
  <c r="AA59" i="1"/>
  <c r="AB59" i="1"/>
  <c r="V60" i="1"/>
  <c r="W60" i="1"/>
  <c r="X60" i="1"/>
  <c r="Y60" i="1"/>
  <c r="Z60" i="1"/>
  <c r="AA60" i="1"/>
  <c r="AB60" i="1"/>
  <c r="V61" i="1"/>
  <c r="W61" i="1"/>
  <c r="X61" i="1"/>
  <c r="Y61" i="1"/>
  <c r="Z61" i="1"/>
  <c r="AA61" i="1"/>
  <c r="AB61" i="1"/>
  <c r="V62" i="1"/>
  <c r="W62" i="1"/>
  <c r="X62" i="1"/>
  <c r="Y62" i="1"/>
  <c r="Z62" i="1"/>
  <c r="AA62" i="1"/>
  <c r="AB62" i="1"/>
  <c r="V63" i="1"/>
  <c r="W63" i="1"/>
  <c r="X63" i="1"/>
  <c r="Y63" i="1"/>
  <c r="Z63" i="1"/>
  <c r="AA63" i="1"/>
  <c r="AB63" i="1"/>
  <c r="V64" i="1"/>
  <c r="W64" i="1"/>
  <c r="X64" i="1"/>
  <c r="Y64" i="1"/>
  <c r="Z64" i="1"/>
  <c r="AA64" i="1"/>
  <c r="AB64" i="1"/>
  <c r="V65" i="1"/>
  <c r="W65" i="1"/>
  <c r="X65" i="1"/>
  <c r="Y65" i="1"/>
  <c r="Z65" i="1"/>
  <c r="AA65" i="1"/>
  <c r="AB65" i="1"/>
  <c r="V66" i="1"/>
  <c r="W66" i="1"/>
  <c r="X66" i="1"/>
  <c r="Y66" i="1"/>
  <c r="Z66" i="1"/>
  <c r="AA66" i="1"/>
  <c r="AB66" i="1"/>
  <c r="V67" i="1"/>
  <c r="W67" i="1"/>
  <c r="X67" i="1"/>
  <c r="Y67" i="1"/>
  <c r="Z67" i="1"/>
  <c r="AA67" i="1"/>
  <c r="AB67" i="1"/>
  <c r="V68" i="1"/>
  <c r="W68" i="1"/>
  <c r="X68" i="1"/>
  <c r="Y68" i="1"/>
  <c r="Z68" i="1"/>
  <c r="AA68" i="1"/>
  <c r="AB68" i="1"/>
  <c r="V69" i="1"/>
  <c r="W69" i="1"/>
  <c r="X69" i="1"/>
  <c r="Y69" i="1"/>
  <c r="Z69" i="1"/>
  <c r="AA69" i="1"/>
  <c r="AB69" i="1"/>
  <c r="V70" i="1"/>
  <c r="W70" i="1"/>
  <c r="X70" i="1"/>
  <c r="Y70" i="1"/>
  <c r="Z70" i="1"/>
  <c r="AA70" i="1"/>
  <c r="AB70" i="1"/>
  <c r="V71" i="1"/>
  <c r="W71" i="1"/>
  <c r="X71" i="1"/>
  <c r="Y71" i="1"/>
  <c r="Z71" i="1"/>
  <c r="AA71" i="1"/>
  <c r="AB71" i="1"/>
  <c r="V72" i="1"/>
  <c r="W72" i="1"/>
  <c r="X72" i="1"/>
  <c r="Y72" i="1"/>
  <c r="Z72" i="1"/>
  <c r="AA72" i="1"/>
  <c r="AB72" i="1"/>
  <c r="V73" i="1"/>
  <c r="W73" i="1"/>
  <c r="X73" i="1"/>
  <c r="Y73" i="1"/>
  <c r="Z73" i="1"/>
  <c r="AA73" i="1"/>
  <c r="AB73" i="1"/>
  <c r="V74" i="1"/>
  <c r="W74" i="1"/>
  <c r="X74" i="1"/>
  <c r="Y74" i="1"/>
  <c r="Z74" i="1"/>
  <c r="AA74" i="1"/>
  <c r="AB74" i="1"/>
  <c r="V75" i="1"/>
  <c r="W75" i="1"/>
  <c r="X75" i="1"/>
  <c r="Y75" i="1"/>
  <c r="Z75" i="1"/>
  <c r="AA75" i="1"/>
  <c r="AB75" i="1"/>
  <c r="V76" i="1"/>
  <c r="W76" i="1"/>
  <c r="X76" i="1"/>
  <c r="Y76" i="1"/>
  <c r="Z76" i="1"/>
  <c r="AA76" i="1"/>
  <c r="AB76" i="1"/>
  <c r="V77" i="1"/>
  <c r="W77" i="1"/>
  <c r="X77" i="1"/>
  <c r="Y77" i="1"/>
  <c r="Z77" i="1"/>
  <c r="AA77" i="1"/>
  <c r="AB77" i="1"/>
  <c r="V78" i="1"/>
  <c r="W78" i="1"/>
  <c r="X78" i="1"/>
  <c r="Y78" i="1"/>
  <c r="Z78" i="1"/>
  <c r="AA78" i="1"/>
  <c r="AB78" i="1"/>
  <c r="V79" i="1"/>
  <c r="W79" i="1"/>
  <c r="X79" i="1"/>
  <c r="Y79" i="1"/>
  <c r="Z79" i="1"/>
  <c r="AA79" i="1"/>
  <c r="AB79" i="1"/>
  <c r="V80" i="1"/>
  <c r="W80" i="1"/>
  <c r="X80" i="1"/>
  <c r="Y80" i="1"/>
  <c r="Z80" i="1"/>
  <c r="AA80" i="1"/>
  <c r="AB80" i="1"/>
  <c r="V81" i="1"/>
  <c r="W81" i="1"/>
  <c r="X81" i="1"/>
  <c r="Y81" i="1"/>
  <c r="Z81" i="1"/>
  <c r="AA81" i="1"/>
  <c r="AB81" i="1"/>
  <c r="V82" i="1"/>
  <c r="W82" i="1"/>
  <c r="X82" i="1"/>
  <c r="Y82" i="1"/>
  <c r="Z82" i="1"/>
  <c r="AA82" i="1"/>
  <c r="AB82" i="1"/>
  <c r="V83" i="1"/>
  <c r="W83" i="1"/>
  <c r="X83" i="1"/>
  <c r="Y83" i="1"/>
  <c r="Z83" i="1"/>
  <c r="AA83" i="1"/>
  <c r="AB83" i="1"/>
  <c r="V84" i="1"/>
  <c r="W84" i="1"/>
  <c r="X84" i="1"/>
  <c r="Y84" i="1"/>
  <c r="Z84" i="1"/>
  <c r="AA84" i="1"/>
  <c r="AB84" i="1"/>
  <c r="V85" i="1"/>
  <c r="W85" i="1"/>
  <c r="X85" i="1"/>
  <c r="Y85" i="1"/>
  <c r="Z85" i="1"/>
  <c r="AA85" i="1"/>
  <c r="AB85" i="1"/>
  <c r="V86" i="1"/>
  <c r="W86" i="1"/>
  <c r="X86" i="1"/>
  <c r="Y86" i="1"/>
  <c r="Z86" i="1"/>
  <c r="AA86" i="1"/>
  <c r="AB86" i="1"/>
  <c r="V87" i="1"/>
  <c r="W87" i="1"/>
  <c r="X87" i="1"/>
  <c r="Y87" i="1"/>
  <c r="Z87" i="1"/>
  <c r="AA87" i="1"/>
  <c r="AB87" i="1"/>
  <c r="V88" i="1"/>
  <c r="W88" i="1"/>
  <c r="X88" i="1"/>
  <c r="Y88" i="1"/>
  <c r="Z88" i="1"/>
  <c r="AA88" i="1"/>
  <c r="AB88" i="1"/>
  <c r="V89" i="1"/>
  <c r="W89" i="1"/>
  <c r="X89" i="1"/>
  <c r="Y89" i="1"/>
  <c r="Z89" i="1"/>
  <c r="AA89" i="1"/>
  <c r="AB89" i="1"/>
  <c r="V90" i="1"/>
  <c r="W90" i="1"/>
  <c r="X90" i="1"/>
  <c r="Y90" i="1"/>
  <c r="Z90" i="1"/>
  <c r="AA90" i="1"/>
  <c r="AB90" i="1"/>
  <c r="V91" i="1"/>
  <c r="W91" i="1"/>
  <c r="X91" i="1"/>
  <c r="Y91" i="1"/>
  <c r="Z91" i="1"/>
  <c r="AA91" i="1"/>
  <c r="AB91" i="1"/>
  <c r="V92" i="1"/>
  <c r="W92" i="1"/>
  <c r="X92" i="1"/>
  <c r="Y92" i="1"/>
  <c r="Z92" i="1"/>
  <c r="AA92" i="1"/>
  <c r="AB92" i="1"/>
  <c r="V93" i="1"/>
  <c r="W93" i="1"/>
  <c r="X93" i="1"/>
  <c r="Y93" i="1"/>
  <c r="Z93" i="1"/>
  <c r="AA93" i="1"/>
  <c r="AB93" i="1"/>
  <c r="V94" i="1"/>
  <c r="W94" i="1"/>
  <c r="X94" i="1"/>
  <c r="Y94" i="1"/>
  <c r="Z94" i="1"/>
  <c r="AA94" i="1"/>
  <c r="AB94" i="1"/>
  <c r="V95" i="1"/>
  <c r="W95" i="1"/>
  <c r="X95" i="1"/>
  <c r="Y95" i="1"/>
  <c r="Z95" i="1"/>
  <c r="AA95" i="1"/>
  <c r="AB95" i="1"/>
  <c r="V96" i="1"/>
  <c r="W96" i="1"/>
  <c r="X96" i="1"/>
  <c r="Y96" i="1"/>
  <c r="Z96" i="1"/>
  <c r="AA96" i="1"/>
  <c r="AB96" i="1"/>
  <c r="V97" i="1"/>
  <c r="W97" i="1"/>
  <c r="X97" i="1"/>
  <c r="Y97" i="1"/>
  <c r="Z97" i="1"/>
  <c r="AA97" i="1"/>
  <c r="AB97" i="1"/>
  <c r="V98" i="1"/>
  <c r="W98" i="1"/>
  <c r="X98" i="1"/>
  <c r="Y98" i="1"/>
  <c r="Z98" i="1"/>
  <c r="AA98" i="1"/>
  <c r="AB98" i="1"/>
  <c r="V99" i="1"/>
  <c r="W99" i="1"/>
  <c r="X99" i="1"/>
  <c r="Y99" i="1"/>
  <c r="Z99" i="1"/>
  <c r="AA99" i="1"/>
  <c r="AB99" i="1"/>
  <c r="V100" i="1"/>
  <c r="W100" i="1"/>
  <c r="X100" i="1"/>
  <c r="Y100" i="1"/>
  <c r="Z100" i="1"/>
  <c r="AA100" i="1"/>
  <c r="AB100" i="1"/>
  <c r="V101" i="1"/>
  <c r="W101" i="1"/>
  <c r="X101" i="1"/>
  <c r="Y101" i="1"/>
  <c r="Z101" i="1"/>
  <c r="AA101" i="1"/>
  <c r="AB101" i="1"/>
  <c r="V102" i="1"/>
  <c r="W102" i="1"/>
  <c r="X102" i="1"/>
  <c r="Y102" i="1"/>
  <c r="Z102" i="1"/>
  <c r="AA102" i="1"/>
  <c r="AB102" i="1"/>
  <c r="V103" i="1"/>
  <c r="W103" i="1"/>
  <c r="X103" i="1"/>
  <c r="Y103" i="1"/>
  <c r="Z103" i="1"/>
  <c r="AA103" i="1"/>
  <c r="AB103" i="1"/>
  <c r="V104" i="1"/>
  <c r="W104" i="1"/>
  <c r="X104" i="1"/>
  <c r="Y104" i="1"/>
  <c r="Z104" i="1"/>
  <c r="AA104" i="1"/>
  <c r="AB104" i="1"/>
  <c r="V105" i="1"/>
  <c r="W105" i="1"/>
  <c r="X105" i="1"/>
  <c r="Y105" i="1"/>
  <c r="Z105" i="1"/>
  <c r="AA105" i="1"/>
  <c r="AB105" i="1"/>
  <c r="V106" i="1"/>
  <c r="W106" i="1"/>
  <c r="X106" i="1"/>
  <c r="Y106" i="1"/>
  <c r="Z106" i="1"/>
  <c r="AA106" i="1"/>
  <c r="AB106" i="1"/>
  <c r="V107" i="1"/>
  <c r="W107" i="1"/>
  <c r="X107" i="1"/>
  <c r="Y107" i="1"/>
  <c r="Z107" i="1"/>
  <c r="AA107" i="1"/>
  <c r="AB107" i="1"/>
  <c r="V108" i="1"/>
  <c r="W108" i="1"/>
  <c r="X108" i="1"/>
  <c r="Y108" i="1"/>
  <c r="Z108" i="1"/>
  <c r="AA108" i="1"/>
  <c r="AB108" i="1"/>
  <c r="V109" i="1"/>
  <c r="W109" i="1"/>
  <c r="X109" i="1"/>
  <c r="Y109" i="1"/>
  <c r="Z109" i="1"/>
  <c r="AA109" i="1"/>
  <c r="AB109" i="1"/>
  <c r="W1" i="1"/>
  <c r="X1" i="1"/>
  <c r="Y1" i="1"/>
  <c r="Z1" i="1"/>
  <c r="AA1" i="1"/>
  <c r="AB1" i="1"/>
  <c r="V1" i="1"/>
  <c r="J9" i="5"/>
  <c r="K9" i="5"/>
  <c r="L10" i="5"/>
  <c r="J7" i="5"/>
  <c r="K7" i="5"/>
  <c r="L7" i="5"/>
  <c r="M7" i="5"/>
  <c r="N7" i="5"/>
  <c r="J8" i="5"/>
  <c r="K8" i="5"/>
  <c r="L8" i="5"/>
  <c r="M8" i="5"/>
  <c r="N8" i="5"/>
  <c r="L9" i="5"/>
  <c r="M9" i="5"/>
  <c r="N9" i="5"/>
  <c r="K10" i="5"/>
  <c r="M10" i="5"/>
  <c r="N10" i="5"/>
  <c r="J11" i="5"/>
  <c r="K11" i="5"/>
  <c r="L11" i="5"/>
  <c r="M11" i="5"/>
  <c r="N11" i="5"/>
  <c r="J12" i="5"/>
  <c r="K12" i="5"/>
  <c r="L12" i="5"/>
  <c r="M12" i="5"/>
  <c r="N12" i="5"/>
  <c r="J13" i="5"/>
  <c r="K13" i="5"/>
  <c r="L13" i="5"/>
  <c r="M13" i="5"/>
  <c r="N13" i="5"/>
  <c r="K14" i="5"/>
  <c r="L14" i="5"/>
  <c r="M14" i="5"/>
  <c r="K15" i="5"/>
  <c r="M15" i="5"/>
  <c r="N15" i="5"/>
  <c r="K6" i="5"/>
  <c r="L6" i="5"/>
  <c r="M6" i="5"/>
  <c r="N6" i="5"/>
  <c r="O10" i="5" l="1"/>
  <c r="O13" i="5"/>
  <c r="O8" i="5"/>
  <c r="O9" i="5"/>
  <c r="O15" i="5"/>
  <c r="O12" i="5"/>
  <c r="O11" i="5"/>
  <c r="O7" i="5"/>
  <c r="O6" i="5"/>
  <c r="O14" i="5"/>
  <c r="D91" i="54"/>
  <c r="E91" i="54" s="1"/>
  <c r="D97" i="54"/>
  <c r="E97" i="54" s="1"/>
  <c r="D86" i="54"/>
  <c r="E86" i="54" s="1"/>
  <c r="D87" i="54"/>
  <c r="E87" i="54" s="1"/>
  <c r="D95" i="54"/>
  <c r="E95" i="54" s="1"/>
  <c r="D89" i="54"/>
  <c r="E89" i="54" s="1"/>
  <c r="D93" i="54"/>
  <c r="E93" i="54" s="1"/>
  <c r="D88" i="54"/>
  <c r="E88" i="54" s="1"/>
  <c r="D92" i="54"/>
  <c r="E92" i="54" s="1"/>
  <c r="D90" i="54"/>
  <c r="E90" i="54" s="1"/>
  <c r="D94" i="54"/>
  <c r="E94" i="54" s="1"/>
  <c r="D96" i="54"/>
  <c r="E96" i="54" s="1"/>
  <c r="D44" i="54"/>
  <c r="E44" i="54" s="1"/>
  <c r="D42" i="54"/>
  <c r="E42" i="54" s="1"/>
  <c r="D46" i="54"/>
  <c r="E46" i="54" s="1"/>
  <c r="D48" i="54"/>
  <c r="E48" i="54" s="1"/>
  <c r="D39" i="54"/>
  <c r="E39" i="54" s="1"/>
  <c r="D41" i="54"/>
  <c r="E41" i="54" s="1"/>
  <c r="D49" i="54"/>
  <c r="E49" i="54" s="1"/>
  <c r="D43" i="54"/>
  <c r="E43" i="54" s="1"/>
  <c r="D45" i="54"/>
  <c r="E45" i="54" s="1"/>
  <c r="D47" i="54"/>
  <c r="E47" i="54" s="1"/>
  <c r="D38" i="54"/>
  <c r="E38" i="54" s="1"/>
  <c r="D40" i="54"/>
  <c r="E40" i="54" s="1"/>
  <c r="D60" i="54"/>
  <c r="E60" i="54" s="1"/>
  <c r="D59" i="54"/>
  <c r="E59" i="54" s="1"/>
  <c r="D50" i="54"/>
  <c r="E50" i="54" s="1"/>
  <c r="D51" i="54"/>
  <c r="E51" i="54" s="1"/>
  <c r="D52" i="54"/>
  <c r="E52" i="54" s="1"/>
  <c r="D61" i="54"/>
  <c r="E61" i="54" s="1"/>
  <c r="D54" i="54"/>
  <c r="E54" i="54" s="1"/>
  <c r="D56" i="54"/>
  <c r="E56" i="54" s="1"/>
  <c r="D55" i="54"/>
  <c r="E55" i="54" s="1"/>
  <c r="D58" i="54"/>
  <c r="E58" i="54" s="1"/>
  <c r="D53" i="54"/>
  <c r="E53" i="54" s="1"/>
  <c r="D57" i="54"/>
  <c r="E57" i="54" s="1"/>
  <c r="D108" i="54"/>
  <c r="E108" i="54" s="1"/>
  <c r="D107" i="54"/>
  <c r="E107" i="54" s="1"/>
  <c r="D99" i="54"/>
  <c r="E99" i="54" s="1"/>
  <c r="D105" i="54"/>
  <c r="E105" i="54" s="1"/>
  <c r="D100" i="54"/>
  <c r="E100" i="54" s="1"/>
  <c r="D104" i="54"/>
  <c r="E104" i="54" s="1"/>
  <c r="D109" i="54"/>
  <c r="E109" i="54" s="1"/>
  <c r="D103" i="54"/>
  <c r="E103" i="54" s="1"/>
  <c r="D106" i="54"/>
  <c r="E106" i="54" s="1"/>
  <c r="D101" i="54"/>
  <c r="E101" i="54" s="1"/>
  <c r="D98" i="54"/>
  <c r="E98" i="54" s="1"/>
  <c r="D102" i="54"/>
  <c r="E102" i="54" s="1"/>
  <c r="D75" i="54"/>
  <c r="E75" i="54" s="1"/>
  <c r="D82" i="54"/>
  <c r="E82" i="54" s="1"/>
  <c r="D83" i="54"/>
  <c r="E83" i="54" s="1"/>
  <c r="D76" i="54"/>
  <c r="E76" i="54" s="1"/>
  <c r="D85" i="54"/>
  <c r="E85" i="54" s="1"/>
  <c r="D80" i="54"/>
  <c r="E80" i="54" s="1"/>
  <c r="D74" i="54"/>
  <c r="E74" i="54" s="1"/>
  <c r="D77" i="54"/>
  <c r="E77" i="54" s="1"/>
  <c r="D78" i="54"/>
  <c r="E78" i="54" s="1"/>
  <c r="D79" i="54"/>
  <c r="E79" i="54" s="1"/>
  <c r="D84" i="54"/>
  <c r="E84" i="54" s="1"/>
  <c r="D81" i="54"/>
  <c r="E81" i="54" s="1"/>
  <c r="D36" i="54"/>
  <c r="E36" i="54" s="1"/>
  <c r="D28" i="54"/>
  <c r="E28" i="54" s="1"/>
  <c r="D27" i="54"/>
  <c r="E27" i="54" s="1"/>
  <c r="D34" i="54"/>
  <c r="E34" i="54" s="1"/>
  <c r="D29" i="54"/>
  <c r="E29" i="54" s="1"/>
  <c r="D30" i="54"/>
  <c r="E30" i="54" s="1"/>
  <c r="D32" i="54"/>
  <c r="E32" i="54" s="1"/>
  <c r="D31" i="54"/>
  <c r="E31" i="54" s="1"/>
  <c r="D33" i="54"/>
  <c r="E33" i="54" s="1"/>
  <c r="D26" i="54"/>
  <c r="E26" i="54" s="1"/>
  <c r="D35" i="54"/>
  <c r="E35" i="54" s="1"/>
  <c r="D37" i="54"/>
  <c r="E37" i="54" s="1"/>
  <c r="L50" i="54"/>
  <c r="M50" i="54" s="1"/>
  <c r="L56" i="54"/>
  <c r="M56" i="54" s="1"/>
  <c r="L60" i="54"/>
  <c r="M60" i="54" s="1"/>
  <c r="L59" i="54"/>
  <c r="M59" i="54" s="1"/>
  <c r="L54" i="54"/>
  <c r="M54" i="54" s="1"/>
  <c r="L52" i="54"/>
  <c r="M52" i="54" s="1"/>
  <c r="L55" i="54"/>
  <c r="M55" i="54" s="1"/>
  <c r="L53" i="54"/>
  <c r="M53" i="54" s="1"/>
  <c r="L51" i="54"/>
  <c r="M51" i="54" s="1"/>
  <c r="L58" i="54"/>
  <c r="M58" i="54" s="1"/>
  <c r="L61" i="54"/>
  <c r="M61" i="54" s="1"/>
  <c r="L57" i="54"/>
  <c r="M57" i="54" s="1"/>
  <c r="I46" i="54"/>
  <c r="J46" i="54" s="1"/>
  <c r="I38" i="54"/>
  <c r="J38" i="54" s="1"/>
  <c r="I44" i="54"/>
  <c r="J44" i="54" s="1"/>
  <c r="I42" i="54"/>
  <c r="J42" i="54" s="1"/>
  <c r="I48" i="54"/>
  <c r="J48" i="54" s="1"/>
  <c r="I40" i="54"/>
  <c r="J40" i="54" s="1"/>
  <c r="I47" i="54"/>
  <c r="J47" i="54" s="1"/>
  <c r="I43" i="54"/>
  <c r="J43" i="54" s="1"/>
  <c r="I45" i="54"/>
  <c r="J45" i="54" s="1"/>
  <c r="I39" i="54"/>
  <c r="J39" i="54" s="1"/>
  <c r="I41" i="54"/>
  <c r="J41" i="54" s="1"/>
  <c r="I49" i="54"/>
  <c r="J49" i="54" s="1"/>
  <c r="L36" i="54"/>
  <c r="M36" i="54" s="1"/>
  <c r="L28" i="54"/>
  <c r="M28" i="54" s="1"/>
  <c r="L34" i="54"/>
  <c r="M34" i="54" s="1"/>
  <c r="L32" i="54"/>
  <c r="M32" i="54" s="1"/>
  <c r="L30" i="54"/>
  <c r="M30" i="54" s="1"/>
  <c r="L26" i="54"/>
  <c r="M26" i="54" s="1"/>
  <c r="L31" i="54"/>
  <c r="M31" i="54" s="1"/>
  <c r="L29" i="54"/>
  <c r="M29" i="54" s="1"/>
  <c r="L27" i="54"/>
  <c r="M27" i="54" s="1"/>
  <c r="L37" i="54"/>
  <c r="M37" i="54" s="1"/>
  <c r="L33" i="54"/>
  <c r="M33" i="54" s="1"/>
  <c r="L35" i="54"/>
  <c r="M35" i="54" s="1"/>
  <c r="I59" i="54"/>
  <c r="J59" i="54" s="1"/>
  <c r="I54" i="54"/>
  <c r="J54" i="54" s="1"/>
  <c r="I50" i="54"/>
  <c r="J50" i="54" s="1"/>
  <c r="I58" i="54"/>
  <c r="J58" i="54" s="1"/>
  <c r="I55" i="54"/>
  <c r="J55" i="54" s="1"/>
  <c r="I61" i="54"/>
  <c r="J61" i="54" s="1"/>
  <c r="I51" i="54"/>
  <c r="J51" i="54" s="1"/>
  <c r="I53" i="54"/>
  <c r="J53" i="54" s="1"/>
  <c r="I60" i="54"/>
  <c r="J60" i="54" s="1"/>
  <c r="I52" i="54"/>
  <c r="J52" i="54" s="1"/>
  <c r="I56" i="54"/>
  <c r="J56" i="54" s="1"/>
  <c r="I57" i="54"/>
  <c r="J57" i="54" s="1"/>
  <c r="L79" i="54"/>
  <c r="M79" i="54" s="1"/>
  <c r="L83" i="54"/>
  <c r="M83" i="54" s="1"/>
  <c r="L78" i="54"/>
  <c r="M78" i="54" s="1"/>
  <c r="L82" i="54"/>
  <c r="M82" i="54" s="1"/>
  <c r="L75" i="54"/>
  <c r="M75" i="54" s="1"/>
  <c r="L85" i="54"/>
  <c r="M85" i="54" s="1"/>
  <c r="L77" i="54"/>
  <c r="M77" i="54" s="1"/>
  <c r="L80" i="54"/>
  <c r="M80" i="54" s="1"/>
  <c r="L74" i="54"/>
  <c r="M74" i="54" s="1"/>
  <c r="L76" i="54"/>
  <c r="M76" i="54" s="1"/>
  <c r="L81" i="54"/>
  <c r="M81" i="54" s="1"/>
  <c r="L84" i="54"/>
  <c r="M84" i="54" s="1"/>
  <c r="I82" i="54"/>
  <c r="J82" i="54" s="1"/>
  <c r="I77" i="54"/>
  <c r="J77" i="54" s="1"/>
  <c r="I75" i="54"/>
  <c r="J75" i="54" s="1"/>
  <c r="I81" i="54"/>
  <c r="J81" i="54" s="1"/>
  <c r="I85" i="54"/>
  <c r="J85" i="54" s="1"/>
  <c r="I74" i="54"/>
  <c r="J74" i="54" s="1"/>
  <c r="I78" i="54"/>
  <c r="J78" i="54" s="1"/>
  <c r="I76" i="54"/>
  <c r="J76" i="54" s="1"/>
  <c r="I80" i="54"/>
  <c r="J80" i="54" s="1"/>
  <c r="I79" i="54"/>
  <c r="J79" i="54" s="1"/>
  <c r="I83" i="54"/>
  <c r="J83" i="54" s="1"/>
  <c r="I84" i="54"/>
  <c r="J84" i="54" s="1"/>
  <c r="I66" i="54"/>
  <c r="J66" i="54" s="1"/>
  <c r="I70" i="54"/>
  <c r="J70" i="54" s="1"/>
  <c r="I63" i="54"/>
  <c r="J63" i="54" s="1"/>
  <c r="I67" i="54"/>
  <c r="J67" i="54" s="1"/>
  <c r="I71" i="54"/>
  <c r="J71" i="54" s="1"/>
  <c r="I62" i="54"/>
  <c r="J62" i="54" s="1"/>
  <c r="I69" i="54"/>
  <c r="J69" i="54" s="1"/>
  <c r="I72" i="54"/>
  <c r="J72" i="54" s="1"/>
  <c r="I73" i="54"/>
  <c r="J73" i="54" s="1"/>
  <c r="I64" i="54"/>
  <c r="J64" i="54" s="1"/>
  <c r="I68" i="54"/>
  <c r="J68" i="54" s="1"/>
  <c r="I65" i="54"/>
  <c r="J65" i="54" s="1"/>
  <c r="I30" i="54"/>
  <c r="J30" i="54" s="1"/>
  <c r="I36" i="54"/>
  <c r="J36" i="54" s="1"/>
  <c r="I27" i="54"/>
  <c r="J27" i="54" s="1"/>
  <c r="I34" i="54"/>
  <c r="J34" i="54" s="1"/>
  <c r="I32" i="54"/>
  <c r="J32" i="54" s="1"/>
  <c r="I35" i="54"/>
  <c r="J35" i="54" s="1"/>
  <c r="I37" i="54"/>
  <c r="J37" i="54" s="1"/>
  <c r="I33" i="54"/>
  <c r="J33" i="54" s="1"/>
  <c r="I26" i="54"/>
  <c r="J26" i="54" s="1"/>
  <c r="I31" i="54"/>
  <c r="J31" i="54" s="1"/>
  <c r="I29" i="54"/>
  <c r="J29" i="54" s="1"/>
  <c r="I28" i="54"/>
  <c r="J28" i="54" s="1"/>
  <c r="I122" i="54"/>
  <c r="J122" i="54" s="1"/>
  <c r="I126" i="54"/>
  <c r="J126" i="54" s="1"/>
  <c r="I127" i="54"/>
  <c r="J127" i="54" s="1"/>
  <c r="I123" i="54"/>
  <c r="J123" i="54" s="1"/>
  <c r="I124" i="54"/>
  <c r="J124" i="54" s="1"/>
  <c r="I125" i="54"/>
  <c r="J125" i="54" s="1"/>
  <c r="I93" i="54"/>
  <c r="J93" i="54" s="1"/>
  <c r="I91" i="54"/>
  <c r="J91" i="54" s="1"/>
  <c r="I86" i="54"/>
  <c r="J86" i="54" s="1"/>
  <c r="I97" i="54"/>
  <c r="J97" i="54" s="1"/>
  <c r="I90" i="54"/>
  <c r="J90" i="54" s="1"/>
  <c r="I89" i="54"/>
  <c r="J89" i="54" s="1"/>
  <c r="I95" i="54"/>
  <c r="J95" i="54" s="1"/>
  <c r="I87" i="54"/>
  <c r="J87" i="54" s="1"/>
  <c r="I94" i="54"/>
  <c r="J94" i="54" s="1"/>
  <c r="I96" i="54"/>
  <c r="J96" i="54" s="1"/>
  <c r="I88" i="54"/>
  <c r="J88" i="54" s="1"/>
  <c r="I92" i="54"/>
  <c r="J92" i="54" s="1"/>
  <c r="I23" i="54"/>
  <c r="J23" i="54" s="1"/>
  <c r="I15" i="54"/>
  <c r="J15" i="54" s="1"/>
  <c r="I21" i="54"/>
  <c r="J21" i="54" s="1"/>
  <c r="I19" i="54"/>
  <c r="J19" i="54" s="1"/>
  <c r="I17" i="54"/>
  <c r="J17" i="54" s="1"/>
  <c r="I18" i="54"/>
  <c r="J18" i="54" s="1"/>
  <c r="I22" i="54"/>
  <c r="J22" i="54" s="1"/>
  <c r="I24" i="54"/>
  <c r="J24" i="54" s="1"/>
  <c r="I14" i="54"/>
  <c r="J14" i="54" s="1"/>
  <c r="I25" i="54"/>
  <c r="J25" i="54" s="1"/>
  <c r="I20" i="54"/>
  <c r="J20" i="54" s="1"/>
  <c r="I16" i="54"/>
  <c r="J16" i="54" s="1"/>
  <c r="L112" i="54"/>
  <c r="M112" i="54" s="1"/>
  <c r="L111" i="54"/>
  <c r="M111" i="54" s="1"/>
  <c r="L116" i="54"/>
  <c r="M116" i="54" s="1"/>
  <c r="L120" i="54"/>
  <c r="M120" i="54" s="1"/>
  <c r="L119" i="54"/>
  <c r="M119" i="54" s="1"/>
  <c r="L115" i="54"/>
  <c r="M115" i="54" s="1"/>
  <c r="L114" i="54"/>
  <c r="M114" i="54" s="1"/>
  <c r="L110" i="54"/>
  <c r="M110" i="54" s="1"/>
  <c r="L117" i="54"/>
  <c r="M117" i="54" s="1"/>
  <c r="L118" i="54"/>
  <c r="M118" i="54" s="1"/>
  <c r="L113" i="54"/>
  <c r="M113" i="54" s="1"/>
  <c r="L121" i="54"/>
  <c r="M121" i="54" s="1"/>
  <c r="L107" i="54"/>
  <c r="M107" i="54" s="1"/>
  <c r="L99" i="54"/>
  <c r="M99" i="54" s="1"/>
  <c r="L108" i="54"/>
  <c r="M108" i="54" s="1"/>
  <c r="L101" i="54"/>
  <c r="M101" i="54" s="1"/>
  <c r="L105" i="54"/>
  <c r="M105" i="54" s="1"/>
  <c r="L100" i="54"/>
  <c r="M100" i="54" s="1"/>
  <c r="L103" i="54"/>
  <c r="M103" i="54" s="1"/>
  <c r="L104" i="54"/>
  <c r="M104" i="54" s="1"/>
  <c r="L102" i="54"/>
  <c r="M102" i="54" s="1"/>
  <c r="L109" i="54"/>
  <c r="M109" i="54" s="1"/>
  <c r="L98" i="54"/>
  <c r="M98" i="54" s="1"/>
  <c r="L106" i="54"/>
  <c r="M106" i="54" s="1"/>
  <c r="L21" i="54"/>
  <c r="M21" i="54" s="1"/>
  <c r="L24" i="54"/>
  <c r="M24" i="54" s="1"/>
  <c r="L19" i="54"/>
  <c r="M19" i="54" s="1"/>
  <c r="L17" i="54"/>
  <c r="M17" i="54" s="1"/>
  <c r="L23" i="54"/>
  <c r="M23" i="54" s="1"/>
  <c r="L15" i="54"/>
  <c r="M15" i="54" s="1"/>
  <c r="L16" i="54"/>
  <c r="M16" i="54" s="1"/>
  <c r="L22" i="54"/>
  <c r="M22" i="54" s="1"/>
  <c r="L20" i="54"/>
  <c r="M20" i="54" s="1"/>
  <c r="L18" i="54"/>
  <c r="M18" i="54" s="1"/>
  <c r="L25" i="54"/>
  <c r="M25" i="54" s="1"/>
  <c r="L14" i="54"/>
  <c r="M14" i="54" s="1"/>
  <c r="I119" i="54"/>
  <c r="J119" i="54" s="1"/>
  <c r="I118" i="54"/>
  <c r="J118" i="54" s="1"/>
  <c r="I115" i="54"/>
  <c r="J115" i="54" s="1"/>
  <c r="I114" i="54"/>
  <c r="J114" i="54" s="1"/>
  <c r="I111" i="54"/>
  <c r="J111" i="54" s="1"/>
  <c r="I110" i="54"/>
  <c r="J110" i="54" s="1"/>
  <c r="I112" i="54"/>
  <c r="J112" i="54" s="1"/>
  <c r="I116" i="54"/>
  <c r="J116" i="54" s="1"/>
  <c r="I120" i="54"/>
  <c r="J120" i="54" s="1"/>
  <c r="I113" i="54"/>
  <c r="J113" i="54" s="1"/>
  <c r="I121" i="54"/>
  <c r="J121" i="54" s="1"/>
  <c r="I117" i="54"/>
  <c r="J117" i="54" s="1"/>
  <c r="I101" i="54"/>
  <c r="J101" i="54" s="1"/>
  <c r="I107" i="54"/>
  <c r="J107" i="54" s="1"/>
  <c r="I99" i="54"/>
  <c r="J99" i="54" s="1"/>
  <c r="I106" i="54"/>
  <c r="J106" i="54" s="1"/>
  <c r="I105" i="54"/>
  <c r="J105" i="54" s="1"/>
  <c r="I103" i="54"/>
  <c r="J103" i="54" s="1"/>
  <c r="I108" i="54"/>
  <c r="J108" i="54" s="1"/>
  <c r="I104" i="54"/>
  <c r="J104" i="54" s="1"/>
  <c r="I102" i="54"/>
  <c r="J102" i="54" s="1"/>
  <c r="I100" i="54"/>
  <c r="J100" i="54" s="1"/>
  <c r="I109" i="54"/>
  <c r="J109" i="54" s="1"/>
  <c r="I98" i="54"/>
  <c r="J98" i="54" s="1"/>
  <c r="L91" i="54"/>
  <c r="M91" i="54" s="1"/>
  <c r="L86" i="54"/>
  <c r="M86" i="54" s="1"/>
  <c r="L97" i="54"/>
  <c r="M97" i="54" s="1"/>
  <c r="L95" i="54"/>
  <c r="M95" i="54" s="1"/>
  <c r="L87" i="54"/>
  <c r="M87" i="54" s="1"/>
  <c r="L93" i="54"/>
  <c r="M93" i="54" s="1"/>
  <c r="L89" i="54"/>
  <c r="M89" i="54" s="1"/>
  <c r="L90" i="54"/>
  <c r="M90" i="54" s="1"/>
  <c r="L96" i="54"/>
  <c r="M96" i="54" s="1"/>
  <c r="L92" i="54"/>
  <c r="M92" i="54" s="1"/>
  <c r="L94" i="54"/>
  <c r="M94" i="54" s="1"/>
  <c r="L88" i="54"/>
  <c r="M88" i="54" s="1"/>
  <c r="L44" i="54"/>
  <c r="M44" i="54" s="1"/>
  <c r="L42" i="54"/>
  <c r="M42" i="54" s="1"/>
  <c r="L48" i="54"/>
  <c r="M48" i="54" s="1"/>
  <c r="L40" i="54"/>
  <c r="M40" i="54" s="1"/>
  <c r="L46" i="54"/>
  <c r="M46" i="54" s="1"/>
  <c r="L38" i="54"/>
  <c r="M38" i="54" s="1"/>
  <c r="L41" i="54"/>
  <c r="M41" i="54" s="1"/>
  <c r="L47" i="54"/>
  <c r="M47" i="54" s="1"/>
  <c r="L43" i="54"/>
  <c r="M43" i="54" s="1"/>
  <c r="L49" i="54"/>
  <c r="M49" i="54" s="1"/>
  <c r="L39" i="54"/>
  <c r="M39" i="54" s="1"/>
  <c r="L45" i="54"/>
  <c r="M45" i="54" s="1"/>
  <c r="L68" i="54"/>
  <c r="M68" i="54" s="1"/>
  <c r="L63" i="54"/>
  <c r="M63" i="54" s="1"/>
  <c r="L72" i="54"/>
  <c r="M72" i="54" s="1"/>
  <c r="L67" i="54"/>
  <c r="M67" i="54" s="1"/>
  <c r="L71" i="54"/>
  <c r="M71" i="54" s="1"/>
  <c r="L64" i="54"/>
  <c r="M64" i="54" s="1"/>
  <c r="L70" i="54"/>
  <c r="M70" i="54" s="1"/>
  <c r="L69" i="54"/>
  <c r="M69" i="54" s="1"/>
  <c r="L62" i="54"/>
  <c r="M62" i="54" s="1"/>
  <c r="L65" i="54"/>
  <c r="M65" i="54" s="1"/>
  <c r="L66" i="54"/>
  <c r="M66" i="54" s="1"/>
  <c r="L73" i="54"/>
  <c r="M73" i="54" s="1"/>
  <c r="BG5" i="1"/>
  <c r="G4" i="38"/>
  <c r="I4" i="36"/>
  <c r="G4" i="34"/>
  <c r="H4" i="32"/>
  <c r="O4" i="32" s="1"/>
  <c r="G4" i="30"/>
  <c r="N4" i="30" s="1"/>
  <c r="G4" i="28"/>
  <c r="N4" i="28" s="1"/>
  <c r="H109" i="34"/>
  <c r="H109" i="30"/>
  <c r="O109" i="30" s="1"/>
  <c r="H108" i="38"/>
  <c r="H108" i="28"/>
  <c r="O108" i="28" s="1"/>
  <c r="H107" i="36"/>
  <c r="G107" i="32"/>
  <c r="N107" i="32" s="1"/>
  <c r="H105" i="34"/>
  <c r="H105" i="30"/>
  <c r="O105" i="30" s="1"/>
  <c r="H104" i="38"/>
  <c r="H104" i="28"/>
  <c r="O104" i="28" s="1"/>
  <c r="H103" i="36"/>
  <c r="G103" i="32"/>
  <c r="N103" i="32" s="1"/>
  <c r="H101" i="34"/>
  <c r="H101" i="30"/>
  <c r="O101" i="30" s="1"/>
  <c r="H100" i="38"/>
  <c r="H100" i="28"/>
  <c r="O100" i="28" s="1"/>
  <c r="H99" i="36"/>
  <c r="G99" i="32"/>
  <c r="N99" i="32" s="1"/>
  <c r="H97" i="34"/>
  <c r="H97" i="30"/>
  <c r="O97" i="30" s="1"/>
  <c r="H96" i="38"/>
  <c r="H96" i="28"/>
  <c r="O96" i="28" s="1"/>
  <c r="H95" i="36"/>
  <c r="G95" i="32"/>
  <c r="N95" i="32" s="1"/>
  <c r="H93" i="34"/>
  <c r="H93" i="30"/>
  <c r="O93" i="30" s="1"/>
  <c r="H92" i="38"/>
  <c r="H92" i="28"/>
  <c r="O92" i="28" s="1"/>
  <c r="H91" i="36"/>
  <c r="G91" i="32"/>
  <c r="N91" i="32" s="1"/>
  <c r="H89" i="34"/>
  <c r="H89" i="30"/>
  <c r="O89" i="30" s="1"/>
  <c r="H88" i="38"/>
  <c r="H88" i="28"/>
  <c r="O88" i="28" s="1"/>
  <c r="H87" i="36"/>
  <c r="G87" i="32"/>
  <c r="N87" i="32" s="1"/>
  <c r="H85" i="34"/>
  <c r="H85" i="30"/>
  <c r="O85" i="30" s="1"/>
  <c r="H84" i="38"/>
  <c r="H84" i="28"/>
  <c r="O84" i="28" s="1"/>
  <c r="H83" i="36"/>
  <c r="G83" i="32"/>
  <c r="N83" i="32" s="1"/>
  <c r="H81" i="34"/>
  <c r="H81" i="30"/>
  <c r="O81" i="30" s="1"/>
  <c r="H80" i="38"/>
  <c r="H80" i="28"/>
  <c r="O80" i="28" s="1"/>
  <c r="H79" i="36"/>
  <c r="G79" i="32"/>
  <c r="N79" i="32" s="1"/>
  <c r="H77" i="34"/>
  <c r="H77" i="30"/>
  <c r="O77" i="30" s="1"/>
  <c r="H76" i="38"/>
  <c r="H76" i="28"/>
  <c r="O76" i="28" s="1"/>
  <c r="H75" i="36"/>
  <c r="G75" i="32"/>
  <c r="N75" i="32" s="1"/>
  <c r="H73" i="34"/>
  <c r="H73" i="30"/>
  <c r="O73" i="30" s="1"/>
  <c r="H72" i="38"/>
  <c r="H72" i="28"/>
  <c r="O72" i="28" s="1"/>
  <c r="H71" i="36"/>
  <c r="G71" i="32"/>
  <c r="N71" i="32" s="1"/>
  <c r="H69" i="34"/>
  <c r="H69" i="30"/>
  <c r="O69" i="30" s="1"/>
  <c r="H68" i="38"/>
  <c r="H68" i="28"/>
  <c r="O68" i="28" s="1"/>
  <c r="H67" i="36"/>
  <c r="G67" i="32"/>
  <c r="N67" i="32" s="1"/>
  <c r="H65" i="34"/>
  <c r="H65" i="30"/>
  <c r="O65" i="30" s="1"/>
  <c r="H64" i="38"/>
  <c r="H64" i="28"/>
  <c r="O64" i="28" s="1"/>
  <c r="H63" i="36"/>
  <c r="G63" i="32"/>
  <c r="N63" i="32" s="1"/>
  <c r="H61" i="34"/>
  <c r="H61" i="30"/>
  <c r="O61" i="30" s="1"/>
  <c r="H60" i="38"/>
  <c r="H60" i="28"/>
  <c r="O60" i="28" s="1"/>
  <c r="H59" i="36"/>
  <c r="G59" i="32"/>
  <c r="N59" i="32" s="1"/>
  <c r="H57" i="34"/>
  <c r="H57" i="30"/>
  <c r="O57" i="30" s="1"/>
  <c r="H56" i="38"/>
  <c r="H56" i="28"/>
  <c r="O56" i="28" s="1"/>
  <c r="H55" i="36"/>
  <c r="G55" i="32"/>
  <c r="N55" i="32" s="1"/>
  <c r="H53" i="34"/>
  <c r="H53" i="30"/>
  <c r="O53" i="30" s="1"/>
  <c r="H52" i="38"/>
  <c r="H52" i="28"/>
  <c r="O52" i="28" s="1"/>
  <c r="H51" i="36"/>
  <c r="G51" i="32"/>
  <c r="N51" i="32" s="1"/>
  <c r="H49" i="34"/>
  <c r="H49" i="30"/>
  <c r="O49" i="30" s="1"/>
  <c r="H48" i="38"/>
  <c r="H48" i="28"/>
  <c r="O48" i="28" s="1"/>
  <c r="H47" i="36"/>
  <c r="G47" i="32"/>
  <c r="N47" i="32" s="1"/>
  <c r="H45" i="34"/>
  <c r="H45" i="30"/>
  <c r="O45" i="30" s="1"/>
  <c r="H44" i="38"/>
  <c r="H44" i="28"/>
  <c r="O44" i="28" s="1"/>
  <c r="H43" i="36"/>
  <c r="G43" i="32"/>
  <c r="N43" i="32" s="1"/>
  <c r="H41" i="34"/>
  <c r="H41" i="30"/>
  <c r="O41" i="30" s="1"/>
  <c r="H40" i="38"/>
  <c r="H40" i="28"/>
  <c r="O40" i="28" s="1"/>
  <c r="H39" i="36"/>
  <c r="G39" i="32"/>
  <c r="N39" i="32" s="1"/>
  <c r="H37" i="34"/>
  <c r="H37" i="30"/>
  <c r="O37" i="30" s="1"/>
  <c r="H36" i="38"/>
  <c r="H36" i="28"/>
  <c r="O36" i="28" s="1"/>
  <c r="H35" i="36"/>
  <c r="G35" i="32"/>
  <c r="N35" i="32" s="1"/>
  <c r="H33" i="34"/>
  <c r="H33" i="30"/>
  <c r="O33" i="30" s="1"/>
  <c r="H32" i="38"/>
  <c r="H32" i="28"/>
  <c r="O32" i="28" s="1"/>
  <c r="H31" i="36"/>
  <c r="G31" i="32"/>
  <c r="N31" i="32" s="1"/>
  <c r="H29" i="34"/>
  <c r="H29" i="30"/>
  <c r="O29" i="30" s="1"/>
  <c r="H28" i="38"/>
  <c r="H28" i="28"/>
  <c r="O28" i="28" s="1"/>
  <c r="H27" i="36"/>
  <c r="G27" i="32"/>
  <c r="N27" i="32" s="1"/>
  <c r="H25" i="34"/>
  <c r="H25" i="30"/>
  <c r="O25" i="30" s="1"/>
  <c r="H24" i="38"/>
  <c r="H24" i="28"/>
  <c r="O24" i="28" s="1"/>
  <c r="H23" i="36"/>
  <c r="G23" i="32"/>
  <c r="N23" i="32" s="1"/>
  <c r="H21" i="34"/>
  <c r="H21" i="30"/>
  <c r="O21" i="30" s="1"/>
  <c r="H20" i="38"/>
  <c r="H20" i="28"/>
  <c r="O20" i="28" s="1"/>
  <c r="H19" i="36"/>
  <c r="G19" i="32"/>
  <c r="N19" i="32" s="1"/>
  <c r="H17" i="34"/>
  <c r="H17" i="30"/>
  <c r="O17" i="30" s="1"/>
  <c r="H16" i="38"/>
  <c r="H16" i="28"/>
  <c r="O16" i="28" s="1"/>
  <c r="H15" i="36"/>
  <c r="G15" i="32"/>
  <c r="N15" i="32" s="1"/>
  <c r="H13" i="34"/>
  <c r="H13" i="30"/>
  <c r="O13" i="30" s="1"/>
  <c r="H12" i="38"/>
  <c r="H12" i="28"/>
  <c r="O12" i="28" s="1"/>
  <c r="H11" i="36"/>
  <c r="G11" i="32"/>
  <c r="N11" i="32" s="1"/>
  <c r="H9" i="34"/>
  <c r="H9" i="30"/>
  <c r="O9" i="30" s="1"/>
  <c r="H8" i="38"/>
  <c r="H8" i="28"/>
  <c r="O8" i="28" s="1"/>
  <c r="H7" i="36"/>
  <c r="G7" i="32"/>
  <c r="N7" i="32" s="1"/>
  <c r="H5" i="34"/>
  <c r="H5" i="30"/>
  <c r="O5" i="30" s="1"/>
  <c r="H4" i="38"/>
  <c r="H4" i="28"/>
  <c r="O4" i="28" s="1"/>
  <c r="H3" i="36"/>
  <c r="G3" i="32"/>
  <c r="H1" i="36"/>
  <c r="Q1" i="36" s="1"/>
  <c r="G1" i="32"/>
  <c r="N1" i="32" s="1"/>
  <c r="H109" i="38"/>
  <c r="H109" i="28"/>
  <c r="O109" i="28" s="1"/>
  <c r="H108" i="36"/>
  <c r="G108" i="32"/>
  <c r="N108" i="32" s="1"/>
  <c r="H106" i="34"/>
  <c r="H106" i="30"/>
  <c r="O106" i="30" s="1"/>
  <c r="H105" i="38"/>
  <c r="H105" i="28"/>
  <c r="O105" i="28" s="1"/>
  <c r="H104" i="36"/>
  <c r="G104" i="32"/>
  <c r="N104" i="32" s="1"/>
  <c r="H102" i="34"/>
  <c r="H102" i="30"/>
  <c r="O102" i="30" s="1"/>
  <c r="H101" i="38"/>
  <c r="H101" i="28"/>
  <c r="O101" i="28" s="1"/>
  <c r="H100" i="36"/>
  <c r="G100" i="32"/>
  <c r="N100" i="32" s="1"/>
  <c r="H98" i="34"/>
  <c r="H98" i="30"/>
  <c r="O98" i="30" s="1"/>
  <c r="H97" i="38"/>
  <c r="H97" i="28"/>
  <c r="O97" i="28" s="1"/>
  <c r="H96" i="36"/>
  <c r="G96" i="32"/>
  <c r="N96" i="32" s="1"/>
  <c r="H94" i="34"/>
  <c r="H94" i="30"/>
  <c r="O94" i="30" s="1"/>
  <c r="H93" i="38"/>
  <c r="H93" i="28"/>
  <c r="O93" i="28" s="1"/>
  <c r="H92" i="36"/>
  <c r="G92" i="32"/>
  <c r="N92" i="32" s="1"/>
  <c r="H90" i="34"/>
  <c r="H90" i="30"/>
  <c r="O90" i="30" s="1"/>
  <c r="H89" i="38"/>
  <c r="H89" i="28"/>
  <c r="O89" i="28" s="1"/>
  <c r="H88" i="36"/>
  <c r="G88" i="32"/>
  <c r="N88" i="32" s="1"/>
  <c r="H86" i="34"/>
  <c r="H86" i="30"/>
  <c r="O86" i="30" s="1"/>
  <c r="H85" i="38"/>
  <c r="H85" i="28"/>
  <c r="O85" i="28" s="1"/>
  <c r="H84" i="36"/>
  <c r="G84" i="32"/>
  <c r="N84" i="32" s="1"/>
  <c r="H82" i="34"/>
  <c r="H82" i="30"/>
  <c r="O82" i="30" s="1"/>
  <c r="H81" i="38"/>
  <c r="H81" i="28"/>
  <c r="O81" i="28" s="1"/>
  <c r="H80" i="36"/>
  <c r="G80" i="32"/>
  <c r="N80" i="32" s="1"/>
  <c r="H78" i="34"/>
  <c r="H78" i="30"/>
  <c r="O78" i="30" s="1"/>
  <c r="H77" i="38"/>
  <c r="H77" i="28"/>
  <c r="O77" i="28" s="1"/>
  <c r="H76" i="36"/>
  <c r="G76" i="32"/>
  <c r="N76" i="32" s="1"/>
  <c r="H74" i="34"/>
  <c r="H74" i="30"/>
  <c r="O74" i="30" s="1"/>
  <c r="H73" i="38"/>
  <c r="H73" i="28"/>
  <c r="O73" i="28" s="1"/>
  <c r="H72" i="36"/>
  <c r="G72" i="32"/>
  <c r="N72" i="32" s="1"/>
  <c r="H70" i="34"/>
  <c r="H70" i="30"/>
  <c r="O70" i="30" s="1"/>
  <c r="H69" i="38"/>
  <c r="H69" i="28"/>
  <c r="O69" i="28" s="1"/>
  <c r="H68" i="36"/>
  <c r="G68" i="32"/>
  <c r="N68" i="32" s="1"/>
  <c r="H66" i="34"/>
  <c r="H66" i="30"/>
  <c r="O66" i="30" s="1"/>
  <c r="H65" i="38"/>
  <c r="H65" i="28"/>
  <c r="O65" i="28" s="1"/>
  <c r="H64" i="36"/>
  <c r="G64" i="32"/>
  <c r="N64" i="32" s="1"/>
  <c r="H62" i="34"/>
  <c r="H62" i="30"/>
  <c r="O62" i="30" s="1"/>
  <c r="H61" i="38"/>
  <c r="H61" i="28"/>
  <c r="O61" i="28" s="1"/>
  <c r="H60" i="36"/>
  <c r="G60" i="32"/>
  <c r="N60" i="32" s="1"/>
  <c r="H58" i="34"/>
  <c r="H58" i="30"/>
  <c r="O58" i="30" s="1"/>
  <c r="H57" i="38"/>
  <c r="H57" i="28"/>
  <c r="O57" i="28" s="1"/>
  <c r="H56" i="36"/>
  <c r="G56" i="32"/>
  <c r="N56" i="32" s="1"/>
  <c r="H54" i="34"/>
  <c r="H54" i="30"/>
  <c r="O54" i="30" s="1"/>
  <c r="H53" i="38"/>
  <c r="H53" i="28"/>
  <c r="O53" i="28" s="1"/>
  <c r="H52" i="36"/>
  <c r="G52" i="32"/>
  <c r="N52" i="32" s="1"/>
  <c r="H50" i="34"/>
  <c r="H50" i="30"/>
  <c r="O50" i="30" s="1"/>
  <c r="H49" i="38"/>
  <c r="H49" i="28"/>
  <c r="O49" i="28" s="1"/>
  <c r="H48" i="36"/>
  <c r="G48" i="32"/>
  <c r="N48" i="32" s="1"/>
  <c r="H46" i="34"/>
  <c r="H46" i="30"/>
  <c r="O46" i="30" s="1"/>
  <c r="H45" i="38"/>
  <c r="H45" i="28"/>
  <c r="O45" i="28" s="1"/>
  <c r="H44" i="36"/>
  <c r="G44" i="32"/>
  <c r="N44" i="32" s="1"/>
  <c r="H42" i="34"/>
  <c r="H42" i="30"/>
  <c r="O42" i="30" s="1"/>
  <c r="H41" i="38"/>
  <c r="H41" i="28"/>
  <c r="O41" i="28" s="1"/>
  <c r="H40" i="36"/>
  <c r="G40" i="32"/>
  <c r="N40" i="32" s="1"/>
  <c r="H38" i="34"/>
  <c r="H38" i="30"/>
  <c r="O38" i="30" s="1"/>
  <c r="H37" i="38"/>
  <c r="H37" i="28"/>
  <c r="O37" i="28" s="1"/>
  <c r="H36" i="36"/>
  <c r="G36" i="32"/>
  <c r="N36" i="32" s="1"/>
  <c r="H34" i="34"/>
  <c r="H34" i="30"/>
  <c r="O34" i="30" s="1"/>
  <c r="H33" i="38"/>
  <c r="H33" i="28"/>
  <c r="O33" i="28" s="1"/>
  <c r="H32" i="36"/>
  <c r="G32" i="32"/>
  <c r="N32" i="32" s="1"/>
  <c r="H30" i="34"/>
  <c r="H30" i="30"/>
  <c r="O30" i="30" s="1"/>
  <c r="H29" i="38"/>
  <c r="H29" i="28"/>
  <c r="O29" i="28" s="1"/>
  <c r="H28" i="36"/>
  <c r="G28" i="32"/>
  <c r="N28" i="32" s="1"/>
  <c r="H26" i="34"/>
  <c r="H26" i="30"/>
  <c r="O26" i="30" s="1"/>
  <c r="H25" i="38"/>
  <c r="H25" i="28"/>
  <c r="O25" i="28" s="1"/>
  <c r="H24" i="36"/>
  <c r="G24" i="32"/>
  <c r="N24" i="32" s="1"/>
  <c r="H22" i="34"/>
  <c r="H22" i="30"/>
  <c r="O22" i="30" s="1"/>
  <c r="H21" i="38"/>
  <c r="H21" i="28"/>
  <c r="O21" i="28" s="1"/>
  <c r="H20" i="36"/>
  <c r="G20" i="32"/>
  <c r="N20" i="32" s="1"/>
  <c r="H18" i="34"/>
  <c r="H18" i="30"/>
  <c r="O18" i="30" s="1"/>
  <c r="H17" i="38"/>
  <c r="H17" i="28"/>
  <c r="O17" i="28" s="1"/>
  <c r="H16" i="36"/>
  <c r="G16" i="32"/>
  <c r="N16" i="32" s="1"/>
  <c r="H14" i="34"/>
  <c r="H14" i="30"/>
  <c r="O14" i="30" s="1"/>
  <c r="H13" i="38"/>
  <c r="H13" i="28"/>
  <c r="O13" i="28" s="1"/>
  <c r="H12" i="36"/>
  <c r="G12" i="32"/>
  <c r="N12" i="32" s="1"/>
  <c r="H10" i="34"/>
  <c r="H10" i="30"/>
  <c r="O10" i="30" s="1"/>
  <c r="H9" i="38"/>
  <c r="H9" i="28"/>
  <c r="O9" i="28" s="1"/>
  <c r="H8" i="36"/>
  <c r="G8" i="32"/>
  <c r="N8" i="32" s="1"/>
  <c r="H6" i="34"/>
  <c r="H6" i="30"/>
  <c r="O6" i="30" s="1"/>
  <c r="H5" i="38"/>
  <c r="H5" i="28"/>
  <c r="O5" i="28" s="1"/>
  <c r="H4" i="36"/>
  <c r="G4" i="32"/>
  <c r="N4" i="32" s="1"/>
  <c r="H2" i="34"/>
  <c r="H2" i="30"/>
  <c r="O2" i="30" s="1"/>
  <c r="S2" i="30" s="1"/>
  <c r="H1" i="34"/>
  <c r="Q1" i="34" s="1"/>
  <c r="H1" i="30"/>
  <c r="O1" i="30" s="1"/>
  <c r="H109" i="36"/>
  <c r="G109" i="32"/>
  <c r="N109" i="32" s="1"/>
  <c r="H107" i="34"/>
  <c r="H107" i="30"/>
  <c r="O107" i="30" s="1"/>
  <c r="H106" i="38"/>
  <c r="H106" i="28"/>
  <c r="O106" i="28" s="1"/>
  <c r="H105" i="36"/>
  <c r="G105" i="32"/>
  <c r="N105" i="32" s="1"/>
  <c r="H103" i="34"/>
  <c r="H103" i="30"/>
  <c r="O103" i="30" s="1"/>
  <c r="H102" i="38"/>
  <c r="H102" i="28"/>
  <c r="O102" i="28" s="1"/>
  <c r="H101" i="36"/>
  <c r="G101" i="32"/>
  <c r="N101" i="32" s="1"/>
  <c r="H99" i="34"/>
  <c r="H99" i="30"/>
  <c r="O99" i="30" s="1"/>
  <c r="H98" i="38"/>
  <c r="H98" i="28"/>
  <c r="O98" i="28" s="1"/>
  <c r="H97" i="36"/>
  <c r="G97" i="32"/>
  <c r="N97" i="32" s="1"/>
  <c r="H95" i="34"/>
  <c r="H95" i="30"/>
  <c r="O95" i="30" s="1"/>
  <c r="H94" i="38"/>
  <c r="H94" i="28"/>
  <c r="O94" i="28" s="1"/>
  <c r="H93" i="36"/>
  <c r="G93" i="32"/>
  <c r="N93" i="32" s="1"/>
  <c r="H91" i="34"/>
  <c r="H91" i="30"/>
  <c r="O91" i="30" s="1"/>
  <c r="H90" i="38"/>
  <c r="H90" i="28"/>
  <c r="O90" i="28" s="1"/>
  <c r="H89" i="36"/>
  <c r="G89" i="32"/>
  <c r="N89" i="32" s="1"/>
  <c r="H87" i="34"/>
  <c r="H87" i="30"/>
  <c r="O87" i="30" s="1"/>
  <c r="H86" i="38"/>
  <c r="H86" i="28"/>
  <c r="O86" i="28" s="1"/>
  <c r="H85" i="36"/>
  <c r="G85" i="32"/>
  <c r="N85" i="32" s="1"/>
  <c r="H83" i="34"/>
  <c r="H83" i="30"/>
  <c r="O83" i="30" s="1"/>
  <c r="H82" i="38"/>
  <c r="H82" i="28"/>
  <c r="O82" i="28" s="1"/>
  <c r="H81" i="36"/>
  <c r="G81" i="32"/>
  <c r="N81" i="32" s="1"/>
  <c r="H79" i="34"/>
  <c r="H79" i="30"/>
  <c r="O79" i="30" s="1"/>
  <c r="H78" i="38"/>
  <c r="H78" i="28"/>
  <c r="O78" i="28" s="1"/>
  <c r="H77" i="36"/>
  <c r="G77" i="32"/>
  <c r="N77" i="32" s="1"/>
  <c r="H75" i="34"/>
  <c r="H75" i="30"/>
  <c r="O75" i="30" s="1"/>
  <c r="H74" i="38"/>
  <c r="H74" i="28"/>
  <c r="O74" i="28" s="1"/>
  <c r="H73" i="36"/>
  <c r="G73" i="32"/>
  <c r="N73" i="32" s="1"/>
  <c r="H71" i="34"/>
  <c r="H71" i="30"/>
  <c r="O71" i="30" s="1"/>
  <c r="H70" i="38"/>
  <c r="H70" i="28"/>
  <c r="O70" i="28" s="1"/>
  <c r="H69" i="36"/>
  <c r="G69" i="32"/>
  <c r="N69" i="32" s="1"/>
  <c r="H67" i="34"/>
  <c r="H67" i="30"/>
  <c r="O67" i="30" s="1"/>
  <c r="H66" i="38"/>
  <c r="H66" i="28"/>
  <c r="O66" i="28" s="1"/>
  <c r="H65" i="36"/>
  <c r="G65" i="32"/>
  <c r="N65" i="32" s="1"/>
  <c r="H63" i="34"/>
  <c r="H63" i="30"/>
  <c r="O63" i="30" s="1"/>
  <c r="H62" i="38"/>
  <c r="H62" i="28"/>
  <c r="O62" i="28" s="1"/>
  <c r="H61" i="36"/>
  <c r="G61" i="32"/>
  <c r="N61" i="32" s="1"/>
  <c r="H59" i="34"/>
  <c r="H59" i="30"/>
  <c r="O59" i="30" s="1"/>
  <c r="H58" i="38"/>
  <c r="H58" i="28"/>
  <c r="O58" i="28" s="1"/>
  <c r="H57" i="36"/>
  <c r="G57" i="32"/>
  <c r="N57" i="32" s="1"/>
  <c r="H55" i="34"/>
  <c r="H55" i="30"/>
  <c r="O55" i="30" s="1"/>
  <c r="H54" i="38"/>
  <c r="H54" i="28"/>
  <c r="O54" i="28" s="1"/>
  <c r="H53" i="36"/>
  <c r="G53" i="32"/>
  <c r="N53" i="32" s="1"/>
  <c r="H51" i="34"/>
  <c r="H51" i="30"/>
  <c r="O51" i="30" s="1"/>
  <c r="H50" i="38"/>
  <c r="H50" i="28"/>
  <c r="O50" i="28" s="1"/>
  <c r="H49" i="36"/>
  <c r="G49" i="32"/>
  <c r="N49" i="32" s="1"/>
  <c r="H47" i="34"/>
  <c r="H47" i="30"/>
  <c r="O47" i="30" s="1"/>
  <c r="H46" i="38"/>
  <c r="H46" i="28"/>
  <c r="O46" i="28" s="1"/>
  <c r="H45" i="36"/>
  <c r="G45" i="32"/>
  <c r="N45" i="32" s="1"/>
  <c r="H43" i="34"/>
  <c r="H43" i="30"/>
  <c r="O43" i="30" s="1"/>
  <c r="H42" i="38"/>
  <c r="H42" i="28"/>
  <c r="O42" i="28" s="1"/>
  <c r="H41" i="36"/>
  <c r="G41" i="32"/>
  <c r="N41" i="32" s="1"/>
  <c r="H39" i="34"/>
  <c r="H39" i="30"/>
  <c r="O39" i="30" s="1"/>
  <c r="H38" i="38"/>
  <c r="H38" i="28"/>
  <c r="O38" i="28" s="1"/>
  <c r="H37" i="36"/>
  <c r="G37" i="32"/>
  <c r="N37" i="32" s="1"/>
  <c r="H35" i="34"/>
  <c r="H35" i="30"/>
  <c r="O35" i="30" s="1"/>
  <c r="H34" i="38"/>
  <c r="H34" i="28"/>
  <c r="O34" i="28" s="1"/>
  <c r="H33" i="36"/>
  <c r="G33" i="32"/>
  <c r="N33" i="32" s="1"/>
  <c r="H31" i="34"/>
  <c r="H31" i="30"/>
  <c r="O31" i="30" s="1"/>
  <c r="H30" i="38"/>
  <c r="H30" i="28"/>
  <c r="O30" i="28" s="1"/>
  <c r="H29" i="36"/>
  <c r="G29" i="32"/>
  <c r="N29" i="32" s="1"/>
  <c r="H27" i="34"/>
  <c r="H27" i="30"/>
  <c r="O27" i="30" s="1"/>
  <c r="H26" i="38"/>
  <c r="H26" i="28"/>
  <c r="O26" i="28" s="1"/>
  <c r="H25" i="36"/>
  <c r="G25" i="32"/>
  <c r="N25" i="32" s="1"/>
  <c r="H23" i="34"/>
  <c r="H23" i="30"/>
  <c r="O23" i="30" s="1"/>
  <c r="H22" i="38"/>
  <c r="H22" i="28"/>
  <c r="O22" i="28" s="1"/>
  <c r="H21" i="36"/>
  <c r="G21" i="32"/>
  <c r="N21" i="32" s="1"/>
  <c r="H19" i="34"/>
  <c r="H19" i="30"/>
  <c r="O19" i="30" s="1"/>
  <c r="H18" i="38"/>
  <c r="H18" i="28"/>
  <c r="O18" i="28" s="1"/>
  <c r="H17" i="36"/>
  <c r="G17" i="32"/>
  <c r="N17" i="32" s="1"/>
  <c r="H15" i="34"/>
  <c r="H15" i="30"/>
  <c r="O15" i="30" s="1"/>
  <c r="H14" i="38"/>
  <c r="H14" i="28"/>
  <c r="O14" i="28" s="1"/>
  <c r="H13" i="36"/>
  <c r="G13" i="32"/>
  <c r="N13" i="32" s="1"/>
  <c r="H11" i="34"/>
  <c r="H11" i="30"/>
  <c r="O11" i="30" s="1"/>
  <c r="H10" i="38"/>
  <c r="H10" i="28"/>
  <c r="O10" i="28" s="1"/>
  <c r="H9" i="36"/>
  <c r="G9" i="32"/>
  <c r="N9" i="32" s="1"/>
  <c r="H7" i="34"/>
  <c r="H7" i="30"/>
  <c r="O7" i="30" s="1"/>
  <c r="H6" i="38"/>
  <c r="H6" i="28"/>
  <c r="O6" i="28" s="1"/>
  <c r="H5" i="36"/>
  <c r="G5" i="32"/>
  <c r="N5" i="32" s="1"/>
  <c r="H3" i="34"/>
  <c r="H3" i="30"/>
  <c r="O3" i="30" s="1"/>
  <c r="S3" i="30" s="1"/>
  <c r="H2" i="38"/>
  <c r="S2" i="38" s="1"/>
  <c r="H2" i="28"/>
  <c r="O2" i="28" s="1"/>
  <c r="S2" i="28" s="1"/>
  <c r="H1" i="38"/>
  <c r="P1" i="38" s="1"/>
  <c r="H1" i="28"/>
  <c r="O1" i="28" s="1"/>
  <c r="H108" i="34"/>
  <c r="H108" i="30"/>
  <c r="O108" i="30" s="1"/>
  <c r="H107" i="38"/>
  <c r="H107" i="28"/>
  <c r="O107" i="28" s="1"/>
  <c r="H106" i="36"/>
  <c r="G106" i="32"/>
  <c r="N106" i="32" s="1"/>
  <c r="H104" i="34"/>
  <c r="H104" i="30"/>
  <c r="O104" i="30" s="1"/>
  <c r="H103" i="38"/>
  <c r="H103" i="28"/>
  <c r="O103" i="28" s="1"/>
  <c r="H102" i="36"/>
  <c r="G102" i="32"/>
  <c r="N102" i="32" s="1"/>
  <c r="H100" i="34"/>
  <c r="H100" i="30"/>
  <c r="O100" i="30" s="1"/>
  <c r="H99" i="38"/>
  <c r="H99" i="28"/>
  <c r="O99" i="28" s="1"/>
  <c r="H98" i="36"/>
  <c r="G98" i="32"/>
  <c r="N98" i="32" s="1"/>
  <c r="H96" i="34"/>
  <c r="H96" i="30"/>
  <c r="O96" i="30" s="1"/>
  <c r="H95" i="38"/>
  <c r="H95" i="28"/>
  <c r="O95" i="28" s="1"/>
  <c r="H94" i="36"/>
  <c r="G94" i="32"/>
  <c r="N94" i="32" s="1"/>
  <c r="H92" i="34"/>
  <c r="H92" i="30"/>
  <c r="O92" i="30" s="1"/>
  <c r="H91" i="38"/>
  <c r="H91" i="28"/>
  <c r="O91" i="28" s="1"/>
  <c r="H90" i="36"/>
  <c r="G90" i="32"/>
  <c r="N90" i="32" s="1"/>
  <c r="H88" i="34"/>
  <c r="H88" i="30"/>
  <c r="O88" i="30" s="1"/>
  <c r="H87" i="38"/>
  <c r="H87" i="28"/>
  <c r="O87" i="28" s="1"/>
  <c r="H86" i="36"/>
  <c r="G86" i="32"/>
  <c r="N86" i="32" s="1"/>
  <c r="H84" i="34"/>
  <c r="H84" i="30"/>
  <c r="O84" i="30" s="1"/>
  <c r="H83" i="38"/>
  <c r="H83" i="28"/>
  <c r="O83" i="28" s="1"/>
  <c r="H82" i="36"/>
  <c r="G82" i="32"/>
  <c r="N82" i="32" s="1"/>
  <c r="H80" i="34"/>
  <c r="H80" i="30"/>
  <c r="O80" i="30" s="1"/>
  <c r="H79" i="38"/>
  <c r="H79" i="28"/>
  <c r="O79" i="28" s="1"/>
  <c r="H78" i="36"/>
  <c r="G78" i="32"/>
  <c r="N78" i="32" s="1"/>
  <c r="H76" i="34"/>
  <c r="H76" i="30"/>
  <c r="O76" i="30" s="1"/>
  <c r="H75" i="38"/>
  <c r="H75" i="28"/>
  <c r="O75" i="28" s="1"/>
  <c r="H74" i="36"/>
  <c r="G74" i="32"/>
  <c r="N74" i="32" s="1"/>
  <c r="H72" i="34"/>
  <c r="H72" i="30"/>
  <c r="O72" i="30" s="1"/>
  <c r="H71" i="38"/>
  <c r="H71" i="28"/>
  <c r="O71" i="28" s="1"/>
  <c r="H70" i="36"/>
  <c r="G70" i="32"/>
  <c r="N70" i="32" s="1"/>
  <c r="H68" i="34"/>
  <c r="H68" i="30"/>
  <c r="O68" i="30" s="1"/>
  <c r="H67" i="38"/>
  <c r="H67" i="28"/>
  <c r="O67" i="28" s="1"/>
  <c r="H66" i="36"/>
  <c r="G66" i="32"/>
  <c r="N66" i="32" s="1"/>
  <c r="H64" i="34"/>
  <c r="H64" i="30"/>
  <c r="O64" i="30" s="1"/>
  <c r="H63" i="38"/>
  <c r="H63" i="28"/>
  <c r="O63" i="28" s="1"/>
  <c r="H62" i="36"/>
  <c r="G62" i="32"/>
  <c r="N62" i="32" s="1"/>
  <c r="H60" i="34"/>
  <c r="H60" i="30"/>
  <c r="O60" i="30" s="1"/>
  <c r="H59" i="38"/>
  <c r="H59" i="28"/>
  <c r="O59" i="28" s="1"/>
  <c r="H58" i="36"/>
  <c r="G58" i="32"/>
  <c r="N58" i="32" s="1"/>
  <c r="H56" i="34"/>
  <c r="H56" i="30"/>
  <c r="O56" i="30" s="1"/>
  <c r="H55" i="38"/>
  <c r="H55" i="28"/>
  <c r="O55" i="28" s="1"/>
  <c r="H54" i="36"/>
  <c r="G54" i="32"/>
  <c r="N54" i="32" s="1"/>
  <c r="H52" i="34"/>
  <c r="H52" i="30"/>
  <c r="O52" i="30" s="1"/>
  <c r="H51" i="38"/>
  <c r="H51" i="28"/>
  <c r="O51" i="28" s="1"/>
  <c r="H50" i="36"/>
  <c r="G50" i="32"/>
  <c r="N50" i="32" s="1"/>
  <c r="H48" i="34"/>
  <c r="H48" i="30"/>
  <c r="O48" i="30" s="1"/>
  <c r="H47" i="38"/>
  <c r="H47" i="28"/>
  <c r="O47" i="28" s="1"/>
  <c r="H46" i="36"/>
  <c r="G46" i="32"/>
  <c r="N46" i="32" s="1"/>
  <c r="H44" i="34"/>
  <c r="H44" i="30"/>
  <c r="O44" i="30" s="1"/>
  <c r="H43" i="38"/>
  <c r="H43" i="28"/>
  <c r="O43" i="28" s="1"/>
  <c r="H42" i="36"/>
  <c r="G42" i="32"/>
  <c r="N42" i="32" s="1"/>
  <c r="H40" i="34"/>
  <c r="H40" i="30"/>
  <c r="O40" i="30" s="1"/>
  <c r="H39" i="38"/>
  <c r="H39" i="28"/>
  <c r="O39" i="28" s="1"/>
  <c r="H38" i="36"/>
  <c r="G38" i="32"/>
  <c r="N38" i="32" s="1"/>
  <c r="H36" i="34"/>
  <c r="H36" i="30"/>
  <c r="O36" i="30" s="1"/>
  <c r="H35" i="38"/>
  <c r="H35" i="28"/>
  <c r="O35" i="28" s="1"/>
  <c r="H34" i="36"/>
  <c r="G34" i="32"/>
  <c r="N34" i="32" s="1"/>
  <c r="H32" i="34"/>
  <c r="H32" i="30"/>
  <c r="O32" i="30" s="1"/>
  <c r="H31" i="38"/>
  <c r="H31" i="28"/>
  <c r="O31" i="28" s="1"/>
  <c r="H30" i="36"/>
  <c r="G30" i="32"/>
  <c r="N30" i="32" s="1"/>
  <c r="H28" i="34"/>
  <c r="H28" i="30"/>
  <c r="O28" i="30" s="1"/>
  <c r="H27" i="38"/>
  <c r="H27" i="28"/>
  <c r="O27" i="28" s="1"/>
  <c r="H26" i="36"/>
  <c r="G26" i="32"/>
  <c r="N26" i="32" s="1"/>
  <c r="H24" i="34"/>
  <c r="H24" i="30"/>
  <c r="O24" i="30" s="1"/>
  <c r="H23" i="38"/>
  <c r="H23" i="28"/>
  <c r="O23" i="28" s="1"/>
  <c r="H22" i="36"/>
  <c r="G22" i="32"/>
  <c r="N22" i="32" s="1"/>
  <c r="H20" i="34"/>
  <c r="H20" i="30"/>
  <c r="O20" i="30" s="1"/>
  <c r="H19" i="38"/>
  <c r="H19" i="28"/>
  <c r="O19" i="28" s="1"/>
  <c r="H18" i="36"/>
  <c r="G18" i="32"/>
  <c r="N18" i="32" s="1"/>
  <c r="H16" i="34"/>
  <c r="H16" i="30"/>
  <c r="O16" i="30" s="1"/>
  <c r="H15" i="38"/>
  <c r="H15" i="28"/>
  <c r="O15" i="28" s="1"/>
  <c r="H14" i="36"/>
  <c r="G14" i="32"/>
  <c r="N14" i="32" s="1"/>
  <c r="H12" i="34"/>
  <c r="H12" i="30"/>
  <c r="O12" i="30" s="1"/>
  <c r="H11" i="38"/>
  <c r="H11" i="28"/>
  <c r="O11" i="28" s="1"/>
  <c r="H10" i="36"/>
  <c r="G10" i="32"/>
  <c r="N10" i="32" s="1"/>
  <c r="H8" i="34"/>
  <c r="H8" i="30"/>
  <c r="O8" i="30" s="1"/>
  <c r="H7" i="38"/>
  <c r="H7" i="28"/>
  <c r="O7" i="28" s="1"/>
  <c r="H6" i="36"/>
  <c r="G6" i="32"/>
  <c r="N6" i="32" s="1"/>
  <c r="H4" i="34"/>
  <c r="H4" i="30"/>
  <c r="O4" i="30" s="1"/>
  <c r="S4" i="30" s="1"/>
  <c r="H3" i="38"/>
  <c r="S3" i="38" s="1"/>
  <c r="H3" i="28"/>
  <c r="O3" i="28" s="1"/>
  <c r="S3" i="28" s="1"/>
  <c r="H2" i="36"/>
  <c r="G2" i="32"/>
  <c r="L112" i="1"/>
  <c r="M112" i="1" s="1"/>
  <c r="L115" i="1"/>
  <c r="M115" i="1" s="1"/>
  <c r="L120" i="1"/>
  <c r="M120" i="1" s="1"/>
  <c r="L117" i="1"/>
  <c r="M117" i="1" s="1"/>
  <c r="L110" i="1"/>
  <c r="L113" i="1"/>
  <c r="M113" i="1" s="1"/>
  <c r="L118" i="1"/>
  <c r="M118" i="1" s="1"/>
  <c r="L121" i="1"/>
  <c r="M121" i="1" s="1"/>
  <c r="L111" i="1"/>
  <c r="M111" i="1" s="1"/>
  <c r="L116" i="1"/>
  <c r="M116" i="1" s="1"/>
  <c r="L119" i="1"/>
  <c r="M119" i="1" s="1"/>
  <c r="L114" i="1"/>
  <c r="M114" i="1" s="1"/>
  <c r="I111" i="1"/>
  <c r="J111" i="1" s="1"/>
  <c r="I116" i="1"/>
  <c r="J116" i="1" s="1"/>
  <c r="I119" i="1"/>
  <c r="J119" i="1" s="1"/>
  <c r="I115" i="1"/>
  <c r="J115" i="1" s="1"/>
  <c r="I110" i="1"/>
  <c r="I113" i="1"/>
  <c r="J113" i="1" s="1"/>
  <c r="I121" i="1"/>
  <c r="J121" i="1" s="1"/>
  <c r="I114" i="1"/>
  <c r="J114" i="1" s="1"/>
  <c r="I117" i="1"/>
  <c r="J117" i="1" s="1"/>
  <c r="I112" i="1"/>
  <c r="J112" i="1" s="1"/>
  <c r="I120" i="1"/>
  <c r="J120" i="1" s="1"/>
  <c r="I118" i="1"/>
  <c r="J118" i="1" s="1"/>
  <c r="D113" i="1"/>
  <c r="E113" i="1" s="1"/>
  <c r="D117" i="1"/>
  <c r="E117" i="1" s="1"/>
  <c r="D121" i="1"/>
  <c r="E121" i="1" s="1"/>
  <c r="D111" i="1"/>
  <c r="E111" i="1" s="1"/>
  <c r="D119" i="1"/>
  <c r="E119" i="1" s="1"/>
  <c r="D112" i="1"/>
  <c r="E112" i="1" s="1"/>
  <c r="D120" i="1"/>
  <c r="E120" i="1" s="1"/>
  <c r="D110" i="1"/>
  <c r="D114" i="1"/>
  <c r="E114" i="1" s="1"/>
  <c r="D118" i="1"/>
  <c r="E118" i="1" s="1"/>
  <c r="D115" i="1"/>
  <c r="E115" i="1" s="1"/>
  <c r="D116" i="1"/>
  <c r="E116" i="1" s="1"/>
  <c r="B134" i="2"/>
  <c r="V134" i="2" s="1"/>
  <c r="B135" i="2"/>
  <c r="V135" i="2" s="1"/>
  <c r="B136" i="2"/>
  <c r="V136" i="2" s="1"/>
  <c r="B137" i="2"/>
  <c r="V137" i="2" s="1"/>
  <c r="B138" i="2"/>
  <c r="V138" i="2" s="1"/>
  <c r="B139" i="2"/>
  <c r="V139" i="2" s="1"/>
  <c r="B140" i="2"/>
  <c r="V140" i="2" s="1"/>
  <c r="B141" i="2"/>
  <c r="V141" i="2" s="1"/>
  <c r="B142" i="2"/>
  <c r="V142" i="2" s="1"/>
  <c r="B143" i="2"/>
  <c r="V143" i="2" s="1"/>
  <c r="B144" i="2"/>
  <c r="V144" i="2" s="1"/>
  <c r="B145" i="2"/>
  <c r="V145" i="2" s="1"/>
  <c r="B133" i="2"/>
  <c r="V133" i="2" s="1"/>
  <c r="B122" i="2"/>
  <c r="V122" i="2" s="1"/>
  <c r="B123" i="2"/>
  <c r="V123" i="2" s="1"/>
  <c r="B124" i="2"/>
  <c r="V124" i="2" s="1"/>
  <c r="B125" i="2"/>
  <c r="V125" i="2" s="1"/>
  <c r="B126" i="2"/>
  <c r="V126" i="2" s="1"/>
  <c r="B127" i="2"/>
  <c r="V127" i="2" s="1"/>
  <c r="B128" i="2"/>
  <c r="V128" i="2" s="1"/>
  <c r="B129" i="2"/>
  <c r="V129" i="2" s="1"/>
  <c r="B130" i="2"/>
  <c r="V130" i="2" s="1"/>
  <c r="B131" i="2"/>
  <c r="V131" i="2" s="1"/>
  <c r="B132" i="2"/>
  <c r="V132" i="2" s="1"/>
  <c r="S4" i="38" l="1"/>
  <c r="S246" i="4"/>
  <c r="S251" i="4"/>
  <c r="S245" i="4"/>
  <c r="S248" i="4"/>
  <c r="S243" i="4"/>
  <c r="S247" i="4"/>
  <c r="S252" i="4"/>
  <c r="S253" i="4"/>
  <c r="S250" i="4"/>
  <c r="S244" i="4"/>
  <c r="S249" i="4"/>
  <c r="T250" i="4"/>
  <c r="T246" i="4"/>
  <c r="T247" i="4"/>
  <c r="U246" i="4"/>
  <c r="U253" i="4"/>
  <c r="U249" i="4"/>
  <c r="T252" i="4"/>
  <c r="T253" i="4"/>
  <c r="T251" i="4"/>
  <c r="U251" i="4"/>
  <c r="U250" i="4"/>
  <c r="U252" i="4"/>
  <c r="T244" i="4"/>
  <c r="T245" i="4"/>
  <c r="T248" i="4"/>
  <c r="U248" i="4"/>
  <c r="U245" i="4"/>
  <c r="U247" i="4"/>
  <c r="T249" i="4"/>
  <c r="T243" i="4"/>
  <c r="U243" i="4"/>
  <c r="U244" i="4"/>
  <c r="D125" i="34"/>
  <c r="BM125" i="54"/>
  <c r="BN125" i="54" s="1"/>
  <c r="BO125" i="54"/>
  <c r="BJ31" i="54"/>
  <c r="BK31" i="54" s="1"/>
  <c r="BL31" i="54"/>
  <c r="BL81" i="54"/>
  <c r="BJ81" i="54"/>
  <c r="BK81" i="54" s="1"/>
  <c r="BJ76" i="54"/>
  <c r="BK76" i="54" s="1"/>
  <c r="BL76" i="54"/>
  <c r="BL103" i="54"/>
  <c r="BJ103" i="54"/>
  <c r="BK103" i="54" s="1"/>
  <c r="BJ57" i="54"/>
  <c r="BK57" i="54" s="1"/>
  <c r="BL57" i="54"/>
  <c r="BL51" i="54"/>
  <c r="BJ51" i="54"/>
  <c r="BK51" i="54" s="1"/>
  <c r="BJ43" i="54"/>
  <c r="BK43" i="54" s="1"/>
  <c r="BL43" i="54"/>
  <c r="BL87" i="54"/>
  <c r="BJ87" i="54"/>
  <c r="BK87" i="54" s="1"/>
  <c r="D124" i="34"/>
  <c r="BM124" i="54"/>
  <c r="BN124" i="54" s="1"/>
  <c r="BO124" i="54"/>
  <c r="D122" i="34"/>
  <c r="BM122" i="54"/>
  <c r="BN122" i="54" s="1"/>
  <c r="BO122" i="54"/>
  <c r="BL35" i="54"/>
  <c r="BJ35" i="54"/>
  <c r="BK35" i="54" s="1"/>
  <c r="BJ32" i="54"/>
  <c r="BK32" i="54" s="1"/>
  <c r="BL32" i="54"/>
  <c r="BJ27" i="54"/>
  <c r="BK27" i="54" s="1"/>
  <c r="BL27" i="54"/>
  <c r="BJ84" i="54"/>
  <c r="BK84" i="54" s="1"/>
  <c r="BL84" i="54"/>
  <c r="BJ74" i="54"/>
  <c r="BK74" i="54" s="1"/>
  <c r="BL74" i="54"/>
  <c r="BL83" i="54"/>
  <c r="BJ83" i="54"/>
  <c r="BK83" i="54" s="1"/>
  <c r="BJ98" i="54"/>
  <c r="BK98" i="54" s="1"/>
  <c r="BL98" i="54"/>
  <c r="BJ109" i="54"/>
  <c r="BK109" i="54" s="1"/>
  <c r="BL109" i="54"/>
  <c r="BL99" i="54"/>
  <c r="BJ99" i="54"/>
  <c r="BK99" i="54" s="1"/>
  <c r="BJ53" i="54"/>
  <c r="BK53" i="54" s="1"/>
  <c r="BL53" i="54"/>
  <c r="BL54" i="54"/>
  <c r="BJ54" i="54"/>
  <c r="BK54" i="54" s="1"/>
  <c r="BL50" i="54"/>
  <c r="BJ50" i="54"/>
  <c r="BK50" i="54" s="1"/>
  <c r="BL38" i="54"/>
  <c r="BJ38" i="54"/>
  <c r="BK38" i="54" s="1"/>
  <c r="BL49" i="54"/>
  <c r="BJ49" i="54"/>
  <c r="BK49" i="54" s="1"/>
  <c r="BL46" i="54"/>
  <c r="BJ46" i="54"/>
  <c r="BK46" i="54" s="1"/>
  <c r="BL94" i="54"/>
  <c r="BJ94" i="54"/>
  <c r="BK94" i="54" s="1"/>
  <c r="BL93" i="54"/>
  <c r="BJ93" i="54"/>
  <c r="BK93" i="54" s="1"/>
  <c r="BL86" i="54"/>
  <c r="BJ86" i="54"/>
  <c r="BK86" i="54" s="1"/>
  <c r="D126" i="34"/>
  <c r="BO126" i="54"/>
  <c r="BM126" i="54"/>
  <c r="BN126" i="54" s="1"/>
  <c r="BJ88" i="54"/>
  <c r="BK88" i="54" s="1"/>
  <c r="BL88" i="54"/>
  <c r="D123" i="34"/>
  <c r="BM123" i="54"/>
  <c r="BN123" i="54" s="1"/>
  <c r="BO123" i="54"/>
  <c r="BL26" i="54"/>
  <c r="BJ26" i="54"/>
  <c r="BK26" i="54" s="1"/>
  <c r="BL30" i="54"/>
  <c r="BJ30" i="54"/>
  <c r="BK30" i="54" s="1"/>
  <c r="BJ28" i="54"/>
  <c r="BK28" i="54" s="1"/>
  <c r="BL28" i="54"/>
  <c r="BL79" i="54"/>
  <c r="BJ79" i="54"/>
  <c r="BK79" i="54" s="1"/>
  <c r="BJ80" i="54"/>
  <c r="BK80" i="54" s="1"/>
  <c r="BL80" i="54"/>
  <c r="BL82" i="54"/>
  <c r="BJ82" i="54"/>
  <c r="BK82" i="54" s="1"/>
  <c r="BL101" i="54"/>
  <c r="BJ101" i="54"/>
  <c r="BK101" i="54" s="1"/>
  <c r="BJ104" i="54"/>
  <c r="BK104" i="54" s="1"/>
  <c r="BL104" i="54"/>
  <c r="BL107" i="54"/>
  <c r="BJ107" i="54"/>
  <c r="BK107" i="54" s="1"/>
  <c r="BJ58" i="54"/>
  <c r="BK58" i="54" s="1"/>
  <c r="BL58" i="54"/>
  <c r="BJ61" i="54"/>
  <c r="BK61" i="54" s="1"/>
  <c r="BL61" i="54"/>
  <c r="BL59" i="54"/>
  <c r="BJ59" i="54"/>
  <c r="BK59" i="54" s="1"/>
  <c r="BL47" i="54"/>
  <c r="BJ47" i="54"/>
  <c r="BK47" i="54" s="1"/>
  <c r="BL41" i="54"/>
  <c r="BJ41" i="54"/>
  <c r="BK41" i="54" s="1"/>
  <c r="BJ42" i="54"/>
  <c r="BK42" i="54" s="1"/>
  <c r="BL42" i="54"/>
  <c r="BL90" i="54"/>
  <c r="BJ90" i="54"/>
  <c r="BK90" i="54" s="1"/>
  <c r="BJ89" i="54"/>
  <c r="BK89" i="54" s="1"/>
  <c r="BL89" i="54"/>
  <c r="BL97" i="54"/>
  <c r="BJ97" i="54"/>
  <c r="BK97" i="54" s="1"/>
  <c r="BL37" i="54"/>
  <c r="BJ37" i="54"/>
  <c r="BK37" i="54" s="1"/>
  <c r="BL34" i="54"/>
  <c r="BJ34" i="54"/>
  <c r="BK34" i="54" s="1"/>
  <c r="BJ77" i="54"/>
  <c r="BK77" i="54" s="1"/>
  <c r="BL77" i="54"/>
  <c r="BL102" i="54"/>
  <c r="BJ102" i="54"/>
  <c r="BK102" i="54" s="1"/>
  <c r="BJ105" i="54"/>
  <c r="BK105" i="54" s="1"/>
  <c r="BL105" i="54"/>
  <c r="BL56" i="54"/>
  <c r="BJ56" i="54"/>
  <c r="BK56" i="54" s="1"/>
  <c r="BL40" i="54"/>
  <c r="BJ40" i="54"/>
  <c r="BK40" i="54" s="1"/>
  <c r="BJ48" i="54"/>
  <c r="BK48" i="54" s="1"/>
  <c r="BL48" i="54"/>
  <c r="BL96" i="54"/>
  <c r="BJ96" i="54"/>
  <c r="BK96" i="54" s="1"/>
  <c r="D127" i="34"/>
  <c r="BO127" i="54"/>
  <c r="BM127" i="54"/>
  <c r="BN127" i="54" s="1"/>
  <c r="BL33" i="54"/>
  <c r="BJ33" i="54"/>
  <c r="BK33" i="54" s="1"/>
  <c r="BL29" i="54"/>
  <c r="BJ29" i="54"/>
  <c r="BK29" i="54" s="1"/>
  <c r="BJ36" i="54"/>
  <c r="BK36" i="54" s="1"/>
  <c r="BL36" i="54"/>
  <c r="BL78" i="54"/>
  <c r="BJ78" i="54"/>
  <c r="BK78" i="54" s="1"/>
  <c r="BJ85" i="54"/>
  <c r="BK85" i="54" s="1"/>
  <c r="BL85" i="54"/>
  <c r="BL75" i="54"/>
  <c r="BJ75" i="54"/>
  <c r="BK75" i="54" s="1"/>
  <c r="BJ106" i="54"/>
  <c r="BK106" i="54" s="1"/>
  <c r="BL106" i="54"/>
  <c r="BL100" i="54"/>
  <c r="BJ100" i="54"/>
  <c r="BK100" i="54" s="1"/>
  <c r="BL108" i="54"/>
  <c r="BJ108" i="54"/>
  <c r="BK108" i="54" s="1"/>
  <c r="BL55" i="54"/>
  <c r="BJ55" i="54"/>
  <c r="BK55" i="54" s="1"/>
  <c r="BL52" i="54"/>
  <c r="BJ52" i="54"/>
  <c r="BK52" i="54" s="1"/>
  <c r="BL60" i="54"/>
  <c r="BJ60" i="54"/>
  <c r="BK60" i="54" s="1"/>
  <c r="BJ45" i="54"/>
  <c r="BK45" i="54" s="1"/>
  <c r="BL45" i="54"/>
  <c r="BL39" i="54"/>
  <c r="BJ39" i="54"/>
  <c r="BK39" i="54" s="1"/>
  <c r="BJ44" i="54"/>
  <c r="BK44" i="54" s="1"/>
  <c r="BL44" i="54"/>
  <c r="BL92" i="54"/>
  <c r="BJ92" i="54"/>
  <c r="BK92" i="54" s="1"/>
  <c r="BL95" i="54"/>
  <c r="BJ95" i="54"/>
  <c r="BK95" i="54" s="1"/>
  <c r="BL91" i="54"/>
  <c r="BJ91" i="54"/>
  <c r="BK91" i="54" s="1"/>
  <c r="N2" i="32"/>
  <c r="S2" i="32" s="1"/>
  <c r="N3" i="32"/>
  <c r="S3" i="32" s="1"/>
  <c r="BP65" i="54"/>
  <c r="BS65" i="54"/>
  <c r="BT65" i="54"/>
  <c r="BT64" i="54"/>
  <c r="BP64" i="54"/>
  <c r="BS64" i="54"/>
  <c r="BT63" i="54"/>
  <c r="BS63" i="54"/>
  <c r="BP63" i="54"/>
  <c r="BP49" i="54"/>
  <c r="BT49" i="54"/>
  <c r="BS49" i="54"/>
  <c r="BT38" i="54"/>
  <c r="BP38" i="54"/>
  <c r="BS38" i="54"/>
  <c r="BT42" i="54"/>
  <c r="BP42" i="54"/>
  <c r="BS42" i="54"/>
  <c r="BT92" i="54"/>
  <c r="BS92" i="54"/>
  <c r="BP92" i="54"/>
  <c r="BP93" i="54"/>
  <c r="BS93" i="54"/>
  <c r="BT93" i="54"/>
  <c r="BS86" i="54"/>
  <c r="BT86" i="54"/>
  <c r="BP86" i="54"/>
  <c r="BM100" i="54"/>
  <c r="BN100" i="54" s="1"/>
  <c r="BO100" i="54"/>
  <c r="BO103" i="54"/>
  <c r="BM103" i="54"/>
  <c r="BN103" i="54" s="1"/>
  <c r="BM107" i="54"/>
  <c r="BN107" i="54" s="1"/>
  <c r="BO107" i="54"/>
  <c r="BO113" i="54"/>
  <c r="BM113" i="54"/>
  <c r="BN113" i="54" s="1"/>
  <c r="BM110" i="54"/>
  <c r="BN110" i="54" s="1"/>
  <c r="BO110" i="54"/>
  <c r="BM118" i="54"/>
  <c r="BN118" i="54" s="1"/>
  <c r="BO118" i="54"/>
  <c r="BT18" i="54"/>
  <c r="BP18" i="54"/>
  <c r="BS18" i="54"/>
  <c r="BS15" i="54"/>
  <c r="BT15" i="54"/>
  <c r="BP15" i="54"/>
  <c r="BP24" i="54"/>
  <c r="BS24" i="54"/>
  <c r="BT24" i="54"/>
  <c r="BP109" i="54"/>
  <c r="BS109" i="54"/>
  <c r="BT109" i="54"/>
  <c r="BT100" i="54"/>
  <c r="BP100" i="54"/>
  <c r="BS100" i="54"/>
  <c r="BT99" i="54"/>
  <c r="BP99" i="54"/>
  <c r="BS99" i="54"/>
  <c r="BT118" i="54"/>
  <c r="BP118" i="54"/>
  <c r="BS118" i="54"/>
  <c r="BT115" i="54"/>
  <c r="BP115" i="54"/>
  <c r="BS115" i="54"/>
  <c r="BS111" i="54"/>
  <c r="BT111" i="54"/>
  <c r="BP111" i="54"/>
  <c r="BM25" i="54"/>
  <c r="BN25" i="54" s="1"/>
  <c r="BO25" i="54"/>
  <c r="BO18" i="54"/>
  <c r="BM18" i="54"/>
  <c r="BN18" i="54" s="1"/>
  <c r="BO15" i="54"/>
  <c r="BM15" i="54"/>
  <c r="BN15" i="54" s="1"/>
  <c r="BO96" i="54"/>
  <c r="BM96" i="54"/>
  <c r="BN96" i="54" s="1"/>
  <c r="BM89" i="54"/>
  <c r="BN89" i="54" s="1"/>
  <c r="BO89" i="54"/>
  <c r="BO91" i="54"/>
  <c r="BM91" i="54"/>
  <c r="BN91" i="54" s="1"/>
  <c r="BO28" i="54"/>
  <c r="BM28" i="54"/>
  <c r="BN28" i="54" s="1"/>
  <c r="BM33" i="54"/>
  <c r="BN33" i="54" s="1"/>
  <c r="BO33" i="54"/>
  <c r="BO34" i="54"/>
  <c r="BM34" i="54"/>
  <c r="BN34" i="54" s="1"/>
  <c r="BO65" i="54"/>
  <c r="BM65" i="54"/>
  <c r="BN65" i="54" s="1"/>
  <c r="BM72" i="54"/>
  <c r="BN72" i="54" s="1"/>
  <c r="BO72" i="54"/>
  <c r="BO67" i="54"/>
  <c r="BM67" i="54"/>
  <c r="BN67" i="54" s="1"/>
  <c r="BO84" i="54"/>
  <c r="BM84" i="54"/>
  <c r="BN84" i="54" s="1"/>
  <c r="BM76" i="54"/>
  <c r="BN76" i="54" s="1"/>
  <c r="BO76" i="54"/>
  <c r="BM81" i="54"/>
  <c r="BN81" i="54" s="1"/>
  <c r="BO81" i="54"/>
  <c r="BS84" i="54"/>
  <c r="BT84" i="54"/>
  <c r="BP84" i="54"/>
  <c r="BS80" i="54"/>
  <c r="BT80" i="54"/>
  <c r="BP80" i="54"/>
  <c r="BP82" i="54"/>
  <c r="BS82" i="54"/>
  <c r="BT82" i="54"/>
  <c r="BO57" i="54"/>
  <c r="BM57" i="54"/>
  <c r="BN57" i="54" s="1"/>
  <c r="BO53" i="54"/>
  <c r="BM53" i="54"/>
  <c r="BN53" i="54" s="1"/>
  <c r="BM58" i="54"/>
  <c r="BN58" i="54" s="1"/>
  <c r="BO58" i="54"/>
  <c r="BP35" i="54"/>
  <c r="BS35" i="54"/>
  <c r="BT35" i="54"/>
  <c r="BS29" i="54"/>
  <c r="BT29" i="54"/>
  <c r="BP29" i="54"/>
  <c r="BT32" i="54"/>
  <c r="BP32" i="54"/>
  <c r="BS32" i="54"/>
  <c r="BM49" i="54"/>
  <c r="BN49" i="54" s="1"/>
  <c r="BO49" i="54"/>
  <c r="BM43" i="54"/>
  <c r="BN43" i="54" s="1"/>
  <c r="BO43" i="54"/>
  <c r="BO42" i="54"/>
  <c r="BM42" i="54"/>
  <c r="BN42" i="54" s="1"/>
  <c r="BP57" i="54"/>
  <c r="BS57" i="54"/>
  <c r="BT57" i="54"/>
  <c r="BP53" i="54"/>
  <c r="BT53" i="54"/>
  <c r="BS53" i="54"/>
  <c r="BT59" i="54"/>
  <c r="BS59" i="54"/>
  <c r="BP59" i="54"/>
  <c r="BS62" i="54"/>
  <c r="BT62" i="54"/>
  <c r="BP62" i="54"/>
  <c r="BT71" i="54"/>
  <c r="BP71" i="54"/>
  <c r="BS71" i="54"/>
  <c r="BP68" i="54"/>
  <c r="BS68" i="54"/>
  <c r="BT68" i="54"/>
  <c r="BS43" i="54"/>
  <c r="BT43" i="54"/>
  <c r="BP43" i="54"/>
  <c r="BS46" i="54"/>
  <c r="BT46" i="54"/>
  <c r="BP46" i="54"/>
  <c r="BP44" i="54"/>
  <c r="BS44" i="54"/>
  <c r="BT44" i="54"/>
  <c r="BT96" i="54"/>
  <c r="BP96" i="54"/>
  <c r="BS96" i="54"/>
  <c r="BT87" i="54"/>
  <c r="BP87" i="54"/>
  <c r="BS87" i="54"/>
  <c r="BT91" i="54"/>
  <c r="BP91" i="54"/>
  <c r="BS91" i="54"/>
  <c r="BM102" i="54"/>
  <c r="BN102" i="54" s="1"/>
  <c r="BO102" i="54"/>
  <c r="BO105" i="54"/>
  <c r="BM105" i="54"/>
  <c r="BN105" i="54" s="1"/>
  <c r="BO101" i="54"/>
  <c r="BM101" i="54"/>
  <c r="BN101" i="54" s="1"/>
  <c r="BO120" i="54"/>
  <c r="BM120" i="54"/>
  <c r="BN120" i="54" s="1"/>
  <c r="BM111" i="54"/>
  <c r="BN111" i="54" s="1"/>
  <c r="BO111" i="54"/>
  <c r="BM119" i="54"/>
  <c r="BN119" i="54" s="1"/>
  <c r="BO119" i="54"/>
  <c r="BT20" i="54"/>
  <c r="BP20" i="54"/>
  <c r="BS20" i="54"/>
  <c r="BS23" i="54"/>
  <c r="BP23" i="54"/>
  <c r="BT23" i="54"/>
  <c r="BT21" i="54"/>
  <c r="BP21" i="54"/>
  <c r="BS21" i="54"/>
  <c r="BT102" i="54"/>
  <c r="BP102" i="54"/>
  <c r="BS102" i="54"/>
  <c r="BS105" i="54"/>
  <c r="BP105" i="54"/>
  <c r="BT105" i="54"/>
  <c r="BT107" i="54"/>
  <c r="BP107" i="54"/>
  <c r="BS107" i="54"/>
  <c r="BS117" i="54"/>
  <c r="BT117" i="54"/>
  <c r="BP117" i="54"/>
  <c r="BS119" i="54"/>
  <c r="BT119" i="54"/>
  <c r="BP119" i="54"/>
  <c r="BT112" i="54"/>
  <c r="BP112" i="54"/>
  <c r="BS112" i="54"/>
  <c r="BO14" i="54"/>
  <c r="BM14" i="54"/>
  <c r="BN14" i="54" s="1"/>
  <c r="BM17" i="54"/>
  <c r="BN17" i="54" s="1"/>
  <c r="BO17" i="54"/>
  <c r="BO23" i="54"/>
  <c r="BM23" i="54"/>
  <c r="BN23" i="54" s="1"/>
  <c r="BM94" i="54"/>
  <c r="BN94" i="54" s="1"/>
  <c r="BO94" i="54"/>
  <c r="BO90" i="54"/>
  <c r="BM90" i="54"/>
  <c r="BN90" i="54" s="1"/>
  <c r="BM93" i="54"/>
  <c r="BN93" i="54" s="1"/>
  <c r="BO93" i="54"/>
  <c r="BM29" i="54"/>
  <c r="BN29" i="54" s="1"/>
  <c r="BO29" i="54"/>
  <c r="BM37" i="54"/>
  <c r="BN37" i="54" s="1"/>
  <c r="BO37" i="54"/>
  <c r="BO27" i="54"/>
  <c r="BM27" i="54"/>
  <c r="BN27" i="54" s="1"/>
  <c r="BO68" i="54"/>
  <c r="BM68" i="54"/>
  <c r="BN68" i="54" s="1"/>
  <c r="BO69" i="54"/>
  <c r="BM69" i="54"/>
  <c r="BN69" i="54" s="1"/>
  <c r="BM63" i="54"/>
  <c r="BN63" i="54" s="1"/>
  <c r="BO63" i="54"/>
  <c r="BO83" i="54"/>
  <c r="BM83" i="54"/>
  <c r="BN83" i="54" s="1"/>
  <c r="BM78" i="54"/>
  <c r="BN78" i="54" s="1"/>
  <c r="BO78" i="54"/>
  <c r="BM75" i="54"/>
  <c r="BN75" i="54" s="1"/>
  <c r="BO75" i="54"/>
  <c r="BS81" i="54"/>
  <c r="BT81" i="54"/>
  <c r="BP81" i="54"/>
  <c r="BP77" i="54"/>
  <c r="BS77" i="54"/>
  <c r="BT77" i="54"/>
  <c r="BT78" i="54"/>
  <c r="BP78" i="54"/>
  <c r="BS78" i="54"/>
  <c r="BM56" i="54"/>
  <c r="BN56" i="54" s="1"/>
  <c r="BO56" i="54"/>
  <c r="BO51" i="54"/>
  <c r="BM51" i="54"/>
  <c r="BN51" i="54" s="1"/>
  <c r="BM50" i="54"/>
  <c r="BN50" i="54" s="1"/>
  <c r="BO50" i="54"/>
  <c r="BP33" i="54"/>
  <c r="BS33" i="54"/>
  <c r="BT33" i="54"/>
  <c r="BT31" i="54"/>
  <c r="BP31" i="54"/>
  <c r="BS31" i="54"/>
  <c r="BP34" i="54"/>
  <c r="BS34" i="54"/>
  <c r="BT34" i="54"/>
  <c r="BM41" i="54"/>
  <c r="BN41" i="54" s="1"/>
  <c r="BO41" i="54"/>
  <c r="BO47" i="54"/>
  <c r="BM47" i="54"/>
  <c r="BN47" i="54" s="1"/>
  <c r="BM44" i="54"/>
  <c r="BN44" i="54" s="1"/>
  <c r="BO44" i="54"/>
  <c r="BS61" i="54"/>
  <c r="BT61" i="54"/>
  <c r="BP61" i="54"/>
  <c r="BT55" i="54"/>
  <c r="BP55" i="54"/>
  <c r="BS55" i="54"/>
  <c r="BT60" i="54"/>
  <c r="BP60" i="54"/>
  <c r="BS60" i="54"/>
  <c r="BS73" i="54"/>
  <c r="BT73" i="54"/>
  <c r="BP73" i="54"/>
  <c r="BT69" i="54"/>
  <c r="BP69" i="54"/>
  <c r="BS69" i="54"/>
  <c r="BT67" i="54"/>
  <c r="BS67" i="54"/>
  <c r="BP67" i="54"/>
  <c r="BS45" i="54"/>
  <c r="BT45" i="54"/>
  <c r="BP45" i="54"/>
  <c r="BS47" i="54"/>
  <c r="BT47" i="54"/>
  <c r="BP47" i="54"/>
  <c r="BS40" i="54"/>
  <c r="BT40" i="54"/>
  <c r="BP40" i="54"/>
  <c r="BS88" i="54"/>
  <c r="BP88" i="54"/>
  <c r="BT88" i="54"/>
  <c r="BT90" i="54"/>
  <c r="BS90" i="54"/>
  <c r="BP90" i="54"/>
  <c r="BT95" i="54"/>
  <c r="BP95" i="54"/>
  <c r="BS95" i="54"/>
  <c r="BO98" i="54"/>
  <c r="BM98" i="54"/>
  <c r="BN98" i="54" s="1"/>
  <c r="BM104" i="54"/>
  <c r="BN104" i="54" s="1"/>
  <c r="BO104" i="54"/>
  <c r="BM106" i="54"/>
  <c r="BN106" i="54" s="1"/>
  <c r="BO106" i="54"/>
  <c r="BO117" i="54"/>
  <c r="BM117" i="54"/>
  <c r="BN117" i="54" s="1"/>
  <c r="BO116" i="54"/>
  <c r="BM116" i="54"/>
  <c r="BN116" i="54" s="1"/>
  <c r="BM114" i="54"/>
  <c r="BN114" i="54" s="1"/>
  <c r="BO114" i="54"/>
  <c r="BT14" i="54"/>
  <c r="BP14" i="54"/>
  <c r="BS14" i="54"/>
  <c r="BP22" i="54"/>
  <c r="BS22" i="54"/>
  <c r="BT22" i="54"/>
  <c r="BT17" i="54"/>
  <c r="BP17" i="54"/>
  <c r="BS17" i="54"/>
  <c r="BS106" i="54"/>
  <c r="BP106" i="54"/>
  <c r="BT106" i="54"/>
  <c r="BT104" i="54"/>
  <c r="BS104" i="54"/>
  <c r="BP104" i="54"/>
  <c r="BP101" i="54"/>
  <c r="BS101" i="54"/>
  <c r="BT101" i="54"/>
  <c r="BS121" i="54"/>
  <c r="BP121" i="54"/>
  <c r="BT121" i="54"/>
  <c r="BS110" i="54"/>
  <c r="BT110" i="54"/>
  <c r="BP110" i="54"/>
  <c r="BT120" i="54"/>
  <c r="BP120" i="54"/>
  <c r="BS120" i="54"/>
  <c r="BM16" i="54"/>
  <c r="BN16" i="54" s="1"/>
  <c r="BO16" i="54"/>
  <c r="BM24" i="54"/>
  <c r="BN24" i="54" s="1"/>
  <c r="BO24" i="54"/>
  <c r="BM19" i="54"/>
  <c r="BN19" i="54" s="1"/>
  <c r="BO19" i="54"/>
  <c r="BM92" i="54"/>
  <c r="BN92" i="54" s="1"/>
  <c r="BO92" i="54"/>
  <c r="BO87" i="54"/>
  <c r="BM87" i="54"/>
  <c r="BN87" i="54" s="1"/>
  <c r="BO97" i="54"/>
  <c r="BM97" i="54"/>
  <c r="BN97" i="54" s="1"/>
  <c r="BO31" i="54"/>
  <c r="BM31" i="54"/>
  <c r="BN31" i="54" s="1"/>
  <c r="BO35" i="54"/>
  <c r="BM35" i="54"/>
  <c r="BN35" i="54" s="1"/>
  <c r="BM36" i="54"/>
  <c r="BN36" i="54" s="1"/>
  <c r="BO36" i="54"/>
  <c r="BO64" i="54"/>
  <c r="BM64" i="54"/>
  <c r="BN64" i="54" s="1"/>
  <c r="BM62" i="54"/>
  <c r="BN62" i="54" s="1"/>
  <c r="BO62" i="54"/>
  <c r="BM70" i="54"/>
  <c r="BN70" i="54" s="1"/>
  <c r="BO70" i="54"/>
  <c r="BO79" i="54"/>
  <c r="BM79" i="54"/>
  <c r="BN79" i="54" s="1"/>
  <c r="BM74" i="54"/>
  <c r="BN74" i="54" s="1"/>
  <c r="BO74" i="54"/>
  <c r="BM77" i="54"/>
  <c r="BN77" i="54" s="1"/>
  <c r="BO77" i="54"/>
  <c r="BP76" i="54"/>
  <c r="BT76" i="54"/>
  <c r="BS76" i="54"/>
  <c r="BT85" i="54"/>
  <c r="BP85" i="54"/>
  <c r="BS85" i="54"/>
  <c r="BS83" i="54"/>
  <c r="BT83" i="54"/>
  <c r="BP83" i="54"/>
  <c r="BO52" i="54"/>
  <c r="BM52" i="54"/>
  <c r="BN52" i="54" s="1"/>
  <c r="BO61" i="54"/>
  <c r="BM61" i="54"/>
  <c r="BN61" i="54" s="1"/>
  <c r="BO54" i="54"/>
  <c r="BM54" i="54"/>
  <c r="BN54" i="54" s="1"/>
  <c r="BT37" i="54"/>
  <c r="BP37" i="54"/>
  <c r="BS37" i="54"/>
  <c r="BT26" i="54"/>
  <c r="BP26" i="54"/>
  <c r="BS26" i="54"/>
  <c r="BT28" i="54"/>
  <c r="BP28" i="54"/>
  <c r="BS28" i="54"/>
  <c r="BM39" i="54"/>
  <c r="BN39" i="54" s="1"/>
  <c r="BO39" i="54"/>
  <c r="BO40" i="54"/>
  <c r="BM40" i="54"/>
  <c r="BN40" i="54" s="1"/>
  <c r="BO38" i="54"/>
  <c r="BM38" i="54"/>
  <c r="BN38" i="54" s="1"/>
  <c r="BT58" i="54"/>
  <c r="BP58" i="54"/>
  <c r="BS58" i="54"/>
  <c r="BP52" i="54"/>
  <c r="BT52" i="54"/>
  <c r="BS52" i="54"/>
  <c r="BS56" i="54"/>
  <c r="BT56" i="54"/>
  <c r="BP56" i="54"/>
  <c r="BP66" i="54"/>
  <c r="BS66" i="54"/>
  <c r="BT66" i="54"/>
  <c r="BT70" i="54"/>
  <c r="BP70" i="54"/>
  <c r="BS70" i="54"/>
  <c r="BS72" i="54"/>
  <c r="BT72" i="54"/>
  <c r="BP72" i="54"/>
  <c r="BS39" i="54"/>
  <c r="BT39" i="54"/>
  <c r="BP39" i="54"/>
  <c r="BT41" i="54"/>
  <c r="BP41" i="54"/>
  <c r="BS41" i="54"/>
  <c r="BS48" i="54"/>
  <c r="BP48" i="54"/>
  <c r="BT48" i="54"/>
  <c r="BT94" i="54"/>
  <c r="BP94" i="54"/>
  <c r="BS94" i="54"/>
  <c r="BS89" i="54"/>
  <c r="BT89" i="54"/>
  <c r="BP89" i="54"/>
  <c r="BT97" i="54"/>
  <c r="BP97" i="54"/>
  <c r="BS97" i="54"/>
  <c r="BO109" i="54"/>
  <c r="BM109" i="54"/>
  <c r="BN109" i="54" s="1"/>
  <c r="BO108" i="54"/>
  <c r="BM108" i="54"/>
  <c r="BN108" i="54" s="1"/>
  <c r="BM99" i="54"/>
  <c r="BN99" i="54" s="1"/>
  <c r="BO99" i="54"/>
  <c r="BO121" i="54"/>
  <c r="BM121" i="54"/>
  <c r="BN121" i="54" s="1"/>
  <c r="BO112" i="54"/>
  <c r="BM112" i="54"/>
  <c r="BN112" i="54" s="1"/>
  <c r="BO115" i="54"/>
  <c r="BM115" i="54"/>
  <c r="BN115" i="54" s="1"/>
  <c r="BT25" i="54"/>
  <c r="BP25" i="54"/>
  <c r="BS25" i="54"/>
  <c r="BT16" i="54"/>
  <c r="BP16" i="54"/>
  <c r="BS16" i="54"/>
  <c r="BP19" i="54"/>
  <c r="BS19" i="54"/>
  <c r="BT19" i="54"/>
  <c r="BP98" i="54"/>
  <c r="BS98" i="54"/>
  <c r="BT98" i="54"/>
  <c r="BT103" i="54"/>
  <c r="BP103" i="54"/>
  <c r="BS103" i="54"/>
  <c r="BT108" i="54"/>
  <c r="BP108" i="54"/>
  <c r="BS108" i="54"/>
  <c r="BT113" i="54"/>
  <c r="BP113" i="54"/>
  <c r="BS113" i="54"/>
  <c r="BS114" i="54"/>
  <c r="BT114" i="54"/>
  <c r="BP114" i="54"/>
  <c r="BT116" i="54"/>
  <c r="BP116" i="54"/>
  <c r="BS116" i="54"/>
  <c r="BM20" i="54"/>
  <c r="BN20" i="54" s="1"/>
  <c r="BO20" i="54"/>
  <c r="BM22" i="54"/>
  <c r="BN22" i="54" s="1"/>
  <c r="BO22" i="54"/>
  <c r="BM21" i="54"/>
  <c r="BN21" i="54" s="1"/>
  <c r="BO21" i="54"/>
  <c r="BO88" i="54"/>
  <c r="BM88" i="54"/>
  <c r="BN88" i="54" s="1"/>
  <c r="BM95" i="54"/>
  <c r="BN95" i="54" s="1"/>
  <c r="BO95" i="54"/>
  <c r="BM86" i="54"/>
  <c r="BN86" i="54" s="1"/>
  <c r="BO86" i="54"/>
  <c r="BO26" i="54"/>
  <c r="BM26" i="54"/>
  <c r="BN26" i="54" s="1"/>
  <c r="BM32" i="54"/>
  <c r="BN32" i="54" s="1"/>
  <c r="BO32" i="54"/>
  <c r="BO30" i="54"/>
  <c r="BM30" i="54"/>
  <c r="BN30" i="54" s="1"/>
  <c r="BO73" i="54"/>
  <c r="BM73" i="54"/>
  <c r="BN73" i="54" s="1"/>
  <c r="BM71" i="54"/>
  <c r="BN71" i="54" s="1"/>
  <c r="BO71" i="54"/>
  <c r="BM66" i="54"/>
  <c r="BN66" i="54" s="1"/>
  <c r="BO66" i="54"/>
  <c r="BM80" i="54"/>
  <c r="BN80" i="54" s="1"/>
  <c r="BO80" i="54"/>
  <c r="BM85" i="54"/>
  <c r="BN85" i="54" s="1"/>
  <c r="BO85" i="54"/>
  <c r="BO82" i="54"/>
  <c r="BM82" i="54"/>
  <c r="BN82" i="54" s="1"/>
  <c r="BT74" i="54"/>
  <c r="BP74" i="54"/>
  <c r="BS74" i="54"/>
  <c r="BS75" i="54"/>
  <c r="BP75" i="54"/>
  <c r="BT75" i="54"/>
  <c r="BT79" i="54"/>
  <c r="BP79" i="54"/>
  <c r="BS79" i="54"/>
  <c r="BO60" i="54"/>
  <c r="BM60" i="54"/>
  <c r="BN60" i="54" s="1"/>
  <c r="BM55" i="54"/>
  <c r="BN55" i="54" s="1"/>
  <c r="BO55" i="54"/>
  <c r="BO59" i="54"/>
  <c r="BM59" i="54"/>
  <c r="BN59" i="54" s="1"/>
  <c r="BP27" i="54"/>
  <c r="BS27" i="54"/>
  <c r="BT27" i="54"/>
  <c r="BS30" i="54"/>
  <c r="BT30" i="54"/>
  <c r="BP30" i="54"/>
  <c r="BS36" i="54"/>
  <c r="BT36" i="54"/>
  <c r="BP36" i="54"/>
  <c r="BO45" i="54"/>
  <c r="BM45" i="54"/>
  <c r="BN45" i="54" s="1"/>
  <c r="BO48" i="54"/>
  <c r="BM48" i="54"/>
  <c r="BN48" i="54" s="1"/>
  <c r="BO46" i="54"/>
  <c r="BM46" i="54"/>
  <c r="BN46" i="54" s="1"/>
  <c r="BS51" i="54"/>
  <c r="BP51" i="54"/>
  <c r="BT51" i="54"/>
  <c r="BP54" i="54"/>
  <c r="BS54" i="54"/>
  <c r="BT54" i="54"/>
  <c r="BT50" i="54"/>
  <c r="BP50" i="54"/>
  <c r="BS50" i="54"/>
  <c r="S4" i="32"/>
  <c r="BL118" i="1"/>
  <c r="BL112" i="1"/>
  <c r="BL117" i="1"/>
  <c r="BL119" i="1"/>
  <c r="BL113" i="1"/>
  <c r="BL116" i="1"/>
  <c r="BL111" i="1"/>
  <c r="BL114" i="1"/>
  <c r="BL115" i="1"/>
  <c r="BL120" i="1"/>
  <c r="BL121" i="1"/>
  <c r="S4" i="28"/>
  <c r="BG6" i="1"/>
  <c r="G5" i="38"/>
  <c r="S5" i="38" s="1"/>
  <c r="I5" i="36"/>
  <c r="G5" i="34"/>
  <c r="G5" i="30"/>
  <c r="N5" i="30" s="1"/>
  <c r="S5" i="30" s="1"/>
  <c r="H5" i="32"/>
  <c r="G5" i="28"/>
  <c r="N5" i="28" s="1"/>
  <c r="S5" i="28" s="1"/>
  <c r="BM118" i="1"/>
  <c r="BN118" i="1" s="1"/>
  <c r="D118" i="34"/>
  <c r="D118" i="30"/>
  <c r="BO118" i="1"/>
  <c r="BM114" i="1"/>
  <c r="BN114" i="1" s="1"/>
  <c r="D114" i="34"/>
  <c r="D114" i="30"/>
  <c r="BO114" i="1"/>
  <c r="BM115" i="1"/>
  <c r="BN115" i="1" s="1"/>
  <c r="D115" i="34"/>
  <c r="D115" i="30"/>
  <c r="BO115" i="1"/>
  <c r="BP114" i="1"/>
  <c r="BQ114" i="1" s="1"/>
  <c r="D114" i="36"/>
  <c r="D114" i="32"/>
  <c r="BS114" i="1"/>
  <c r="BT114" i="1"/>
  <c r="BP121" i="1"/>
  <c r="BR121" i="1" s="1"/>
  <c r="D121" i="36"/>
  <c r="BS121" i="1"/>
  <c r="D121" i="32"/>
  <c r="BT121" i="1"/>
  <c r="BP117" i="1"/>
  <c r="BQ117" i="1" s="1"/>
  <c r="D117" i="36"/>
  <c r="BS117" i="1"/>
  <c r="D117" i="32"/>
  <c r="BT117" i="1"/>
  <c r="BM120" i="1"/>
  <c r="BN120" i="1" s="1"/>
  <c r="D120" i="34"/>
  <c r="BO120" i="1"/>
  <c r="D120" i="30"/>
  <c r="BM121" i="1"/>
  <c r="BN121" i="1" s="1"/>
  <c r="D121" i="34"/>
  <c r="D121" i="30"/>
  <c r="BO121" i="1"/>
  <c r="BM119" i="1"/>
  <c r="BN119" i="1" s="1"/>
  <c r="D119" i="34"/>
  <c r="D119" i="30"/>
  <c r="BO119" i="1"/>
  <c r="BP119" i="1"/>
  <c r="BQ119" i="1" s="1"/>
  <c r="D119" i="36"/>
  <c r="BS119" i="1"/>
  <c r="D119" i="32"/>
  <c r="BT119" i="1"/>
  <c r="BP118" i="1"/>
  <c r="BR118" i="1" s="1"/>
  <c r="D118" i="36"/>
  <c r="D118" i="32"/>
  <c r="BS118" i="1"/>
  <c r="BT118" i="1"/>
  <c r="BP120" i="1"/>
  <c r="BR120" i="1" s="1"/>
  <c r="D120" i="36"/>
  <c r="D120" i="32"/>
  <c r="BS120" i="1"/>
  <c r="BT120" i="1"/>
  <c r="BM112" i="1"/>
  <c r="BN112" i="1" s="1"/>
  <c r="D112" i="34"/>
  <c r="D112" i="30"/>
  <c r="BO112" i="1"/>
  <c r="BM113" i="1"/>
  <c r="BN113" i="1" s="1"/>
  <c r="D113" i="34"/>
  <c r="D113" i="30"/>
  <c r="BO113" i="1"/>
  <c r="BM116" i="1"/>
  <c r="BN116" i="1" s="1"/>
  <c r="D116" i="34"/>
  <c r="BO116" i="1"/>
  <c r="D116" i="30"/>
  <c r="BP116" i="1"/>
  <c r="BQ116" i="1" s="1"/>
  <c r="D116" i="36"/>
  <c r="D116" i="32"/>
  <c r="BS116" i="1"/>
  <c r="BT116" i="1"/>
  <c r="BP113" i="1"/>
  <c r="BQ113" i="1" s="1"/>
  <c r="D113" i="36"/>
  <c r="BS113" i="1"/>
  <c r="D113" i="32"/>
  <c r="BT113" i="1"/>
  <c r="BP115" i="1"/>
  <c r="BQ115" i="1" s="1"/>
  <c r="D115" i="36"/>
  <c r="BS115" i="1"/>
  <c r="D115" i="32"/>
  <c r="BT115" i="1"/>
  <c r="BM117" i="1"/>
  <c r="BN117" i="1" s="1"/>
  <c r="D117" i="34"/>
  <c r="D117" i="30"/>
  <c r="BO117" i="1"/>
  <c r="BM111" i="1"/>
  <c r="BN111" i="1" s="1"/>
  <c r="D111" i="34"/>
  <c r="D111" i="30"/>
  <c r="BO111" i="1"/>
  <c r="BP111" i="1"/>
  <c r="BR111" i="1" s="1"/>
  <c r="D111" i="36"/>
  <c r="BS111" i="1"/>
  <c r="D111" i="32"/>
  <c r="BT111" i="1"/>
  <c r="BP112" i="1"/>
  <c r="BR112" i="1" s="1"/>
  <c r="D112" i="36"/>
  <c r="D112" i="32"/>
  <c r="BS112" i="1"/>
  <c r="BT112" i="1"/>
  <c r="D116" i="38"/>
  <c r="D115" i="38"/>
  <c r="D118" i="38"/>
  <c r="D114" i="38"/>
  <c r="D120" i="38"/>
  <c r="D112" i="38"/>
  <c r="D119" i="38"/>
  <c r="D111" i="38"/>
  <c r="D121" i="38"/>
  <c r="D117" i="38"/>
  <c r="D113" i="38"/>
  <c r="D116" i="28"/>
  <c r="BJ116" i="1"/>
  <c r="BK116" i="1" s="1"/>
  <c r="D111" i="28"/>
  <c r="BJ111" i="1"/>
  <c r="BK111" i="1" s="1"/>
  <c r="BQ121" i="1"/>
  <c r="BJ115" i="1"/>
  <c r="BK115" i="1" s="1"/>
  <c r="D115" i="28"/>
  <c r="D120" i="28"/>
  <c r="BJ120" i="1"/>
  <c r="BK120" i="1" s="1"/>
  <c r="D121" i="28"/>
  <c r="BJ121" i="1"/>
  <c r="BK121" i="1" s="1"/>
  <c r="D118" i="28"/>
  <c r="BJ118" i="1"/>
  <c r="BK118" i="1" s="1"/>
  <c r="D112" i="28"/>
  <c r="BJ112" i="1"/>
  <c r="BK112" i="1" s="1"/>
  <c r="D117" i="28"/>
  <c r="BJ117" i="1"/>
  <c r="BK117" i="1" s="1"/>
  <c r="BR116" i="1"/>
  <c r="BJ114" i="1"/>
  <c r="BK114" i="1" s="1"/>
  <c r="D114" i="28"/>
  <c r="D119" i="28"/>
  <c r="BJ119" i="1"/>
  <c r="BK119" i="1" s="1"/>
  <c r="D113" i="28"/>
  <c r="BJ113" i="1"/>
  <c r="BK113" i="1" s="1"/>
  <c r="E110" i="1"/>
  <c r="J110" i="1"/>
  <c r="M110" i="1"/>
  <c r="B3" i="2"/>
  <c r="V3" i="2" s="1"/>
  <c r="B4" i="2"/>
  <c r="V4" i="2" s="1"/>
  <c r="B5" i="2"/>
  <c r="V5" i="2" s="1"/>
  <c r="B6" i="2"/>
  <c r="V6" i="2" s="1"/>
  <c r="B7" i="2"/>
  <c r="V7" i="2" s="1"/>
  <c r="B8" i="2"/>
  <c r="V8" i="2" s="1"/>
  <c r="B9" i="2"/>
  <c r="V9" i="2" s="1"/>
  <c r="B10" i="2"/>
  <c r="V10" i="2" s="1"/>
  <c r="B11" i="2"/>
  <c r="V11" i="2" s="1"/>
  <c r="B12" i="2"/>
  <c r="V12" i="2" s="1"/>
  <c r="B13" i="2"/>
  <c r="V13" i="2" s="1"/>
  <c r="B14" i="2"/>
  <c r="V14" i="2" s="1"/>
  <c r="B15" i="2"/>
  <c r="V15" i="2" s="1"/>
  <c r="B16" i="2"/>
  <c r="V16" i="2" s="1"/>
  <c r="B17" i="2"/>
  <c r="V17" i="2" s="1"/>
  <c r="B18" i="2"/>
  <c r="V18" i="2" s="1"/>
  <c r="B19" i="2"/>
  <c r="V19" i="2" s="1"/>
  <c r="B20" i="2"/>
  <c r="V20" i="2" s="1"/>
  <c r="B21" i="2"/>
  <c r="V21" i="2" s="1"/>
  <c r="B22" i="2"/>
  <c r="V22" i="2" s="1"/>
  <c r="B23" i="2"/>
  <c r="V23" i="2" s="1"/>
  <c r="B24" i="2"/>
  <c r="V24" i="2" s="1"/>
  <c r="B25" i="2"/>
  <c r="V25" i="2" s="1"/>
  <c r="B26" i="2"/>
  <c r="V26" i="2" s="1"/>
  <c r="B27" i="2"/>
  <c r="V27" i="2" s="1"/>
  <c r="B28" i="2"/>
  <c r="V28" i="2" s="1"/>
  <c r="B29" i="2"/>
  <c r="V29" i="2" s="1"/>
  <c r="B30" i="2"/>
  <c r="V30" i="2" s="1"/>
  <c r="B31" i="2"/>
  <c r="V31" i="2" s="1"/>
  <c r="B32" i="2"/>
  <c r="V32" i="2" s="1"/>
  <c r="B33" i="2"/>
  <c r="V33" i="2" s="1"/>
  <c r="B34" i="2"/>
  <c r="V34" i="2" s="1"/>
  <c r="B35" i="2"/>
  <c r="V35" i="2" s="1"/>
  <c r="B36" i="2"/>
  <c r="V36" i="2" s="1"/>
  <c r="B37" i="2"/>
  <c r="V37" i="2" s="1"/>
  <c r="B38" i="2"/>
  <c r="V38" i="2" s="1"/>
  <c r="B39" i="2"/>
  <c r="V39" i="2" s="1"/>
  <c r="B40" i="2"/>
  <c r="V40" i="2" s="1"/>
  <c r="B41" i="2"/>
  <c r="V41" i="2" s="1"/>
  <c r="B42" i="2"/>
  <c r="V42" i="2" s="1"/>
  <c r="B43" i="2"/>
  <c r="V43" i="2" s="1"/>
  <c r="B44" i="2"/>
  <c r="V44" i="2" s="1"/>
  <c r="B45" i="2"/>
  <c r="V45" i="2" s="1"/>
  <c r="B46" i="2"/>
  <c r="V46" i="2" s="1"/>
  <c r="B47" i="2"/>
  <c r="V47" i="2" s="1"/>
  <c r="B48" i="2"/>
  <c r="V48" i="2" s="1"/>
  <c r="B49" i="2"/>
  <c r="V49" i="2" s="1"/>
  <c r="B50" i="2"/>
  <c r="V50" i="2" s="1"/>
  <c r="B51" i="2"/>
  <c r="V51" i="2" s="1"/>
  <c r="B52" i="2"/>
  <c r="V52" i="2" s="1"/>
  <c r="B53" i="2"/>
  <c r="V53" i="2" s="1"/>
  <c r="B54" i="2"/>
  <c r="V54" i="2" s="1"/>
  <c r="B55" i="2"/>
  <c r="V55" i="2" s="1"/>
  <c r="B56" i="2"/>
  <c r="V56" i="2" s="1"/>
  <c r="B57" i="2"/>
  <c r="V57" i="2" s="1"/>
  <c r="B58" i="2"/>
  <c r="V58" i="2" s="1"/>
  <c r="B59" i="2"/>
  <c r="V59" i="2" s="1"/>
  <c r="B60" i="2"/>
  <c r="V60" i="2" s="1"/>
  <c r="B61" i="2"/>
  <c r="V61" i="2" s="1"/>
  <c r="B62" i="2"/>
  <c r="V62" i="2" s="1"/>
  <c r="B63" i="2"/>
  <c r="V63" i="2" s="1"/>
  <c r="B64" i="2"/>
  <c r="V64" i="2" s="1"/>
  <c r="B65" i="2"/>
  <c r="V65" i="2" s="1"/>
  <c r="B66" i="2"/>
  <c r="V66" i="2" s="1"/>
  <c r="B67" i="2"/>
  <c r="V67" i="2" s="1"/>
  <c r="B68" i="2"/>
  <c r="V68" i="2" s="1"/>
  <c r="B69" i="2"/>
  <c r="V69" i="2" s="1"/>
  <c r="B70" i="2"/>
  <c r="V70" i="2" s="1"/>
  <c r="B71" i="2"/>
  <c r="V71" i="2" s="1"/>
  <c r="B72" i="2"/>
  <c r="V72" i="2" s="1"/>
  <c r="B73" i="2"/>
  <c r="V73" i="2" s="1"/>
  <c r="B74" i="2"/>
  <c r="V74" i="2" s="1"/>
  <c r="B75" i="2"/>
  <c r="V75" i="2" s="1"/>
  <c r="B76" i="2"/>
  <c r="V76" i="2" s="1"/>
  <c r="B77" i="2"/>
  <c r="V77" i="2" s="1"/>
  <c r="B78" i="2"/>
  <c r="V78" i="2" s="1"/>
  <c r="B79" i="2"/>
  <c r="V79" i="2" s="1"/>
  <c r="B80" i="2"/>
  <c r="V80" i="2" s="1"/>
  <c r="B81" i="2"/>
  <c r="V81" i="2" s="1"/>
  <c r="B82" i="2"/>
  <c r="V82" i="2" s="1"/>
  <c r="B83" i="2"/>
  <c r="V83" i="2" s="1"/>
  <c r="B84" i="2"/>
  <c r="V84" i="2" s="1"/>
  <c r="B85" i="2"/>
  <c r="V85" i="2" s="1"/>
  <c r="B86" i="2"/>
  <c r="V86" i="2" s="1"/>
  <c r="B87" i="2"/>
  <c r="V87" i="2" s="1"/>
  <c r="B88" i="2"/>
  <c r="V88" i="2" s="1"/>
  <c r="B89" i="2"/>
  <c r="V89" i="2" s="1"/>
  <c r="B90" i="2"/>
  <c r="V90" i="2" s="1"/>
  <c r="B91" i="2"/>
  <c r="V91" i="2" s="1"/>
  <c r="B92" i="2"/>
  <c r="V92" i="2" s="1"/>
  <c r="B93" i="2"/>
  <c r="V93" i="2" s="1"/>
  <c r="B94" i="2"/>
  <c r="V94" i="2" s="1"/>
  <c r="B95" i="2"/>
  <c r="V95" i="2" s="1"/>
  <c r="B96" i="2"/>
  <c r="V96" i="2" s="1"/>
  <c r="B97" i="2"/>
  <c r="V97" i="2" s="1"/>
  <c r="B98" i="2"/>
  <c r="V98" i="2" s="1"/>
  <c r="B99" i="2"/>
  <c r="V99" i="2" s="1"/>
  <c r="B100" i="2"/>
  <c r="V100" i="2" s="1"/>
  <c r="B101" i="2"/>
  <c r="V101" i="2" s="1"/>
  <c r="B102" i="2"/>
  <c r="V102" i="2" s="1"/>
  <c r="B103" i="2"/>
  <c r="V103" i="2" s="1"/>
  <c r="B104" i="2"/>
  <c r="V104" i="2" s="1"/>
  <c r="B105" i="2"/>
  <c r="V105" i="2" s="1"/>
  <c r="B106" i="2"/>
  <c r="V106" i="2" s="1"/>
  <c r="B107" i="2"/>
  <c r="V107" i="2" s="1"/>
  <c r="B108" i="2"/>
  <c r="V108" i="2" s="1"/>
  <c r="B109" i="2"/>
  <c r="V109" i="2" s="1"/>
  <c r="B110" i="2"/>
  <c r="V110" i="2" s="1"/>
  <c r="B111" i="2"/>
  <c r="V111" i="2" s="1"/>
  <c r="B112" i="2"/>
  <c r="V112" i="2" s="1"/>
  <c r="B113" i="2"/>
  <c r="V113" i="2" s="1"/>
  <c r="B114" i="2"/>
  <c r="V114" i="2" s="1"/>
  <c r="B115" i="2"/>
  <c r="V115" i="2" s="1"/>
  <c r="B116" i="2"/>
  <c r="V116" i="2" s="1"/>
  <c r="B117" i="2"/>
  <c r="V117" i="2" s="1"/>
  <c r="B118" i="2"/>
  <c r="V118" i="2" s="1"/>
  <c r="B119" i="2"/>
  <c r="V119" i="2" s="1"/>
  <c r="B120" i="2"/>
  <c r="V120" i="2" s="1"/>
  <c r="B121" i="2"/>
  <c r="V121" i="2" s="1"/>
  <c r="B2" i="2"/>
  <c r="V2" i="2" s="1"/>
  <c r="O55" i="1"/>
  <c r="H55" i="1"/>
  <c r="F55" i="1"/>
  <c r="S242" i="4" l="1"/>
  <c r="BQ118" i="1"/>
  <c r="T242" i="4"/>
  <c r="U242" i="4"/>
  <c r="O5" i="32"/>
  <c r="S5" i="32" s="1"/>
  <c r="BR114" i="54"/>
  <c r="BQ114" i="54"/>
  <c r="BR113" i="54"/>
  <c r="BQ113" i="54"/>
  <c r="BR52" i="54"/>
  <c r="BQ52" i="54"/>
  <c r="BR104" i="54"/>
  <c r="BQ104" i="54"/>
  <c r="BQ106" i="54"/>
  <c r="BR106" i="54"/>
  <c r="BR95" i="54"/>
  <c r="BQ95" i="54"/>
  <c r="BR40" i="54"/>
  <c r="BQ40" i="54"/>
  <c r="BR61" i="54"/>
  <c r="BQ61" i="54"/>
  <c r="BQ112" i="54"/>
  <c r="BR112" i="54"/>
  <c r="BR105" i="54"/>
  <c r="BQ105" i="54"/>
  <c r="BR20" i="54"/>
  <c r="BQ20" i="54"/>
  <c r="BQ71" i="54"/>
  <c r="BR71" i="54"/>
  <c r="BR35" i="54"/>
  <c r="BQ35" i="54"/>
  <c r="BQ99" i="54"/>
  <c r="BR99" i="54"/>
  <c r="BQ50" i="54"/>
  <c r="BR50" i="54"/>
  <c r="BR54" i="54"/>
  <c r="BQ54" i="54"/>
  <c r="BR74" i="54"/>
  <c r="BQ74" i="54"/>
  <c r="BR19" i="54"/>
  <c r="BQ19" i="54"/>
  <c r="BR97" i="54"/>
  <c r="BQ97" i="54"/>
  <c r="BR41" i="54"/>
  <c r="BQ41" i="54"/>
  <c r="BQ37" i="54"/>
  <c r="BR37" i="54"/>
  <c r="BR83" i="54"/>
  <c r="BQ83" i="54"/>
  <c r="BQ85" i="54"/>
  <c r="BR85" i="54"/>
  <c r="BR76" i="54"/>
  <c r="BQ76" i="54"/>
  <c r="BR120" i="54"/>
  <c r="BQ120" i="54"/>
  <c r="BQ14" i="54"/>
  <c r="BR14" i="54"/>
  <c r="BR67" i="54"/>
  <c r="BQ67" i="54"/>
  <c r="BR69" i="54"/>
  <c r="BQ69" i="54"/>
  <c r="BR31" i="54"/>
  <c r="BQ31" i="54"/>
  <c r="BQ33" i="54"/>
  <c r="BR33" i="54"/>
  <c r="BQ78" i="54"/>
  <c r="BR78" i="54"/>
  <c r="BQ77" i="54"/>
  <c r="BR77" i="54"/>
  <c r="BR117" i="54"/>
  <c r="BQ117" i="54"/>
  <c r="BR107" i="54"/>
  <c r="BQ107" i="54"/>
  <c r="BR23" i="54"/>
  <c r="BQ23" i="54"/>
  <c r="BQ96" i="54"/>
  <c r="BR96" i="54"/>
  <c r="BR44" i="54"/>
  <c r="BQ44" i="54"/>
  <c r="BR43" i="54"/>
  <c r="BQ43" i="54"/>
  <c r="BQ59" i="54"/>
  <c r="BR59" i="54"/>
  <c r="BQ57" i="54"/>
  <c r="BR57" i="54"/>
  <c r="BQ32" i="54"/>
  <c r="BR32" i="54"/>
  <c r="BQ82" i="54"/>
  <c r="BR82" i="54"/>
  <c r="BR84" i="54"/>
  <c r="BQ84" i="54"/>
  <c r="BQ118" i="54"/>
  <c r="BR118" i="54"/>
  <c r="BQ86" i="54"/>
  <c r="BR86" i="54"/>
  <c r="BR30" i="54"/>
  <c r="BQ30" i="54"/>
  <c r="BR75" i="54"/>
  <c r="BQ75" i="54"/>
  <c r="BR116" i="54"/>
  <c r="BQ116" i="54"/>
  <c r="BR103" i="54"/>
  <c r="BQ103" i="54"/>
  <c r="BR98" i="54"/>
  <c r="BQ98" i="54"/>
  <c r="BQ25" i="54"/>
  <c r="BR25" i="54"/>
  <c r="BR48" i="54"/>
  <c r="BQ48" i="54"/>
  <c r="BR72" i="54"/>
  <c r="BQ72" i="54"/>
  <c r="BR70" i="54"/>
  <c r="BQ70" i="54"/>
  <c r="BQ66" i="54"/>
  <c r="BR66" i="54"/>
  <c r="BR58" i="54"/>
  <c r="BQ58" i="54"/>
  <c r="BR26" i="54"/>
  <c r="BQ26" i="54"/>
  <c r="BQ90" i="54"/>
  <c r="BR90" i="54"/>
  <c r="BR88" i="54"/>
  <c r="BQ88" i="54"/>
  <c r="BQ45" i="54"/>
  <c r="BR45" i="54"/>
  <c r="BQ55" i="54"/>
  <c r="BR55" i="54"/>
  <c r="BR81" i="54"/>
  <c r="BQ81" i="54"/>
  <c r="BQ119" i="54"/>
  <c r="BR119" i="54"/>
  <c r="BR21" i="54"/>
  <c r="BQ21" i="54"/>
  <c r="BQ87" i="54"/>
  <c r="BR87" i="54"/>
  <c r="BR46" i="54"/>
  <c r="BQ46" i="54"/>
  <c r="BR68" i="54"/>
  <c r="BQ68" i="54"/>
  <c r="BR62" i="54"/>
  <c r="BQ62" i="54"/>
  <c r="BQ53" i="54"/>
  <c r="BR53" i="54"/>
  <c r="BR80" i="54"/>
  <c r="BQ80" i="54"/>
  <c r="BQ111" i="54"/>
  <c r="BR111" i="54"/>
  <c r="BQ115" i="54"/>
  <c r="BR115" i="54"/>
  <c r="BR24" i="54"/>
  <c r="BQ24" i="54"/>
  <c r="BQ93" i="54"/>
  <c r="BR93" i="54"/>
  <c r="BQ38" i="54"/>
  <c r="BR38" i="54"/>
  <c r="BR49" i="54"/>
  <c r="BQ49" i="54"/>
  <c r="BQ51" i="54"/>
  <c r="BR51" i="54"/>
  <c r="BQ36" i="54"/>
  <c r="BR36" i="54"/>
  <c r="BR27" i="54"/>
  <c r="BQ27" i="54"/>
  <c r="BR79" i="54"/>
  <c r="BQ79" i="54"/>
  <c r="BR108" i="54"/>
  <c r="BQ108" i="54"/>
  <c r="BR16" i="54"/>
  <c r="BQ16" i="54"/>
  <c r="BQ89" i="54"/>
  <c r="BR89" i="54"/>
  <c r="BR94" i="54"/>
  <c r="BQ94" i="54"/>
  <c r="BR39" i="54"/>
  <c r="BQ39" i="54"/>
  <c r="BQ56" i="54"/>
  <c r="BR56" i="54"/>
  <c r="BR28" i="54"/>
  <c r="BQ28" i="54"/>
  <c r="BR110" i="54"/>
  <c r="BQ110" i="54"/>
  <c r="BR121" i="54"/>
  <c r="BQ121" i="54"/>
  <c r="BR101" i="54"/>
  <c r="BQ101" i="54"/>
  <c r="BQ17" i="54"/>
  <c r="BR17" i="54"/>
  <c r="BR22" i="54"/>
  <c r="BQ22" i="54"/>
  <c r="BR47" i="54"/>
  <c r="BQ47" i="54"/>
  <c r="BR73" i="54"/>
  <c r="BQ73" i="54"/>
  <c r="BR60" i="54"/>
  <c r="BQ60" i="54"/>
  <c r="BR34" i="54"/>
  <c r="BQ34" i="54"/>
  <c r="BR102" i="54"/>
  <c r="BQ102" i="54"/>
  <c r="BQ91" i="54"/>
  <c r="BR91" i="54"/>
  <c r="BR29" i="54"/>
  <c r="BQ29" i="54"/>
  <c r="BQ100" i="54"/>
  <c r="BR100" i="54"/>
  <c r="BR109" i="54"/>
  <c r="BQ109" i="54"/>
  <c r="BR15" i="54"/>
  <c r="BQ15" i="54"/>
  <c r="BR18" i="54"/>
  <c r="BQ18" i="54"/>
  <c r="BQ92" i="54"/>
  <c r="BR92" i="54"/>
  <c r="BR42" i="54"/>
  <c r="BQ42" i="54"/>
  <c r="BQ63" i="54"/>
  <c r="BR63" i="54"/>
  <c r="BR64" i="54"/>
  <c r="BQ64" i="54"/>
  <c r="BR65" i="54"/>
  <c r="BQ65" i="54"/>
  <c r="BR113" i="1"/>
  <c r="BR115" i="1"/>
  <c r="BR117" i="1"/>
  <c r="BQ112" i="1"/>
  <c r="BR119" i="1"/>
  <c r="BL110" i="1"/>
  <c r="BR114" i="1"/>
  <c r="BQ120" i="1"/>
  <c r="BQ111" i="1"/>
  <c r="Q55" i="28"/>
  <c r="K55" i="36"/>
  <c r="R55" i="32"/>
  <c r="Q55" i="30"/>
  <c r="J55" i="34"/>
  <c r="BG7" i="1"/>
  <c r="G6" i="38"/>
  <c r="S6" i="38" s="1"/>
  <c r="I6" i="36"/>
  <c r="G6" i="28"/>
  <c r="N6" i="28" s="1"/>
  <c r="S6" i="28" s="1"/>
  <c r="G6" i="34"/>
  <c r="H6" i="32"/>
  <c r="G6" i="30"/>
  <c r="N6" i="30" s="1"/>
  <c r="S6" i="30" s="1"/>
  <c r="E111" i="36"/>
  <c r="E115" i="36"/>
  <c r="E116" i="36"/>
  <c r="E113" i="36"/>
  <c r="E118" i="36"/>
  <c r="E117" i="36"/>
  <c r="BP110" i="1"/>
  <c r="BQ110" i="1" s="1"/>
  <c r="D110" i="36"/>
  <c r="BS110" i="1"/>
  <c r="D110" i="32"/>
  <c r="BT110" i="1"/>
  <c r="BM110" i="1"/>
  <c r="BN110" i="1" s="1"/>
  <c r="D110" i="34"/>
  <c r="D110" i="30"/>
  <c r="I13" i="15" s="1"/>
  <c r="BO110" i="1"/>
  <c r="E119" i="36"/>
  <c r="E114" i="36"/>
  <c r="E112" i="36"/>
  <c r="E121" i="36"/>
  <c r="D110" i="38"/>
  <c r="D110" i="28"/>
  <c r="BJ110" i="1"/>
  <c r="BK110" i="1" s="1"/>
  <c r="B98" i="1"/>
  <c r="B99" i="1"/>
  <c r="B100" i="1"/>
  <c r="B101" i="1"/>
  <c r="B102" i="1"/>
  <c r="B103" i="1"/>
  <c r="B104" i="1"/>
  <c r="B105" i="1"/>
  <c r="B106" i="1"/>
  <c r="B107" i="1"/>
  <c r="B108" i="1"/>
  <c r="B109" i="1"/>
  <c r="B95" i="1"/>
  <c r="B96" i="1"/>
  <c r="B97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O6" i="32" l="1"/>
  <c r="S6" i="32" s="1"/>
  <c r="U11" i="17"/>
  <c r="E5" i="25" s="1"/>
  <c r="E120" i="36"/>
  <c r="BR110" i="1"/>
  <c r="AD14" i="17"/>
  <c r="J12" i="24"/>
  <c r="AN14" i="17"/>
  <c r="H7" i="25" s="1"/>
  <c r="D14" i="24"/>
  <c r="J14" i="24"/>
  <c r="K13" i="23"/>
  <c r="S13" i="23"/>
  <c r="O13" i="23"/>
  <c r="C13" i="23"/>
  <c r="G13" i="23"/>
  <c r="U14" i="17"/>
  <c r="H5" i="25" s="1"/>
  <c r="L14" i="17"/>
  <c r="H4" i="25" s="1"/>
  <c r="C14" i="17"/>
  <c r="H3" i="25" s="1"/>
  <c r="M14" i="17"/>
  <c r="Q14" i="17" s="1"/>
  <c r="V14" i="17"/>
  <c r="Z14" i="17" s="1"/>
  <c r="D14" i="17"/>
  <c r="H14" i="17" s="1"/>
  <c r="BG8" i="1"/>
  <c r="G7" i="38"/>
  <c r="S7" i="38" s="1"/>
  <c r="I7" i="36"/>
  <c r="G7" i="34"/>
  <c r="H7" i="32"/>
  <c r="G7" i="30"/>
  <c r="N7" i="30" s="1"/>
  <c r="S7" i="30" s="1"/>
  <c r="G7" i="28"/>
  <c r="N7" i="28" s="1"/>
  <c r="S7" i="28" s="1"/>
  <c r="E110" i="36"/>
  <c r="L4" i="1"/>
  <c r="M4" i="1" s="1"/>
  <c r="I4" i="1"/>
  <c r="J4" i="1" s="1"/>
  <c r="D4" i="1"/>
  <c r="E4" i="1" s="1"/>
  <c r="I20" i="1"/>
  <c r="J20" i="1" s="1"/>
  <c r="D20" i="1"/>
  <c r="E20" i="1" s="1"/>
  <c r="L20" i="1"/>
  <c r="M20" i="1" s="1"/>
  <c r="I36" i="1"/>
  <c r="J36" i="1" s="1"/>
  <c r="D36" i="1"/>
  <c r="E36" i="1" s="1"/>
  <c r="L36" i="1"/>
  <c r="M36" i="1" s="1"/>
  <c r="D52" i="1"/>
  <c r="E52" i="1" s="1"/>
  <c r="I52" i="1"/>
  <c r="J52" i="1" s="1"/>
  <c r="L52" i="1"/>
  <c r="M52" i="1" s="1"/>
  <c r="I72" i="1"/>
  <c r="J72" i="1" s="1"/>
  <c r="L72" i="1"/>
  <c r="M72" i="1" s="1"/>
  <c r="D72" i="1"/>
  <c r="E72" i="1" s="1"/>
  <c r="L5" i="1"/>
  <c r="M5" i="1" s="1"/>
  <c r="D5" i="1"/>
  <c r="E5" i="1" s="1"/>
  <c r="I5" i="1"/>
  <c r="J5" i="1" s="1"/>
  <c r="L17" i="1"/>
  <c r="M17" i="1" s="1"/>
  <c r="D17" i="1"/>
  <c r="E17" i="1" s="1"/>
  <c r="I17" i="1"/>
  <c r="J17" i="1" s="1"/>
  <c r="I29" i="1"/>
  <c r="J29" i="1" s="1"/>
  <c r="D29" i="1"/>
  <c r="E29" i="1" s="1"/>
  <c r="L29" i="1"/>
  <c r="M29" i="1" s="1"/>
  <c r="D41" i="1"/>
  <c r="E41" i="1" s="1"/>
  <c r="I41" i="1"/>
  <c r="J41" i="1" s="1"/>
  <c r="L41" i="1"/>
  <c r="M41" i="1" s="1"/>
  <c r="AD6" i="17"/>
  <c r="AD10" i="17"/>
  <c r="AN5" i="17"/>
  <c r="AD7" i="17"/>
  <c r="AD11" i="17"/>
  <c r="D5" i="24"/>
  <c r="D24" i="24" s="1"/>
  <c r="AD13" i="17"/>
  <c r="AD12" i="17"/>
  <c r="AD5" i="17"/>
  <c r="AN6" i="17"/>
  <c r="J5" i="24"/>
  <c r="AD9" i="17"/>
  <c r="AD8" i="17"/>
  <c r="AN7" i="17"/>
  <c r="J6" i="24"/>
  <c r="D6" i="24"/>
  <c r="D7" i="24"/>
  <c r="J7" i="24"/>
  <c r="AN8" i="17"/>
  <c r="J8" i="24"/>
  <c r="D8" i="24"/>
  <c r="AN9" i="17"/>
  <c r="C7" i="25" s="1"/>
  <c r="J9" i="24"/>
  <c r="AN10" i="17"/>
  <c r="D7" i="25" s="1"/>
  <c r="D9" i="24"/>
  <c r="C21" i="25" s="1"/>
  <c r="D10" i="24"/>
  <c r="D21" i="25" s="1"/>
  <c r="J10" i="24"/>
  <c r="AN11" i="17"/>
  <c r="E7" i="25" s="1"/>
  <c r="AN12" i="17"/>
  <c r="F7" i="25" s="1"/>
  <c r="J11" i="24"/>
  <c r="D11" i="24"/>
  <c r="E21" i="25" s="1"/>
  <c r="AN13" i="17"/>
  <c r="G7" i="25" s="1"/>
  <c r="D12" i="24"/>
  <c r="F21" i="25" s="1"/>
  <c r="D13" i="24"/>
  <c r="G21" i="25" s="1"/>
  <c r="J13" i="24"/>
  <c r="G5" i="23"/>
  <c r="S4" i="23"/>
  <c r="K5" i="23"/>
  <c r="K4" i="23"/>
  <c r="G4" i="23"/>
  <c r="C5" i="23"/>
  <c r="S5" i="23"/>
  <c r="O5" i="23"/>
  <c r="C4" i="23"/>
  <c r="O4" i="23"/>
  <c r="C6" i="23"/>
  <c r="O6" i="23"/>
  <c r="G6" i="23"/>
  <c r="K6" i="23"/>
  <c r="S6" i="23"/>
  <c r="O7" i="23"/>
  <c r="K7" i="23"/>
  <c r="C7" i="23"/>
  <c r="S7" i="23"/>
  <c r="G7" i="23"/>
  <c r="K8" i="23"/>
  <c r="G8" i="23"/>
  <c r="O8" i="23"/>
  <c r="C8" i="23"/>
  <c r="S8" i="23"/>
  <c r="G9" i="23"/>
  <c r="S9" i="23"/>
  <c r="K9" i="23"/>
  <c r="O9" i="23"/>
  <c r="C9" i="23"/>
  <c r="C10" i="23"/>
  <c r="O10" i="23"/>
  <c r="S10" i="23"/>
  <c r="G10" i="23"/>
  <c r="K10" i="23"/>
  <c r="O11" i="23"/>
  <c r="K11" i="23"/>
  <c r="C11" i="23"/>
  <c r="S11" i="23"/>
  <c r="G11" i="23"/>
  <c r="K12" i="23"/>
  <c r="G12" i="23"/>
  <c r="O12" i="23"/>
  <c r="C12" i="23"/>
  <c r="S12" i="23"/>
  <c r="U5" i="17"/>
  <c r="C5" i="24" s="1"/>
  <c r="L5" i="17"/>
  <c r="U6" i="17"/>
  <c r="C6" i="24" s="1"/>
  <c r="L6" i="17"/>
  <c r="U7" i="17"/>
  <c r="C7" i="24" s="1"/>
  <c r="L7" i="17"/>
  <c r="U8" i="17"/>
  <c r="C8" i="24" s="1"/>
  <c r="L8" i="17"/>
  <c r="U9" i="17"/>
  <c r="C5" i="25" s="1"/>
  <c r="L9" i="17"/>
  <c r="C4" i="25" s="1"/>
  <c r="L10" i="17"/>
  <c r="D4" i="25" s="1"/>
  <c r="U10" i="17"/>
  <c r="D5" i="25" s="1"/>
  <c r="L11" i="17"/>
  <c r="E4" i="25" s="1"/>
  <c r="L12" i="17"/>
  <c r="F4" i="25" s="1"/>
  <c r="U12" i="17"/>
  <c r="F5" i="25" s="1"/>
  <c r="U13" i="17"/>
  <c r="G5" i="25" s="1"/>
  <c r="L13" i="17"/>
  <c r="G4" i="25" s="1"/>
  <c r="C5" i="17"/>
  <c r="C6" i="17"/>
  <c r="C8" i="17"/>
  <c r="C7" i="17"/>
  <c r="C9" i="17"/>
  <c r="C3" i="25" s="1"/>
  <c r="C10" i="17"/>
  <c r="D3" i="25" s="1"/>
  <c r="C11" i="17"/>
  <c r="E3" i="25" s="1"/>
  <c r="C12" i="17"/>
  <c r="F3" i="25" s="1"/>
  <c r="C13" i="17"/>
  <c r="G3" i="25" s="1"/>
  <c r="L2" i="1"/>
  <c r="I2" i="1"/>
  <c r="D2" i="1"/>
  <c r="L10" i="1"/>
  <c r="M10" i="1" s="1"/>
  <c r="I10" i="1"/>
  <c r="J10" i="1" s="1"/>
  <c r="D10" i="1"/>
  <c r="E10" i="1" s="1"/>
  <c r="D14" i="1"/>
  <c r="I14" i="1"/>
  <c r="L14" i="1"/>
  <c r="L22" i="1"/>
  <c r="M22" i="1" s="1"/>
  <c r="D22" i="1"/>
  <c r="E22" i="1" s="1"/>
  <c r="I22" i="1"/>
  <c r="J22" i="1" s="1"/>
  <c r="I30" i="1"/>
  <c r="J30" i="1" s="1"/>
  <c r="D30" i="1"/>
  <c r="E30" i="1" s="1"/>
  <c r="L30" i="1"/>
  <c r="M30" i="1" s="1"/>
  <c r="I34" i="1"/>
  <c r="J34" i="1" s="1"/>
  <c r="D34" i="1"/>
  <c r="E34" i="1" s="1"/>
  <c r="L34" i="1"/>
  <c r="M34" i="1" s="1"/>
  <c r="I42" i="1"/>
  <c r="J42" i="1" s="1"/>
  <c r="D42" i="1"/>
  <c r="E42" i="1" s="1"/>
  <c r="L42" i="1"/>
  <c r="M42" i="1" s="1"/>
  <c r="D50" i="1"/>
  <c r="L50" i="1"/>
  <c r="I50" i="1"/>
  <c r="I54" i="1"/>
  <c r="J54" i="1" s="1"/>
  <c r="D54" i="1"/>
  <c r="E54" i="1" s="1"/>
  <c r="L54" i="1"/>
  <c r="M54" i="1" s="1"/>
  <c r="L62" i="1"/>
  <c r="I62" i="1"/>
  <c r="D62" i="1"/>
  <c r="I70" i="1"/>
  <c r="J70" i="1" s="1"/>
  <c r="D70" i="1"/>
  <c r="E70" i="1" s="1"/>
  <c r="L70" i="1"/>
  <c r="M70" i="1" s="1"/>
  <c r="D74" i="1"/>
  <c r="L74" i="1"/>
  <c r="I74" i="1"/>
  <c r="I82" i="1"/>
  <c r="J82" i="1" s="1"/>
  <c r="D82" i="1"/>
  <c r="E82" i="1" s="1"/>
  <c r="L82" i="1"/>
  <c r="M82" i="1" s="1"/>
  <c r="D86" i="1"/>
  <c r="L86" i="1"/>
  <c r="I86" i="1"/>
  <c r="I94" i="1"/>
  <c r="J94" i="1" s="1"/>
  <c r="L94" i="1"/>
  <c r="M94" i="1" s="1"/>
  <c r="D94" i="1"/>
  <c r="E94" i="1" s="1"/>
  <c r="L109" i="1"/>
  <c r="M109" i="1" s="1"/>
  <c r="I109" i="1"/>
  <c r="J109" i="1" s="1"/>
  <c r="D109" i="1"/>
  <c r="E109" i="1" s="1"/>
  <c r="L105" i="1"/>
  <c r="M105" i="1" s="1"/>
  <c r="I105" i="1"/>
  <c r="J105" i="1" s="1"/>
  <c r="D105" i="1"/>
  <c r="E105" i="1" s="1"/>
  <c r="L3" i="1"/>
  <c r="M3" i="1" s="1"/>
  <c r="I3" i="1"/>
  <c r="J3" i="1" s="1"/>
  <c r="D3" i="1"/>
  <c r="E3" i="1" s="1"/>
  <c r="L7" i="1"/>
  <c r="M7" i="1" s="1"/>
  <c r="I7" i="1"/>
  <c r="J7" i="1" s="1"/>
  <c r="D7" i="1"/>
  <c r="E7" i="1" s="1"/>
  <c r="L11" i="1"/>
  <c r="M11" i="1" s="1"/>
  <c r="I11" i="1"/>
  <c r="J11" i="1" s="1"/>
  <c r="D11" i="1"/>
  <c r="E11" i="1" s="1"/>
  <c r="L15" i="1"/>
  <c r="M15" i="1" s="1"/>
  <c r="D15" i="1"/>
  <c r="E15" i="1" s="1"/>
  <c r="I15" i="1"/>
  <c r="J15" i="1" s="1"/>
  <c r="I19" i="1"/>
  <c r="J19" i="1" s="1"/>
  <c r="D19" i="1"/>
  <c r="E19" i="1" s="1"/>
  <c r="L19" i="1"/>
  <c r="M19" i="1" s="1"/>
  <c r="D23" i="1"/>
  <c r="E23" i="1" s="1"/>
  <c r="I23" i="1"/>
  <c r="J23" i="1" s="1"/>
  <c r="L23" i="1"/>
  <c r="M23" i="1" s="1"/>
  <c r="D27" i="1"/>
  <c r="E27" i="1" s="1"/>
  <c r="L27" i="1"/>
  <c r="M27" i="1" s="1"/>
  <c r="I27" i="1"/>
  <c r="J27" i="1" s="1"/>
  <c r="D31" i="1"/>
  <c r="E31" i="1" s="1"/>
  <c r="L31" i="1"/>
  <c r="M31" i="1" s="1"/>
  <c r="I31" i="1"/>
  <c r="J31" i="1" s="1"/>
  <c r="L35" i="1"/>
  <c r="M35" i="1" s="1"/>
  <c r="I35" i="1"/>
  <c r="J35" i="1" s="1"/>
  <c r="D35" i="1"/>
  <c r="E35" i="1" s="1"/>
  <c r="D39" i="1"/>
  <c r="E39" i="1" s="1"/>
  <c r="I39" i="1"/>
  <c r="J39" i="1" s="1"/>
  <c r="L39" i="1"/>
  <c r="M39" i="1" s="1"/>
  <c r="I43" i="1"/>
  <c r="J43" i="1" s="1"/>
  <c r="L43" i="1"/>
  <c r="M43" i="1" s="1"/>
  <c r="D43" i="1"/>
  <c r="E43" i="1" s="1"/>
  <c r="I47" i="1"/>
  <c r="J47" i="1" s="1"/>
  <c r="L47" i="1"/>
  <c r="M47" i="1" s="1"/>
  <c r="D47" i="1"/>
  <c r="E47" i="1" s="1"/>
  <c r="L51" i="1"/>
  <c r="M51" i="1" s="1"/>
  <c r="I51" i="1"/>
  <c r="J51" i="1" s="1"/>
  <c r="D51" i="1"/>
  <c r="E51" i="1" s="1"/>
  <c r="D55" i="1"/>
  <c r="E55" i="1" s="1"/>
  <c r="I55" i="1"/>
  <c r="J55" i="1" s="1"/>
  <c r="L55" i="1"/>
  <c r="M55" i="1" s="1"/>
  <c r="D59" i="1"/>
  <c r="E59" i="1" s="1"/>
  <c r="L59" i="1"/>
  <c r="M59" i="1" s="1"/>
  <c r="I59" i="1"/>
  <c r="J59" i="1" s="1"/>
  <c r="L63" i="1"/>
  <c r="M63" i="1" s="1"/>
  <c r="I63" i="1"/>
  <c r="J63" i="1" s="1"/>
  <c r="D63" i="1"/>
  <c r="E63" i="1" s="1"/>
  <c r="L67" i="1"/>
  <c r="M67" i="1" s="1"/>
  <c r="I67" i="1"/>
  <c r="J67" i="1" s="1"/>
  <c r="D67" i="1"/>
  <c r="E67" i="1" s="1"/>
  <c r="I71" i="1"/>
  <c r="J71" i="1" s="1"/>
  <c r="D71" i="1"/>
  <c r="E71" i="1" s="1"/>
  <c r="L71" i="1"/>
  <c r="M71" i="1" s="1"/>
  <c r="D75" i="1"/>
  <c r="E75" i="1" s="1"/>
  <c r="L75" i="1"/>
  <c r="M75" i="1" s="1"/>
  <c r="I75" i="1"/>
  <c r="J75" i="1" s="1"/>
  <c r="L79" i="1"/>
  <c r="M79" i="1" s="1"/>
  <c r="D79" i="1"/>
  <c r="E79" i="1" s="1"/>
  <c r="I79" i="1"/>
  <c r="J79" i="1" s="1"/>
  <c r="I83" i="1"/>
  <c r="J83" i="1" s="1"/>
  <c r="D83" i="1"/>
  <c r="E83" i="1" s="1"/>
  <c r="L83" i="1"/>
  <c r="M83" i="1" s="1"/>
  <c r="L87" i="1"/>
  <c r="M87" i="1" s="1"/>
  <c r="D87" i="1"/>
  <c r="E87" i="1" s="1"/>
  <c r="I87" i="1"/>
  <c r="J87" i="1" s="1"/>
  <c r="D91" i="1"/>
  <c r="E91" i="1" s="1"/>
  <c r="L91" i="1"/>
  <c r="M91" i="1" s="1"/>
  <c r="I91" i="1"/>
  <c r="J91" i="1" s="1"/>
  <c r="L97" i="1"/>
  <c r="M97" i="1" s="1"/>
  <c r="D97" i="1"/>
  <c r="E97" i="1" s="1"/>
  <c r="I97" i="1"/>
  <c r="J97" i="1" s="1"/>
  <c r="I108" i="1"/>
  <c r="J108" i="1" s="1"/>
  <c r="D108" i="1"/>
  <c r="E108" i="1" s="1"/>
  <c r="L108" i="1"/>
  <c r="M108" i="1" s="1"/>
  <c r="D104" i="1"/>
  <c r="E104" i="1" s="1"/>
  <c r="L104" i="1"/>
  <c r="M104" i="1" s="1"/>
  <c r="I104" i="1"/>
  <c r="J104" i="1" s="1"/>
  <c r="D100" i="1"/>
  <c r="E100" i="1" s="1"/>
  <c r="I100" i="1"/>
  <c r="J100" i="1" s="1"/>
  <c r="L100" i="1"/>
  <c r="M100" i="1" s="1"/>
  <c r="L12" i="1"/>
  <c r="M12" i="1" s="1"/>
  <c r="I12" i="1"/>
  <c r="J12" i="1" s="1"/>
  <c r="D12" i="1"/>
  <c r="E12" i="1" s="1"/>
  <c r="I28" i="1"/>
  <c r="J28" i="1" s="1"/>
  <c r="D28" i="1"/>
  <c r="E28" i="1" s="1"/>
  <c r="L28" i="1"/>
  <c r="M28" i="1" s="1"/>
  <c r="D48" i="1"/>
  <c r="E48" i="1" s="1"/>
  <c r="I48" i="1"/>
  <c r="J48" i="1" s="1"/>
  <c r="L48" i="1"/>
  <c r="M48" i="1" s="1"/>
  <c r="D64" i="1"/>
  <c r="E64" i="1" s="1"/>
  <c r="I64" i="1"/>
  <c r="J64" i="1" s="1"/>
  <c r="L64" i="1"/>
  <c r="M64" i="1" s="1"/>
  <c r="I80" i="1"/>
  <c r="J80" i="1" s="1"/>
  <c r="L80" i="1"/>
  <c r="M80" i="1" s="1"/>
  <c r="D80" i="1"/>
  <c r="E80" i="1" s="1"/>
  <c r="D107" i="1"/>
  <c r="E107" i="1" s="1"/>
  <c r="I107" i="1"/>
  <c r="J107" i="1" s="1"/>
  <c r="L107" i="1"/>
  <c r="M107" i="1" s="1"/>
  <c r="L8" i="1"/>
  <c r="M8" i="1" s="1"/>
  <c r="I8" i="1"/>
  <c r="J8" i="1" s="1"/>
  <c r="D8" i="1"/>
  <c r="E8" i="1" s="1"/>
  <c r="D24" i="1"/>
  <c r="E24" i="1" s="1"/>
  <c r="L24" i="1"/>
  <c r="M24" i="1" s="1"/>
  <c r="I24" i="1"/>
  <c r="J24" i="1" s="1"/>
  <c r="L40" i="1"/>
  <c r="M40" i="1" s="1"/>
  <c r="D40" i="1"/>
  <c r="E40" i="1" s="1"/>
  <c r="I40" i="1"/>
  <c r="J40" i="1" s="1"/>
  <c r="L56" i="1"/>
  <c r="M56" i="1" s="1"/>
  <c r="I56" i="1"/>
  <c r="J56" i="1" s="1"/>
  <c r="D56" i="1"/>
  <c r="E56" i="1" s="1"/>
  <c r="D68" i="1"/>
  <c r="E68" i="1" s="1"/>
  <c r="L68" i="1"/>
  <c r="M68" i="1" s="1"/>
  <c r="I68" i="1"/>
  <c r="J68" i="1" s="1"/>
  <c r="I84" i="1"/>
  <c r="J84" i="1" s="1"/>
  <c r="L84" i="1"/>
  <c r="M84" i="1" s="1"/>
  <c r="D84" i="1"/>
  <c r="E84" i="1" s="1"/>
  <c r="L92" i="1"/>
  <c r="M92" i="1" s="1"/>
  <c r="D92" i="1"/>
  <c r="E92" i="1" s="1"/>
  <c r="I92" i="1"/>
  <c r="J92" i="1" s="1"/>
  <c r="L103" i="1"/>
  <c r="M103" i="1" s="1"/>
  <c r="D103" i="1"/>
  <c r="E103" i="1" s="1"/>
  <c r="I103" i="1"/>
  <c r="J103" i="1" s="1"/>
  <c r="L13" i="1"/>
  <c r="M13" i="1" s="1"/>
  <c r="D13" i="1"/>
  <c r="E13" i="1" s="1"/>
  <c r="I13" i="1"/>
  <c r="J13" i="1" s="1"/>
  <c r="I25" i="1"/>
  <c r="J25" i="1" s="1"/>
  <c r="L25" i="1"/>
  <c r="M25" i="1" s="1"/>
  <c r="D25" i="1"/>
  <c r="E25" i="1" s="1"/>
  <c r="D37" i="1"/>
  <c r="E37" i="1" s="1"/>
  <c r="L37" i="1"/>
  <c r="M37" i="1" s="1"/>
  <c r="I37" i="1"/>
  <c r="J37" i="1" s="1"/>
  <c r="I49" i="1"/>
  <c r="J49" i="1" s="1"/>
  <c r="L49" i="1"/>
  <c r="M49" i="1" s="1"/>
  <c r="D49" i="1"/>
  <c r="E49" i="1" s="1"/>
  <c r="D53" i="1"/>
  <c r="E53" i="1" s="1"/>
  <c r="I53" i="1"/>
  <c r="J53" i="1" s="1"/>
  <c r="L53" i="1"/>
  <c r="M53" i="1" s="1"/>
  <c r="I57" i="1"/>
  <c r="J57" i="1" s="1"/>
  <c r="L57" i="1"/>
  <c r="M57" i="1" s="1"/>
  <c r="D57" i="1"/>
  <c r="E57" i="1" s="1"/>
  <c r="L61" i="1"/>
  <c r="M61" i="1" s="1"/>
  <c r="D61" i="1"/>
  <c r="E61" i="1" s="1"/>
  <c r="I61" i="1"/>
  <c r="J61" i="1" s="1"/>
  <c r="I65" i="1"/>
  <c r="J65" i="1" s="1"/>
  <c r="L65" i="1"/>
  <c r="M65" i="1" s="1"/>
  <c r="D65" i="1"/>
  <c r="E65" i="1" s="1"/>
  <c r="I69" i="1"/>
  <c r="J69" i="1" s="1"/>
  <c r="D69" i="1"/>
  <c r="E69" i="1" s="1"/>
  <c r="L69" i="1"/>
  <c r="M69" i="1" s="1"/>
  <c r="L73" i="1"/>
  <c r="M73" i="1" s="1"/>
  <c r="D73" i="1"/>
  <c r="E73" i="1" s="1"/>
  <c r="I73" i="1"/>
  <c r="J73" i="1" s="1"/>
  <c r="I77" i="1"/>
  <c r="J77" i="1" s="1"/>
  <c r="D77" i="1"/>
  <c r="E77" i="1" s="1"/>
  <c r="L77" i="1"/>
  <c r="M77" i="1" s="1"/>
  <c r="L81" i="1"/>
  <c r="M81" i="1" s="1"/>
  <c r="D81" i="1"/>
  <c r="E81" i="1" s="1"/>
  <c r="I81" i="1"/>
  <c r="J81" i="1" s="1"/>
  <c r="L85" i="1"/>
  <c r="M85" i="1" s="1"/>
  <c r="I85" i="1"/>
  <c r="J85" i="1" s="1"/>
  <c r="D85" i="1"/>
  <c r="E85" i="1" s="1"/>
  <c r="I89" i="1"/>
  <c r="J89" i="1" s="1"/>
  <c r="D89" i="1"/>
  <c r="E89" i="1" s="1"/>
  <c r="L89" i="1"/>
  <c r="M89" i="1" s="1"/>
  <c r="I93" i="1"/>
  <c r="J93" i="1" s="1"/>
  <c r="D93" i="1"/>
  <c r="E93" i="1" s="1"/>
  <c r="L93" i="1"/>
  <c r="M93" i="1" s="1"/>
  <c r="I95" i="1"/>
  <c r="J95" i="1" s="1"/>
  <c r="D95" i="1"/>
  <c r="E95" i="1" s="1"/>
  <c r="L95" i="1"/>
  <c r="M95" i="1" s="1"/>
  <c r="L106" i="1"/>
  <c r="M106" i="1" s="1"/>
  <c r="D106" i="1"/>
  <c r="E106" i="1" s="1"/>
  <c r="I106" i="1"/>
  <c r="J106" i="1" s="1"/>
  <c r="D102" i="1"/>
  <c r="E102" i="1" s="1"/>
  <c r="I102" i="1"/>
  <c r="J102" i="1" s="1"/>
  <c r="L102" i="1"/>
  <c r="M102" i="1" s="1"/>
  <c r="L98" i="1"/>
  <c r="D98" i="1"/>
  <c r="I98" i="1"/>
  <c r="L16" i="1"/>
  <c r="M16" i="1" s="1"/>
  <c r="I16" i="1"/>
  <c r="J16" i="1" s="1"/>
  <c r="D16" i="1"/>
  <c r="E16" i="1" s="1"/>
  <c r="D32" i="1"/>
  <c r="E32" i="1" s="1"/>
  <c r="L32" i="1"/>
  <c r="M32" i="1" s="1"/>
  <c r="I32" i="1"/>
  <c r="J32" i="1" s="1"/>
  <c r="L44" i="1"/>
  <c r="M44" i="1" s="1"/>
  <c r="I44" i="1"/>
  <c r="J44" i="1" s="1"/>
  <c r="D44" i="1"/>
  <c r="E44" i="1" s="1"/>
  <c r="L60" i="1"/>
  <c r="M60" i="1" s="1"/>
  <c r="I60" i="1"/>
  <c r="J60" i="1" s="1"/>
  <c r="D60" i="1"/>
  <c r="E60" i="1" s="1"/>
  <c r="D76" i="1"/>
  <c r="E76" i="1" s="1"/>
  <c r="I76" i="1"/>
  <c r="J76" i="1" s="1"/>
  <c r="L76" i="1"/>
  <c r="M76" i="1" s="1"/>
  <c r="L88" i="1"/>
  <c r="M88" i="1" s="1"/>
  <c r="D88" i="1"/>
  <c r="E88" i="1" s="1"/>
  <c r="I88" i="1"/>
  <c r="J88" i="1" s="1"/>
  <c r="D96" i="1"/>
  <c r="E96" i="1" s="1"/>
  <c r="L96" i="1"/>
  <c r="M96" i="1" s="1"/>
  <c r="I96" i="1"/>
  <c r="J96" i="1" s="1"/>
  <c r="L99" i="1"/>
  <c r="M99" i="1" s="1"/>
  <c r="I99" i="1"/>
  <c r="J99" i="1" s="1"/>
  <c r="D99" i="1"/>
  <c r="E99" i="1" s="1"/>
  <c r="I9" i="1"/>
  <c r="J9" i="1" s="1"/>
  <c r="L9" i="1"/>
  <c r="M9" i="1" s="1"/>
  <c r="D9" i="1"/>
  <c r="E9" i="1" s="1"/>
  <c r="L21" i="1"/>
  <c r="M21" i="1" s="1"/>
  <c r="I21" i="1"/>
  <c r="J21" i="1" s="1"/>
  <c r="D21" i="1"/>
  <c r="E21" i="1" s="1"/>
  <c r="I33" i="1"/>
  <c r="J33" i="1" s="1"/>
  <c r="D33" i="1"/>
  <c r="E33" i="1" s="1"/>
  <c r="L33" i="1"/>
  <c r="M33" i="1" s="1"/>
  <c r="L45" i="1"/>
  <c r="M45" i="1" s="1"/>
  <c r="I45" i="1"/>
  <c r="J45" i="1" s="1"/>
  <c r="D45" i="1"/>
  <c r="E45" i="1" s="1"/>
  <c r="L6" i="1"/>
  <c r="M6" i="1" s="1"/>
  <c r="I6" i="1"/>
  <c r="J6" i="1" s="1"/>
  <c r="D6" i="1"/>
  <c r="E6" i="1" s="1"/>
  <c r="I18" i="1"/>
  <c r="J18" i="1" s="1"/>
  <c r="D18" i="1"/>
  <c r="E18" i="1" s="1"/>
  <c r="L18" i="1"/>
  <c r="M18" i="1" s="1"/>
  <c r="D26" i="1"/>
  <c r="L26" i="1"/>
  <c r="I26" i="1"/>
  <c r="I38" i="1"/>
  <c r="D38" i="1"/>
  <c r="L38" i="1"/>
  <c r="I46" i="1"/>
  <c r="J46" i="1" s="1"/>
  <c r="L46" i="1"/>
  <c r="M46" i="1" s="1"/>
  <c r="D46" i="1"/>
  <c r="E46" i="1" s="1"/>
  <c r="L58" i="1"/>
  <c r="M58" i="1" s="1"/>
  <c r="D58" i="1"/>
  <c r="E58" i="1" s="1"/>
  <c r="I58" i="1"/>
  <c r="J58" i="1" s="1"/>
  <c r="D66" i="1"/>
  <c r="E66" i="1" s="1"/>
  <c r="I66" i="1"/>
  <c r="J66" i="1" s="1"/>
  <c r="L66" i="1"/>
  <c r="M66" i="1" s="1"/>
  <c r="I78" i="1"/>
  <c r="J78" i="1" s="1"/>
  <c r="L78" i="1"/>
  <c r="M78" i="1" s="1"/>
  <c r="D78" i="1"/>
  <c r="E78" i="1" s="1"/>
  <c r="I90" i="1"/>
  <c r="J90" i="1" s="1"/>
  <c r="D90" i="1"/>
  <c r="E90" i="1" s="1"/>
  <c r="L90" i="1"/>
  <c r="M90" i="1" s="1"/>
  <c r="D101" i="1"/>
  <c r="E101" i="1" s="1"/>
  <c r="I101" i="1"/>
  <c r="J101" i="1" s="1"/>
  <c r="L101" i="1"/>
  <c r="M101" i="1" s="1"/>
  <c r="D23" i="24" l="1"/>
  <c r="H21" i="25"/>
  <c r="G22" i="25"/>
  <c r="C22" i="25"/>
  <c r="F22" i="25"/>
  <c r="E22" i="25"/>
  <c r="C34" i="25"/>
  <c r="C35" i="25"/>
  <c r="C33" i="25"/>
  <c r="D6" i="25"/>
  <c r="E6" i="25"/>
  <c r="H6" i="25"/>
  <c r="G6" i="25"/>
  <c r="C6" i="25"/>
  <c r="F6" i="25"/>
  <c r="C37" i="25"/>
  <c r="J24" i="24"/>
  <c r="C36" i="25"/>
  <c r="C9" i="24"/>
  <c r="O7" i="32"/>
  <c r="S7" i="32" s="1"/>
  <c r="I9" i="24"/>
  <c r="K9" i="24" s="1"/>
  <c r="I7" i="24"/>
  <c r="I8" i="24"/>
  <c r="K8" i="24" s="1"/>
  <c r="I5" i="24"/>
  <c r="I6" i="24"/>
  <c r="BL101" i="1"/>
  <c r="M38" i="1"/>
  <c r="M26" i="1"/>
  <c r="BL9" i="1"/>
  <c r="BL106" i="1"/>
  <c r="BL69" i="1"/>
  <c r="BL57" i="1"/>
  <c r="BL13" i="1"/>
  <c r="BL40" i="1"/>
  <c r="BL28" i="1"/>
  <c r="BL11" i="1"/>
  <c r="BL94" i="1"/>
  <c r="M86" i="1"/>
  <c r="J62" i="1"/>
  <c r="BL34" i="1"/>
  <c r="M2" i="1"/>
  <c r="BL41" i="1"/>
  <c r="BL5" i="1"/>
  <c r="BL20" i="1"/>
  <c r="BL66" i="1"/>
  <c r="E38" i="1"/>
  <c r="BL76" i="1"/>
  <c r="J98" i="1"/>
  <c r="BL89" i="1"/>
  <c r="BL73" i="1"/>
  <c r="BL107" i="1"/>
  <c r="BL63" i="1"/>
  <c r="BL55" i="1"/>
  <c r="BL47" i="1"/>
  <c r="BL39" i="1"/>
  <c r="J74" i="1"/>
  <c r="M62" i="1"/>
  <c r="J14" i="1"/>
  <c r="BL90" i="1"/>
  <c r="J38" i="1"/>
  <c r="BL99" i="1"/>
  <c r="BL60" i="1"/>
  <c r="BL32" i="1"/>
  <c r="E98" i="1"/>
  <c r="BL102" i="1"/>
  <c r="BL93" i="1"/>
  <c r="BL77" i="1"/>
  <c r="BL65" i="1"/>
  <c r="BL61" i="1"/>
  <c r="BL49" i="1"/>
  <c r="BL84" i="1"/>
  <c r="BL80" i="1"/>
  <c r="BL48" i="1"/>
  <c r="BL12" i="1"/>
  <c r="BL100" i="1"/>
  <c r="BL97" i="1"/>
  <c r="BL91" i="1"/>
  <c r="BL79" i="1"/>
  <c r="BL75" i="1"/>
  <c r="BL67" i="1"/>
  <c r="BL59" i="1"/>
  <c r="BL51" i="1"/>
  <c r="BL35" i="1"/>
  <c r="BL27" i="1"/>
  <c r="BL15" i="1"/>
  <c r="BL3" i="1"/>
  <c r="BL105" i="1"/>
  <c r="M74" i="1"/>
  <c r="M50" i="1"/>
  <c r="BL22" i="1"/>
  <c r="E14" i="1"/>
  <c r="E2" i="1"/>
  <c r="BL29" i="1"/>
  <c r="BL72" i="1"/>
  <c r="BL4" i="1"/>
  <c r="BL78" i="1"/>
  <c r="BL25" i="1"/>
  <c r="BL92" i="1"/>
  <c r="BL56" i="1"/>
  <c r="BL24" i="1"/>
  <c r="BL87" i="1"/>
  <c r="BL71" i="1"/>
  <c r="BL43" i="1"/>
  <c r="M14" i="1"/>
  <c r="BL46" i="1"/>
  <c r="E26" i="1"/>
  <c r="BL6" i="1"/>
  <c r="BL21" i="1"/>
  <c r="BL88" i="1"/>
  <c r="BL44" i="1"/>
  <c r="BL53" i="1"/>
  <c r="BL103" i="1"/>
  <c r="BL8" i="1"/>
  <c r="BL104" i="1"/>
  <c r="BL23" i="1"/>
  <c r="BL109" i="1"/>
  <c r="E86" i="1"/>
  <c r="BL70" i="1"/>
  <c r="J50" i="1"/>
  <c r="BL42" i="1"/>
  <c r="BL17" i="1"/>
  <c r="BL36" i="1"/>
  <c r="BL58" i="1"/>
  <c r="J26" i="1"/>
  <c r="BL18" i="1"/>
  <c r="BL45" i="1"/>
  <c r="BL33" i="1"/>
  <c r="BL96" i="1"/>
  <c r="BL16" i="1"/>
  <c r="M98" i="1"/>
  <c r="BL95" i="1"/>
  <c r="BL85" i="1"/>
  <c r="BL81" i="1"/>
  <c r="BL37" i="1"/>
  <c r="BL68" i="1"/>
  <c r="BL64" i="1"/>
  <c r="BL108" i="1"/>
  <c r="BL83" i="1"/>
  <c r="BL31" i="1"/>
  <c r="BL19" i="1"/>
  <c r="BL7" i="1"/>
  <c r="J86" i="1"/>
  <c r="BL82" i="1"/>
  <c r="E74" i="1"/>
  <c r="E62" i="1"/>
  <c r="BL54" i="1"/>
  <c r="E50" i="1"/>
  <c r="BL30" i="1"/>
  <c r="BL10" i="1"/>
  <c r="J2" i="1"/>
  <c r="BL52" i="1"/>
  <c r="E34" i="25"/>
  <c r="D34" i="25"/>
  <c r="F35" i="25"/>
  <c r="F34" i="25"/>
  <c r="F36" i="25"/>
  <c r="E36" i="25"/>
  <c r="D35" i="25"/>
  <c r="F33" i="25"/>
  <c r="D33" i="25"/>
  <c r="H34" i="25"/>
  <c r="H35" i="25"/>
  <c r="E37" i="25"/>
  <c r="D36" i="25"/>
  <c r="H33" i="25"/>
  <c r="F37" i="25"/>
  <c r="E35" i="25"/>
  <c r="E33" i="25"/>
  <c r="D37" i="25"/>
  <c r="H37" i="25"/>
  <c r="AO14" i="17"/>
  <c r="AP14" i="17" s="1"/>
  <c r="AQ14" i="17" s="1"/>
  <c r="BG9" i="1"/>
  <c r="G8" i="38"/>
  <c r="S8" i="38" s="1"/>
  <c r="I8" i="36"/>
  <c r="G8" i="34"/>
  <c r="H8" i="32"/>
  <c r="G8" i="30"/>
  <c r="N8" i="30" s="1"/>
  <c r="S8" i="30" s="1"/>
  <c r="G8" i="28"/>
  <c r="N8" i="28" s="1"/>
  <c r="S8" i="28" s="1"/>
  <c r="AE14" i="17"/>
  <c r="AF14" i="17" s="1"/>
  <c r="C14" i="24"/>
  <c r="C24" i="24" s="1"/>
  <c r="E24" i="24" s="1"/>
  <c r="W14" i="17"/>
  <c r="E14" i="17"/>
  <c r="H22" i="25"/>
  <c r="I14" i="24"/>
  <c r="I24" i="24" s="1"/>
  <c r="K24" i="24" s="1"/>
  <c r="N14" i="17"/>
  <c r="H36" i="25"/>
  <c r="AG14" i="17"/>
  <c r="D58" i="34"/>
  <c r="D58" i="30"/>
  <c r="BO58" i="1"/>
  <c r="D6" i="34"/>
  <c r="BO6" i="1"/>
  <c r="D6" i="30"/>
  <c r="T6" i="30" s="1"/>
  <c r="D90" i="36"/>
  <c r="BS90" i="1"/>
  <c r="D90" i="32"/>
  <c r="BT90" i="1"/>
  <c r="D78" i="36"/>
  <c r="BS78" i="1"/>
  <c r="D78" i="32"/>
  <c r="BT78" i="1"/>
  <c r="D45" i="36"/>
  <c r="D45" i="32"/>
  <c r="BS45" i="1"/>
  <c r="BT45" i="1"/>
  <c r="D9" i="36"/>
  <c r="BS9" i="1"/>
  <c r="D9" i="32"/>
  <c r="BT9" i="1"/>
  <c r="D96" i="34"/>
  <c r="D96" i="30"/>
  <c r="BO96" i="1"/>
  <c r="D32" i="36"/>
  <c r="D32" i="32"/>
  <c r="BS32" i="1"/>
  <c r="BT32" i="1"/>
  <c r="D16" i="36"/>
  <c r="D16" i="32"/>
  <c r="BS16" i="1"/>
  <c r="BT16" i="1"/>
  <c r="D102" i="34"/>
  <c r="D102" i="30"/>
  <c r="BO102" i="1"/>
  <c r="D106" i="36"/>
  <c r="BS106" i="1"/>
  <c r="D106" i="32"/>
  <c r="BT106" i="1"/>
  <c r="D93" i="36"/>
  <c r="BS93" i="1"/>
  <c r="D93" i="32"/>
  <c r="BT93" i="1"/>
  <c r="D85" i="36"/>
  <c r="BS85" i="1"/>
  <c r="D85" i="32"/>
  <c r="BT85" i="1"/>
  <c r="D77" i="36"/>
  <c r="BS77" i="1"/>
  <c r="D77" i="32"/>
  <c r="BT77" i="1"/>
  <c r="D69" i="34"/>
  <c r="D69" i="30"/>
  <c r="BO69" i="1"/>
  <c r="D61" i="34"/>
  <c r="D61" i="30"/>
  <c r="BO61" i="1"/>
  <c r="D57" i="36"/>
  <c r="D57" i="32"/>
  <c r="BS57" i="1"/>
  <c r="BT57" i="1"/>
  <c r="D37" i="34"/>
  <c r="D37" i="30"/>
  <c r="BO37" i="1"/>
  <c r="D25" i="36"/>
  <c r="D25" i="32"/>
  <c r="BS25" i="1"/>
  <c r="BT25" i="1"/>
  <c r="D13" i="36"/>
  <c r="BS13" i="1"/>
  <c r="D13" i="32"/>
  <c r="BT13" i="1"/>
  <c r="D92" i="36"/>
  <c r="BS92" i="1"/>
  <c r="D92" i="32"/>
  <c r="BT92" i="1"/>
  <c r="D68" i="34"/>
  <c r="D68" i="30"/>
  <c r="BO68" i="1"/>
  <c r="D56" i="34"/>
  <c r="D56" i="30"/>
  <c r="BO56" i="1"/>
  <c r="D40" i="36"/>
  <c r="D40" i="32"/>
  <c r="BS40" i="1"/>
  <c r="BT40" i="1"/>
  <c r="D64" i="36"/>
  <c r="BS64" i="1"/>
  <c r="D64" i="32"/>
  <c r="BT64" i="1"/>
  <c r="D48" i="34"/>
  <c r="D48" i="30"/>
  <c r="BO48" i="1"/>
  <c r="D28" i="34"/>
  <c r="D28" i="30"/>
  <c r="BO28" i="1"/>
  <c r="D100" i="34"/>
  <c r="D100" i="30"/>
  <c r="BO100" i="1"/>
  <c r="D97" i="34"/>
  <c r="D97" i="30"/>
  <c r="BO97" i="1"/>
  <c r="D91" i="36"/>
  <c r="BS91" i="1"/>
  <c r="D91" i="32"/>
  <c r="BT91" i="1"/>
  <c r="D87" i="36"/>
  <c r="BS87" i="1"/>
  <c r="D87" i="32"/>
  <c r="BT87" i="1"/>
  <c r="D79" i="34"/>
  <c r="D79" i="30"/>
  <c r="BO79" i="1"/>
  <c r="D75" i="36"/>
  <c r="BS75" i="1"/>
  <c r="D75" i="32"/>
  <c r="BT75" i="1"/>
  <c r="D71" i="34"/>
  <c r="D71" i="30"/>
  <c r="BO71" i="1"/>
  <c r="D59" i="36"/>
  <c r="D59" i="32"/>
  <c r="BS59" i="1"/>
  <c r="BT59" i="1"/>
  <c r="D43" i="36"/>
  <c r="D43" i="32"/>
  <c r="BS43" i="1"/>
  <c r="BT43" i="1"/>
  <c r="D31" i="34"/>
  <c r="D31" i="30"/>
  <c r="BO31" i="1"/>
  <c r="D27" i="36"/>
  <c r="D27" i="32"/>
  <c r="BS27" i="1"/>
  <c r="BT27" i="1"/>
  <c r="D15" i="34"/>
  <c r="D15" i="30"/>
  <c r="BO15" i="1"/>
  <c r="D11" i="34"/>
  <c r="D11" i="30"/>
  <c r="BO11" i="1"/>
  <c r="D7" i="36"/>
  <c r="BS7" i="1"/>
  <c r="D7" i="32"/>
  <c r="BT7" i="1"/>
  <c r="D94" i="36"/>
  <c r="BS94" i="1"/>
  <c r="D94" i="32"/>
  <c r="BT94" i="1"/>
  <c r="D50" i="34"/>
  <c r="BO50" i="1"/>
  <c r="D34" i="34"/>
  <c r="BO34" i="1"/>
  <c r="D34" i="30"/>
  <c r="D22" i="34"/>
  <c r="BO22" i="1"/>
  <c r="D22" i="30"/>
  <c r="D14" i="34"/>
  <c r="D10" i="36"/>
  <c r="D10" i="32"/>
  <c r="BS10" i="1"/>
  <c r="BT10" i="1"/>
  <c r="D29" i="36"/>
  <c r="D29" i="32"/>
  <c r="BS29" i="1"/>
  <c r="BT29" i="1"/>
  <c r="D5" i="36"/>
  <c r="BS5" i="1"/>
  <c r="D5" i="32"/>
  <c r="T5" i="32" s="1"/>
  <c r="BT5" i="1"/>
  <c r="D52" i="36"/>
  <c r="D52" i="32"/>
  <c r="BS52" i="1"/>
  <c r="BT52" i="1"/>
  <c r="D20" i="34"/>
  <c r="D20" i="30"/>
  <c r="BO20" i="1"/>
  <c r="D78" i="34"/>
  <c r="D78" i="30"/>
  <c r="BO78" i="1"/>
  <c r="D18" i="36"/>
  <c r="D18" i="32"/>
  <c r="BS18" i="1"/>
  <c r="BT18" i="1"/>
  <c r="D33" i="36"/>
  <c r="D33" i="32"/>
  <c r="BS33" i="1"/>
  <c r="BT33" i="1"/>
  <c r="D21" i="34"/>
  <c r="D21" i="30"/>
  <c r="BO21" i="1"/>
  <c r="D9" i="34"/>
  <c r="D9" i="30"/>
  <c r="BO9" i="1"/>
  <c r="D96" i="36"/>
  <c r="BS96" i="1"/>
  <c r="D96" i="32"/>
  <c r="BT96" i="1"/>
  <c r="D88" i="36"/>
  <c r="BS88" i="1"/>
  <c r="D88" i="32"/>
  <c r="BT88" i="1"/>
  <c r="D44" i="34"/>
  <c r="D44" i="30"/>
  <c r="BO44" i="1"/>
  <c r="D95" i="36"/>
  <c r="BS95" i="1"/>
  <c r="D95" i="32"/>
  <c r="BT95" i="1"/>
  <c r="D89" i="34"/>
  <c r="D89" i="30"/>
  <c r="BO89" i="1"/>
  <c r="D81" i="34"/>
  <c r="D81" i="30"/>
  <c r="BO81" i="1"/>
  <c r="D73" i="36"/>
  <c r="BS73" i="1"/>
  <c r="D73" i="32"/>
  <c r="BT73" i="1"/>
  <c r="D57" i="34"/>
  <c r="D57" i="30"/>
  <c r="BO57" i="1"/>
  <c r="D37" i="36"/>
  <c r="D37" i="32"/>
  <c r="BS37" i="1"/>
  <c r="BT37" i="1"/>
  <c r="D25" i="34"/>
  <c r="D25" i="30"/>
  <c r="BO25" i="1"/>
  <c r="D103" i="36"/>
  <c r="BS103" i="1"/>
  <c r="D103" i="32"/>
  <c r="BT103" i="1"/>
  <c r="D68" i="36"/>
  <c r="BS68" i="1"/>
  <c r="D68" i="32"/>
  <c r="BT68" i="1"/>
  <c r="D56" i="36"/>
  <c r="D56" i="32"/>
  <c r="BS56" i="1"/>
  <c r="BT56" i="1"/>
  <c r="D24" i="34"/>
  <c r="D24" i="30"/>
  <c r="BO24" i="1"/>
  <c r="D8" i="34"/>
  <c r="D8" i="30"/>
  <c r="BO8" i="1"/>
  <c r="D64" i="34"/>
  <c r="D64" i="30"/>
  <c r="BO64" i="1"/>
  <c r="D108" i="36"/>
  <c r="BS108" i="1"/>
  <c r="D108" i="32"/>
  <c r="BT108" i="1"/>
  <c r="D83" i="36"/>
  <c r="BS83" i="1"/>
  <c r="D83" i="32"/>
  <c r="BT83" i="1"/>
  <c r="D63" i="34"/>
  <c r="D63" i="30"/>
  <c r="BO63" i="1"/>
  <c r="D47" i="36"/>
  <c r="D47" i="32"/>
  <c r="BS47" i="1"/>
  <c r="BT47" i="1"/>
  <c r="D43" i="34"/>
  <c r="D43" i="30"/>
  <c r="BO43" i="1"/>
  <c r="D31" i="36"/>
  <c r="D31" i="32"/>
  <c r="BS31" i="1"/>
  <c r="BT31" i="1"/>
  <c r="D19" i="36"/>
  <c r="D19" i="32"/>
  <c r="BS19" i="1"/>
  <c r="BT19" i="1"/>
  <c r="D11" i="36"/>
  <c r="BS11" i="1"/>
  <c r="D11" i="32"/>
  <c r="BT11" i="1"/>
  <c r="BM109" i="1"/>
  <c r="BN109" i="1" s="1"/>
  <c r="D109" i="34"/>
  <c r="D109" i="30"/>
  <c r="BO109" i="1"/>
  <c r="D94" i="34"/>
  <c r="D94" i="30"/>
  <c r="BO94" i="1"/>
  <c r="D82" i="36"/>
  <c r="BS82" i="1"/>
  <c r="D82" i="32"/>
  <c r="BT82" i="1"/>
  <c r="D70" i="34"/>
  <c r="D70" i="30"/>
  <c r="BO70" i="1"/>
  <c r="D54" i="36"/>
  <c r="D54" i="32"/>
  <c r="BS54" i="1"/>
  <c r="BT54" i="1"/>
  <c r="D42" i="34"/>
  <c r="BO42" i="1"/>
  <c r="D42" i="30"/>
  <c r="D30" i="36"/>
  <c r="D30" i="32"/>
  <c r="BS30" i="1"/>
  <c r="BT30" i="1"/>
  <c r="D41" i="36"/>
  <c r="D41" i="32"/>
  <c r="BS41" i="1"/>
  <c r="BT41" i="1"/>
  <c r="D17" i="36"/>
  <c r="D17" i="32"/>
  <c r="BS17" i="1"/>
  <c r="BT17" i="1"/>
  <c r="D52" i="34"/>
  <c r="D52" i="30"/>
  <c r="BO52" i="1"/>
  <c r="D36" i="34"/>
  <c r="D36" i="30"/>
  <c r="BO36" i="1"/>
  <c r="D90" i="34"/>
  <c r="D90" i="30"/>
  <c r="BO90" i="1"/>
  <c r="D6" i="36"/>
  <c r="D6" i="32"/>
  <c r="T6" i="32" s="1"/>
  <c r="BS6" i="1"/>
  <c r="BT6" i="1"/>
  <c r="D99" i="34"/>
  <c r="D99" i="30"/>
  <c r="BO99" i="1"/>
  <c r="D76" i="36"/>
  <c r="BS76" i="1"/>
  <c r="D76" i="32"/>
  <c r="BT76" i="1"/>
  <c r="D44" i="36"/>
  <c r="D44" i="32"/>
  <c r="BS44" i="1"/>
  <c r="BT44" i="1"/>
  <c r="D98" i="36"/>
  <c r="D77" i="34"/>
  <c r="D77" i="30"/>
  <c r="BO77" i="1"/>
  <c r="D65" i="36"/>
  <c r="BS65" i="1"/>
  <c r="D65" i="32"/>
  <c r="BT65" i="1"/>
  <c r="D53" i="36"/>
  <c r="D53" i="32"/>
  <c r="BS53" i="1"/>
  <c r="BT53" i="1"/>
  <c r="D92" i="34"/>
  <c r="D92" i="30"/>
  <c r="BO92" i="1"/>
  <c r="D84" i="36"/>
  <c r="BS84" i="1"/>
  <c r="D84" i="32"/>
  <c r="BT84" i="1"/>
  <c r="D40" i="34"/>
  <c r="D40" i="30"/>
  <c r="BO40" i="1"/>
  <c r="D24" i="36"/>
  <c r="D24" i="32"/>
  <c r="BS24" i="1"/>
  <c r="BT24" i="1"/>
  <c r="D8" i="36"/>
  <c r="D8" i="32"/>
  <c r="BS8" i="1"/>
  <c r="BT8" i="1"/>
  <c r="D107" i="36"/>
  <c r="BS107" i="1"/>
  <c r="D107" i="32"/>
  <c r="BT107" i="1"/>
  <c r="D80" i="36"/>
  <c r="BS80" i="1"/>
  <c r="D80" i="32"/>
  <c r="BT80" i="1"/>
  <c r="D28" i="36"/>
  <c r="D28" i="32"/>
  <c r="BS28" i="1"/>
  <c r="BT28" i="1"/>
  <c r="D12" i="34"/>
  <c r="D12" i="30"/>
  <c r="BO12" i="1"/>
  <c r="D104" i="34"/>
  <c r="D104" i="30"/>
  <c r="BO104" i="1"/>
  <c r="D97" i="36"/>
  <c r="BS97" i="1"/>
  <c r="D97" i="32"/>
  <c r="BT97" i="1"/>
  <c r="D87" i="34"/>
  <c r="D87" i="30"/>
  <c r="BO87" i="1"/>
  <c r="D79" i="36"/>
  <c r="BS79" i="1"/>
  <c r="D79" i="32"/>
  <c r="BT79" i="1"/>
  <c r="D71" i="36"/>
  <c r="BS71" i="1"/>
  <c r="D71" i="32"/>
  <c r="BT71" i="1"/>
  <c r="D67" i="34"/>
  <c r="D67" i="30"/>
  <c r="BO67" i="1"/>
  <c r="D63" i="36"/>
  <c r="BS63" i="1"/>
  <c r="D63" i="32"/>
  <c r="BT63" i="1"/>
  <c r="D55" i="36"/>
  <c r="D55" i="32"/>
  <c r="BS55" i="1"/>
  <c r="BT55" i="1"/>
  <c r="D51" i="34"/>
  <c r="D51" i="30"/>
  <c r="BO51" i="1"/>
  <c r="D47" i="34"/>
  <c r="D47" i="30"/>
  <c r="BO47" i="1"/>
  <c r="D39" i="36"/>
  <c r="D39" i="32"/>
  <c r="BS39" i="1"/>
  <c r="BT39" i="1"/>
  <c r="D35" i="34"/>
  <c r="D35" i="30"/>
  <c r="BO35" i="1"/>
  <c r="D23" i="36"/>
  <c r="D23" i="32"/>
  <c r="BS23" i="1"/>
  <c r="BT23" i="1"/>
  <c r="D15" i="36"/>
  <c r="D15" i="32"/>
  <c r="BS15" i="1"/>
  <c r="BT15" i="1"/>
  <c r="D3" i="34"/>
  <c r="D3" i="30"/>
  <c r="T3" i="30" s="1"/>
  <c r="BO3" i="1"/>
  <c r="D105" i="34"/>
  <c r="D105" i="30"/>
  <c r="BO105" i="1"/>
  <c r="BP109" i="1"/>
  <c r="BR109" i="1" s="1"/>
  <c r="D109" i="36"/>
  <c r="BS109" i="1"/>
  <c r="D109" i="32"/>
  <c r="BT109" i="1"/>
  <c r="D86" i="30"/>
  <c r="D34" i="36"/>
  <c r="D34" i="32"/>
  <c r="BS34" i="1"/>
  <c r="BT34" i="1"/>
  <c r="D22" i="36"/>
  <c r="D22" i="32"/>
  <c r="BS22" i="1"/>
  <c r="BT22" i="1"/>
  <c r="BM2" i="1"/>
  <c r="BN2" i="1" s="1"/>
  <c r="D41" i="34"/>
  <c r="D41" i="30"/>
  <c r="BO41" i="1"/>
  <c r="D29" i="34"/>
  <c r="D29" i="30"/>
  <c r="BO29" i="1"/>
  <c r="D5" i="34"/>
  <c r="D5" i="30"/>
  <c r="T5" i="30" s="1"/>
  <c r="BO5" i="1"/>
  <c r="D72" i="36"/>
  <c r="BS72" i="1"/>
  <c r="D72" i="32"/>
  <c r="BT72" i="1"/>
  <c r="D20" i="36"/>
  <c r="D20" i="32"/>
  <c r="BS20" i="1"/>
  <c r="BT20" i="1"/>
  <c r="D4" i="34"/>
  <c r="D4" i="30"/>
  <c r="T4" i="30" s="1"/>
  <c r="BO4" i="1"/>
  <c r="D101" i="36"/>
  <c r="BS101" i="1"/>
  <c r="D101" i="32"/>
  <c r="BT101" i="1"/>
  <c r="D46" i="36"/>
  <c r="D46" i="32"/>
  <c r="BS46" i="1"/>
  <c r="BT46" i="1"/>
  <c r="D101" i="34"/>
  <c r="D101" i="30"/>
  <c r="BO101" i="1"/>
  <c r="D66" i="36"/>
  <c r="BS66" i="1"/>
  <c r="D66" i="32"/>
  <c r="BT66" i="1"/>
  <c r="D46" i="34"/>
  <c r="BO46" i="1"/>
  <c r="D46" i="30"/>
  <c r="D21" i="36"/>
  <c r="D21" i="32"/>
  <c r="BS21" i="1"/>
  <c r="BT21" i="1"/>
  <c r="D60" i="34"/>
  <c r="D60" i="30"/>
  <c r="BO60" i="1"/>
  <c r="D106" i="34"/>
  <c r="D106" i="30"/>
  <c r="BO106" i="1"/>
  <c r="D93" i="34"/>
  <c r="D93" i="30"/>
  <c r="BO93" i="1"/>
  <c r="D69" i="36"/>
  <c r="BS69" i="1"/>
  <c r="D69" i="32"/>
  <c r="BT69" i="1"/>
  <c r="D61" i="36"/>
  <c r="BS61" i="1"/>
  <c r="D61" i="32"/>
  <c r="BT61" i="1"/>
  <c r="D49" i="36"/>
  <c r="D49" i="32"/>
  <c r="BS49" i="1"/>
  <c r="BT49" i="1"/>
  <c r="D13" i="34"/>
  <c r="D13" i="30"/>
  <c r="BO13" i="1"/>
  <c r="D66" i="34"/>
  <c r="D66" i="30"/>
  <c r="BO66" i="1"/>
  <c r="D58" i="36"/>
  <c r="D58" i="32"/>
  <c r="BS58" i="1"/>
  <c r="BT58" i="1"/>
  <c r="D38" i="36"/>
  <c r="BS26" i="1"/>
  <c r="D18" i="34"/>
  <c r="BO18" i="1"/>
  <c r="D18" i="30"/>
  <c r="D45" i="34"/>
  <c r="D45" i="30"/>
  <c r="BO45" i="1"/>
  <c r="D33" i="34"/>
  <c r="D33" i="30"/>
  <c r="BO33" i="1"/>
  <c r="D99" i="36"/>
  <c r="BS99" i="1"/>
  <c r="D99" i="32"/>
  <c r="BT99" i="1"/>
  <c r="D88" i="34"/>
  <c r="D88" i="30"/>
  <c r="BO88" i="1"/>
  <c r="D76" i="34"/>
  <c r="D76" i="30"/>
  <c r="BO76" i="1"/>
  <c r="D60" i="36"/>
  <c r="BS60" i="1"/>
  <c r="D60" i="32"/>
  <c r="BT60" i="1"/>
  <c r="D32" i="34"/>
  <c r="D32" i="30"/>
  <c r="BO32" i="1"/>
  <c r="D16" i="34"/>
  <c r="D16" i="30"/>
  <c r="BO16" i="1"/>
  <c r="D102" i="36"/>
  <c r="BS102" i="1"/>
  <c r="D102" i="32"/>
  <c r="BT102" i="1"/>
  <c r="D95" i="34"/>
  <c r="D95" i="30"/>
  <c r="BO95" i="1"/>
  <c r="D89" i="36"/>
  <c r="BS89" i="1"/>
  <c r="D89" i="32"/>
  <c r="BT89" i="1"/>
  <c r="D85" i="34"/>
  <c r="D85" i="30"/>
  <c r="BO85" i="1"/>
  <c r="D81" i="36"/>
  <c r="BS81" i="1"/>
  <c r="D81" i="32"/>
  <c r="BT81" i="1"/>
  <c r="D73" i="34"/>
  <c r="D73" i="30"/>
  <c r="BO73" i="1"/>
  <c r="D65" i="34"/>
  <c r="D65" i="30"/>
  <c r="BO65" i="1"/>
  <c r="D53" i="34"/>
  <c r="D53" i="30"/>
  <c r="BO53" i="1"/>
  <c r="D49" i="34"/>
  <c r="D49" i="30"/>
  <c r="BO49" i="1"/>
  <c r="D103" i="34"/>
  <c r="D103" i="30"/>
  <c r="BO103" i="1"/>
  <c r="D84" i="34"/>
  <c r="D84" i="30"/>
  <c r="BO84" i="1"/>
  <c r="D107" i="34"/>
  <c r="D107" i="30"/>
  <c r="BO107" i="1"/>
  <c r="D80" i="34"/>
  <c r="D80" i="30"/>
  <c r="BO80" i="1"/>
  <c r="D48" i="36"/>
  <c r="D48" i="32"/>
  <c r="BS48" i="1"/>
  <c r="BT48" i="1"/>
  <c r="D12" i="36"/>
  <c r="D12" i="32"/>
  <c r="BS12" i="1"/>
  <c r="BT12" i="1"/>
  <c r="D100" i="36"/>
  <c r="BS100" i="1"/>
  <c r="D100" i="32"/>
  <c r="BT100" i="1"/>
  <c r="D104" i="36"/>
  <c r="BS104" i="1"/>
  <c r="D104" i="32"/>
  <c r="BT104" i="1"/>
  <c r="D108" i="34"/>
  <c r="D108" i="30"/>
  <c r="BO108" i="1"/>
  <c r="D91" i="34"/>
  <c r="D91" i="30"/>
  <c r="BO91" i="1"/>
  <c r="D83" i="34"/>
  <c r="D83" i="30"/>
  <c r="BO83" i="1"/>
  <c r="D75" i="34"/>
  <c r="D75" i="30"/>
  <c r="BO75" i="1"/>
  <c r="D67" i="36"/>
  <c r="BS67" i="1"/>
  <c r="D67" i="32"/>
  <c r="BT67" i="1"/>
  <c r="D59" i="34"/>
  <c r="D59" i="30"/>
  <c r="BO59" i="1"/>
  <c r="D55" i="34"/>
  <c r="D55" i="30"/>
  <c r="BO55" i="1"/>
  <c r="D51" i="36"/>
  <c r="D51" i="32"/>
  <c r="BS51" i="1"/>
  <c r="BT51" i="1"/>
  <c r="D39" i="34"/>
  <c r="D39" i="30"/>
  <c r="BO39" i="1"/>
  <c r="D35" i="36"/>
  <c r="D35" i="32"/>
  <c r="BS35" i="1"/>
  <c r="BT35" i="1"/>
  <c r="D27" i="34"/>
  <c r="D27" i="30"/>
  <c r="BO27" i="1"/>
  <c r="D23" i="34"/>
  <c r="D23" i="30"/>
  <c r="BO23" i="1"/>
  <c r="D19" i="34"/>
  <c r="D19" i="30"/>
  <c r="BO19" i="1"/>
  <c r="D7" i="34"/>
  <c r="D7" i="30"/>
  <c r="T7" i="30" s="1"/>
  <c r="BO7" i="1"/>
  <c r="D3" i="36"/>
  <c r="BS3" i="1"/>
  <c r="D3" i="32"/>
  <c r="T3" i="32" s="1"/>
  <c r="BT3" i="1"/>
  <c r="D105" i="36"/>
  <c r="BS105" i="1"/>
  <c r="D105" i="32"/>
  <c r="BT105" i="1"/>
  <c r="BT86" i="1"/>
  <c r="D82" i="34"/>
  <c r="D82" i="30"/>
  <c r="BO82" i="1"/>
  <c r="D70" i="36"/>
  <c r="BS70" i="1"/>
  <c r="D70" i="32"/>
  <c r="BT70" i="1"/>
  <c r="D62" i="30"/>
  <c r="BO62" i="1"/>
  <c r="D54" i="34"/>
  <c r="D54" i="30"/>
  <c r="BO54" i="1"/>
  <c r="D42" i="36"/>
  <c r="D42" i="32"/>
  <c r="BS42" i="1"/>
  <c r="BT42" i="1"/>
  <c r="D30" i="34"/>
  <c r="BO30" i="1"/>
  <c r="D30" i="30"/>
  <c r="BS14" i="1"/>
  <c r="D10" i="34"/>
  <c r="BO10" i="1"/>
  <c r="D10" i="30"/>
  <c r="D2" i="36"/>
  <c r="D17" i="34"/>
  <c r="D17" i="30"/>
  <c r="BO17" i="1"/>
  <c r="D72" i="34"/>
  <c r="D72" i="30"/>
  <c r="BO72" i="1"/>
  <c r="D36" i="36"/>
  <c r="D36" i="32"/>
  <c r="BS36" i="1"/>
  <c r="BT36" i="1"/>
  <c r="D4" i="36"/>
  <c r="D4" i="32"/>
  <c r="T4" i="32" s="1"/>
  <c r="BS4" i="1"/>
  <c r="BT4" i="1"/>
  <c r="D101" i="38"/>
  <c r="D90" i="38"/>
  <c r="D78" i="38"/>
  <c r="D66" i="38"/>
  <c r="D58" i="38"/>
  <c r="D46" i="38"/>
  <c r="D18" i="38"/>
  <c r="D6" i="38"/>
  <c r="T6" i="38" s="1"/>
  <c r="U6" i="38" s="1"/>
  <c r="D45" i="38"/>
  <c r="D33" i="38"/>
  <c r="D21" i="38"/>
  <c r="D9" i="38"/>
  <c r="D99" i="38"/>
  <c r="D96" i="38"/>
  <c r="D88" i="38"/>
  <c r="D76" i="38"/>
  <c r="D60" i="38"/>
  <c r="D44" i="38"/>
  <c r="D32" i="38"/>
  <c r="D16" i="38"/>
  <c r="D102" i="38"/>
  <c r="D106" i="38"/>
  <c r="D95" i="38"/>
  <c r="D93" i="38"/>
  <c r="D89" i="38"/>
  <c r="D85" i="38"/>
  <c r="D81" i="38"/>
  <c r="D77" i="38"/>
  <c r="D73" i="38"/>
  <c r="D69" i="38"/>
  <c r="D65" i="38"/>
  <c r="D61" i="38"/>
  <c r="D57" i="38"/>
  <c r="D53" i="38"/>
  <c r="D49" i="38"/>
  <c r="D37" i="38"/>
  <c r="D25" i="38"/>
  <c r="D13" i="38"/>
  <c r="D103" i="38"/>
  <c r="D92" i="38"/>
  <c r="D84" i="38"/>
  <c r="D68" i="38"/>
  <c r="D56" i="38"/>
  <c r="D40" i="38"/>
  <c r="D24" i="38"/>
  <c r="D8" i="38"/>
  <c r="D107" i="38"/>
  <c r="D80" i="38"/>
  <c r="D64" i="38"/>
  <c r="D48" i="38"/>
  <c r="D28" i="38"/>
  <c r="D12" i="38"/>
  <c r="D100" i="38"/>
  <c r="D104" i="38"/>
  <c r="D108" i="38"/>
  <c r="D97" i="38"/>
  <c r="D91" i="38"/>
  <c r="D87" i="38"/>
  <c r="D83" i="38"/>
  <c r="D79" i="38"/>
  <c r="D75" i="38"/>
  <c r="D71" i="38"/>
  <c r="D67" i="38"/>
  <c r="D63" i="38"/>
  <c r="D59" i="38"/>
  <c r="D55" i="38"/>
  <c r="D51" i="38"/>
  <c r="D47" i="38"/>
  <c r="D43" i="38"/>
  <c r="D39" i="38"/>
  <c r="D35" i="38"/>
  <c r="D31" i="38"/>
  <c r="D27" i="38"/>
  <c r="D23" i="38"/>
  <c r="D19" i="38"/>
  <c r="D15" i="38"/>
  <c r="D11" i="38"/>
  <c r="D7" i="38"/>
  <c r="T7" i="38" s="1"/>
  <c r="U7" i="38" s="1"/>
  <c r="D3" i="38"/>
  <c r="T3" i="38" s="1"/>
  <c r="U3" i="38" s="1"/>
  <c r="D105" i="38"/>
  <c r="D109" i="38"/>
  <c r="D94" i="38"/>
  <c r="D82" i="38"/>
  <c r="D70" i="38"/>
  <c r="D54" i="38"/>
  <c r="D42" i="38"/>
  <c r="D34" i="38"/>
  <c r="D30" i="38"/>
  <c r="D22" i="38"/>
  <c r="D14" i="38"/>
  <c r="D10" i="38"/>
  <c r="D41" i="38"/>
  <c r="D29" i="38"/>
  <c r="D17" i="38"/>
  <c r="D5" i="38"/>
  <c r="T5" i="38" s="1"/>
  <c r="U5" i="38" s="1"/>
  <c r="D72" i="38"/>
  <c r="D52" i="38"/>
  <c r="D36" i="38"/>
  <c r="D20" i="38"/>
  <c r="D4" i="38"/>
  <c r="T4" i="38" s="1"/>
  <c r="U4" i="38" s="1"/>
  <c r="U198" i="4"/>
  <c r="BP66" i="1"/>
  <c r="S150" i="4"/>
  <c r="BJ18" i="1"/>
  <c r="BK18" i="1" s="1"/>
  <c r="D18" i="28"/>
  <c r="U138" i="4"/>
  <c r="BP6" i="1"/>
  <c r="S177" i="4"/>
  <c r="BJ45" i="1"/>
  <c r="BK45" i="1" s="1"/>
  <c r="D45" i="28"/>
  <c r="S165" i="4"/>
  <c r="D33" i="28"/>
  <c r="BJ33" i="1"/>
  <c r="BK33" i="1" s="1"/>
  <c r="U153" i="4"/>
  <c r="BP21" i="1"/>
  <c r="T231" i="4"/>
  <c r="BM99" i="1"/>
  <c r="BN99" i="1" s="1"/>
  <c r="S228" i="4"/>
  <c r="D96" i="28"/>
  <c r="BJ96" i="1"/>
  <c r="BK96" i="1" s="1"/>
  <c r="U208" i="4"/>
  <c r="BP76" i="1"/>
  <c r="T192" i="4"/>
  <c r="BM60" i="1"/>
  <c r="BN60" i="1" s="1"/>
  <c r="U176" i="4"/>
  <c r="BP44" i="1"/>
  <c r="S148" i="4"/>
  <c r="D16" i="28"/>
  <c r="BJ16" i="1"/>
  <c r="BK16" i="1" s="1"/>
  <c r="U230" i="4"/>
  <c r="T238" i="4"/>
  <c r="BM106" i="1"/>
  <c r="BN106" i="1" s="1"/>
  <c r="S227" i="4"/>
  <c r="D95" i="28"/>
  <c r="BJ95" i="1"/>
  <c r="BK95" i="1" s="1"/>
  <c r="T225" i="4"/>
  <c r="BM93" i="1"/>
  <c r="BN93" i="1" s="1"/>
  <c r="S217" i="4"/>
  <c r="D85" i="28"/>
  <c r="BJ85" i="1"/>
  <c r="BK85" i="1" s="1"/>
  <c r="S213" i="4"/>
  <c r="D81" i="28"/>
  <c r="BJ81" i="1"/>
  <c r="BK81" i="1" s="1"/>
  <c r="T209" i="4"/>
  <c r="BM77" i="1"/>
  <c r="BN77" i="1" s="1"/>
  <c r="U201" i="4"/>
  <c r="BP69" i="1"/>
  <c r="U197" i="4"/>
  <c r="BP65" i="1"/>
  <c r="U193" i="4"/>
  <c r="BP61" i="1"/>
  <c r="U185" i="4"/>
  <c r="BP53" i="1"/>
  <c r="U181" i="4"/>
  <c r="BP49" i="1"/>
  <c r="S169" i="4"/>
  <c r="D37" i="28"/>
  <c r="BJ37" i="1"/>
  <c r="BK37" i="1" s="1"/>
  <c r="T145" i="4"/>
  <c r="BM13" i="1"/>
  <c r="BN13" i="1" s="1"/>
  <c r="T224" i="4"/>
  <c r="BM92" i="1"/>
  <c r="BN92" i="1" s="1"/>
  <c r="U216" i="4"/>
  <c r="BP84" i="1"/>
  <c r="S200" i="4"/>
  <c r="D68" i="28"/>
  <c r="BJ68" i="1"/>
  <c r="BK68" i="1" s="1"/>
  <c r="T172" i="4"/>
  <c r="BM40" i="1"/>
  <c r="BN40" i="1" s="1"/>
  <c r="U156" i="4"/>
  <c r="BP24" i="1"/>
  <c r="U140" i="4"/>
  <c r="BP8" i="1"/>
  <c r="U239" i="4"/>
  <c r="BP107" i="1"/>
  <c r="U212" i="4"/>
  <c r="BP80" i="1"/>
  <c r="S196" i="4"/>
  <c r="D64" i="28"/>
  <c r="BJ64" i="1"/>
  <c r="BK64" i="1" s="1"/>
  <c r="U160" i="4"/>
  <c r="BP28" i="1"/>
  <c r="T144" i="4"/>
  <c r="BM12" i="1"/>
  <c r="BN12" i="1" s="1"/>
  <c r="T236" i="4"/>
  <c r="BM104" i="1"/>
  <c r="BN104" i="1" s="1"/>
  <c r="S240" i="4"/>
  <c r="D108" i="28"/>
  <c r="BJ108" i="1"/>
  <c r="BK108" i="1" s="1"/>
  <c r="U229" i="4"/>
  <c r="BP97" i="1"/>
  <c r="T219" i="4"/>
  <c r="BM87" i="1"/>
  <c r="BN87" i="1" s="1"/>
  <c r="S215" i="4"/>
  <c r="D83" i="28"/>
  <c r="BJ83" i="1"/>
  <c r="BK83" i="1" s="1"/>
  <c r="U211" i="4"/>
  <c r="BP79" i="1"/>
  <c r="U203" i="4"/>
  <c r="BP71" i="1"/>
  <c r="T199" i="4"/>
  <c r="BM67" i="1"/>
  <c r="BN67" i="1" s="1"/>
  <c r="U195" i="4"/>
  <c r="BP63" i="1"/>
  <c r="U187" i="4"/>
  <c r="BP55" i="1"/>
  <c r="T183" i="4"/>
  <c r="BM51" i="1"/>
  <c r="BN51" i="1" s="1"/>
  <c r="T179" i="4"/>
  <c r="BM47" i="1"/>
  <c r="BN47" i="1" s="1"/>
  <c r="U171" i="4"/>
  <c r="BP39" i="1"/>
  <c r="T167" i="4"/>
  <c r="BM35" i="1"/>
  <c r="BN35" i="1" s="1"/>
  <c r="S163" i="4"/>
  <c r="D31" i="28"/>
  <c r="BJ31" i="1"/>
  <c r="BK31" i="1" s="1"/>
  <c r="U155" i="4"/>
  <c r="BP23" i="1"/>
  <c r="S151" i="4"/>
  <c r="BJ19" i="1"/>
  <c r="BK19" i="1" s="1"/>
  <c r="D19" i="28"/>
  <c r="U147" i="4"/>
  <c r="BP15" i="1"/>
  <c r="S139" i="4"/>
  <c r="BJ7" i="1"/>
  <c r="BK7" i="1" s="1"/>
  <c r="D7" i="28"/>
  <c r="T7" i="28" s="1"/>
  <c r="T135" i="4"/>
  <c r="BM3" i="1"/>
  <c r="BN3" i="1" s="1"/>
  <c r="T237" i="4"/>
  <c r="BM105" i="1"/>
  <c r="BN105" i="1" s="1"/>
  <c r="S214" i="4"/>
  <c r="BJ82" i="1"/>
  <c r="BK82" i="1" s="1"/>
  <c r="D82" i="28"/>
  <c r="S206" i="4"/>
  <c r="D62" i="28"/>
  <c r="S186" i="4"/>
  <c r="BJ54" i="1"/>
  <c r="BK54" i="1" s="1"/>
  <c r="D54" i="28"/>
  <c r="U166" i="4"/>
  <c r="BP34" i="1"/>
  <c r="S162" i="4"/>
  <c r="BJ30" i="1"/>
  <c r="BK30" i="1" s="1"/>
  <c r="D30" i="28"/>
  <c r="U154" i="4"/>
  <c r="BP22" i="1"/>
  <c r="S142" i="4"/>
  <c r="BJ10" i="1"/>
  <c r="BK10" i="1" s="1"/>
  <c r="D10" i="28"/>
  <c r="D13" i="23"/>
  <c r="G33" i="25"/>
  <c r="D22" i="25"/>
  <c r="J23" i="24"/>
  <c r="I13" i="24"/>
  <c r="K13" i="24" s="1"/>
  <c r="T173" i="4"/>
  <c r="BM41" i="1"/>
  <c r="BN41" i="1" s="1"/>
  <c r="T161" i="4"/>
  <c r="BM29" i="1"/>
  <c r="BN29" i="1" s="1"/>
  <c r="T137" i="4"/>
  <c r="BM5" i="1"/>
  <c r="BN5" i="1" s="1"/>
  <c r="U204" i="4"/>
  <c r="BP72" i="1"/>
  <c r="S184" i="4"/>
  <c r="D52" i="28"/>
  <c r="BJ52" i="1"/>
  <c r="BK52" i="1" s="1"/>
  <c r="U152" i="4"/>
  <c r="BP20" i="1"/>
  <c r="T136" i="4"/>
  <c r="BM4" i="1"/>
  <c r="BN4" i="1" s="1"/>
  <c r="T222" i="4"/>
  <c r="BM90" i="1"/>
  <c r="BN90" i="1" s="1"/>
  <c r="S233" i="4"/>
  <c r="D101" i="28"/>
  <c r="BJ101" i="1"/>
  <c r="BK101" i="1" s="1"/>
  <c r="U190" i="4"/>
  <c r="BP58" i="1"/>
  <c r="T150" i="4"/>
  <c r="BM18" i="1"/>
  <c r="BN18" i="1" s="1"/>
  <c r="T165" i="4"/>
  <c r="BM33" i="1"/>
  <c r="BN33" i="1" s="1"/>
  <c r="S141" i="4"/>
  <c r="BJ9" i="1"/>
  <c r="BK9" i="1" s="1"/>
  <c r="D9" i="28"/>
  <c r="U231" i="4"/>
  <c r="BP99" i="1"/>
  <c r="T220" i="4"/>
  <c r="BM88" i="1"/>
  <c r="BN88" i="1" s="1"/>
  <c r="T208" i="4"/>
  <c r="BM76" i="1"/>
  <c r="BN76" i="1" s="1"/>
  <c r="U192" i="4"/>
  <c r="BP60" i="1"/>
  <c r="T164" i="4"/>
  <c r="BM32" i="1"/>
  <c r="BN32" i="1" s="1"/>
  <c r="T148" i="4"/>
  <c r="BM16" i="1"/>
  <c r="BN16" i="1" s="1"/>
  <c r="U234" i="4"/>
  <c r="BP102" i="1"/>
  <c r="S238" i="4"/>
  <c r="BJ106" i="1"/>
  <c r="BK106" i="1" s="1"/>
  <c r="D106" i="28"/>
  <c r="T227" i="4"/>
  <c r="BM95" i="1"/>
  <c r="BN95" i="1" s="1"/>
  <c r="U221" i="4"/>
  <c r="BP89" i="1"/>
  <c r="T217" i="4"/>
  <c r="BM85" i="1"/>
  <c r="BN85" i="1" s="1"/>
  <c r="U213" i="4"/>
  <c r="BP81" i="1"/>
  <c r="T205" i="4"/>
  <c r="BM73" i="1"/>
  <c r="BN73" i="1" s="1"/>
  <c r="S201" i="4"/>
  <c r="D69" i="28"/>
  <c r="BJ69" i="1"/>
  <c r="BK69" i="1" s="1"/>
  <c r="T197" i="4"/>
  <c r="BM65" i="1"/>
  <c r="BN65" i="1" s="1"/>
  <c r="S189" i="4"/>
  <c r="BJ57" i="1"/>
  <c r="BK57" i="1" s="1"/>
  <c r="D57" i="28"/>
  <c r="T185" i="4"/>
  <c r="BM53" i="1"/>
  <c r="BN53" i="1" s="1"/>
  <c r="T181" i="4"/>
  <c r="BM49" i="1"/>
  <c r="BN49" i="1" s="1"/>
  <c r="S157" i="4"/>
  <c r="D25" i="28"/>
  <c r="BJ25" i="1"/>
  <c r="BK25" i="1" s="1"/>
  <c r="S145" i="4"/>
  <c r="BJ13" i="1"/>
  <c r="BK13" i="1" s="1"/>
  <c r="D13" i="28"/>
  <c r="T235" i="4"/>
  <c r="BM103" i="1"/>
  <c r="BN103" i="1" s="1"/>
  <c r="S224" i="4"/>
  <c r="D92" i="28"/>
  <c r="BJ92" i="1"/>
  <c r="BK92" i="1" s="1"/>
  <c r="T216" i="4"/>
  <c r="BM84" i="1"/>
  <c r="BN84" i="1" s="1"/>
  <c r="S188" i="4"/>
  <c r="D56" i="28"/>
  <c r="BJ56" i="1"/>
  <c r="BK56" i="1" s="1"/>
  <c r="S172" i="4"/>
  <c r="D40" i="28"/>
  <c r="BJ40" i="1"/>
  <c r="BK40" i="1" s="1"/>
  <c r="S156" i="4"/>
  <c r="D24" i="28"/>
  <c r="BJ24" i="1"/>
  <c r="BK24" i="1" s="1"/>
  <c r="T239" i="4"/>
  <c r="BM107" i="1"/>
  <c r="BN107" i="1" s="1"/>
  <c r="T212" i="4"/>
  <c r="BM80" i="1"/>
  <c r="BN80" i="1" s="1"/>
  <c r="U180" i="4"/>
  <c r="BP48" i="1"/>
  <c r="S160" i="4"/>
  <c r="D28" i="28"/>
  <c r="BJ28" i="1"/>
  <c r="BK28" i="1" s="1"/>
  <c r="U144" i="4"/>
  <c r="BP12" i="1"/>
  <c r="U232" i="4"/>
  <c r="BP100" i="1"/>
  <c r="U236" i="4"/>
  <c r="BP104" i="1"/>
  <c r="T240" i="4"/>
  <c r="BM108" i="1"/>
  <c r="BN108" i="1" s="1"/>
  <c r="T223" i="4"/>
  <c r="BM91" i="1"/>
  <c r="BN91" i="1" s="1"/>
  <c r="S219" i="4"/>
  <c r="D87" i="28"/>
  <c r="BJ87" i="1"/>
  <c r="BK87" i="1" s="1"/>
  <c r="T215" i="4"/>
  <c r="BM83" i="1"/>
  <c r="BN83" i="1" s="1"/>
  <c r="T207" i="4"/>
  <c r="BM75" i="1"/>
  <c r="BN75" i="1" s="1"/>
  <c r="S203" i="4"/>
  <c r="D71" i="28"/>
  <c r="BJ71" i="1"/>
  <c r="BK71" i="1" s="1"/>
  <c r="U199" i="4"/>
  <c r="BP67" i="1"/>
  <c r="T191" i="4"/>
  <c r="BM59" i="1"/>
  <c r="BN59" i="1" s="1"/>
  <c r="T187" i="4"/>
  <c r="BM55" i="1"/>
  <c r="BN55" i="1" s="1"/>
  <c r="U183" i="4"/>
  <c r="BP51" i="1"/>
  <c r="S175" i="4"/>
  <c r="D43" i="28"/>
  <c r="BJ43" i="1"/>
  <c r="BK43" i="1" s="1"/>
  <c r="T171" i="4"/>
  <c r="BM39" i="1"/>
  <c r="BN39" i="1" s="1"/>
  <c r="U167" i="4"/>
  <c r="BP35" i="1"/>
  <c r="T159" i="4"/>
  <c r="BM27" i="1"/>
  <c r="BN27" i="1" s="1"/>
  <c r="T155" i="4"/>
  <c r="BM23" i="1"/>
  <c r="BN23" i="1" s="1"/>
  <c r="T151" i="4"/>
  <c r="BM19" i="1"/>
  <c r="BN19" i="1" s="1"/>
  <c r="S143" i="4"/>
  <c r="BJ11" i="1"/>
  <c r="BK11" i="1" s="1"/>
  <c r="D11" i="28"/>
  <c r="T139" i="4"/>
  <c r="BM7" i="1"/>
  <c r="BN7" i="1" s="1"/>
  <c r="U135" i="4"/>
  <c r="BP3" i="1"/>
  <c r="U237" i="4"/>
  <c r="BP105" i="1"/>
  <c r="S226" i="4"/>
  <c r="BJ94" i="1"/>
  <c r="BK94" i="1" s="1"/>
  <c r="D94" i="28"/>
  <c r="BP86" i="1"/>
  <c r="T214" i="4"/>
  <c r="BM82" i="1"/>
  <c r="BN82" i="1" s="1"/>
  <c r="U202" i="4"/>
  <c r="BP70" i="1"/>
  <c r="T186" i="4"/>
  <c r="BM54" i="1"/>
  <c r="BN54" i="1" s="1"/>
  <c r="U174" i="4"/>
  <c r="BP42" i="1"/>
  <c r="S166" i="4"/>
  <c r="D34" i="28"/>
  <c r="BJ34" i="1"/>
  <c r="BK34" i="1" s="1"/>
  <c r="T162" i="4"/>
  <c r="BM30" i="1"/>
  <c r="BN30" i="1" s="1"/>
  <c r="BP14" i="1"/>
  <c r="T142" i="4"/>
  <c r="BM10" i="1"/>
  <c r="BN10" i="1" s="1"/>
  <c r="P13" i="23"/>
  <c r="G36" i="25"/>
  <c r="I10" i="24"/>
  <c r="K10" i="24" s="1"/>
  <c r="S173" i="4"/>
  <c r="D41" i="28"/>
  <c r="BJ41" i="1"/>
  <c r="BK41" i="1" s="1"/>
  <c r="T149" i="4"/>
  <c r="BM17" i="1"/>
  <c r="BN17" i="1" s="1"/>
  <c r="S137" i="4"/>
  <c r="D5" i="28"/>
  <c r="T5" i="28" s="1"/>
  <c r="BJ5" i="1"/>
  <c r="BK5" i="1" s="1"/>
  <c r="T204" i="4"/>
  <c r="BM72" i="1"/>
  <c r="BN72" i="1" s="1"/>
  <c r="U168" i="4"/>
  <c r="BP36" i="1"/>
  <c r="S152" i="4"/>
  <c r="D20" i="28"/>
  <c r="BJ20" i="1"/>
  <c r="BK20" i="1" s="1"/>
  <c r="U136" i="4"/>
  <c r="BP4" i="1"/>
  <c r="T233" i="4"/>
  <c r="BM101" i="1"/>
  <c r="BN101" i="1" s="1"/>
  <c r="T178" i="4"/>
  <c r="BM46" i="1"/>
  <c r="BN46" i="1" s="1"/>
  <c r="T198" i="4"/>
  <c r="BM66" i="1"/>
  <c r="BN66" i="1" s="1"/>
  <c r="BP26" i="1"/>
  <c r="U222" i="4"/>
  <c r="BP90" i="1"/>
  <c r="S198" i="4"/>
  <c r="D66" i="28"/>
  <c r="BJ66" i="1"/>
  <c r="BK66" i="1" s="1"/>
  <c r="BJ38" i="1"/>
  <c r="BK38" i="1" s="1"/>
  <c r="S138" i="4"/>
  <c r="BJ6" i="1"/>
  <c r="BK6" i="1" s="1"/>
  <c r="D6" i="28"/>
  <c r="T6" i="28" s="1"/>
  <c r="S153" i="4"/>
  <c r="D21" i="28"/>
  <c r="BJ21" i="1"/>
  <c r="BK21" i="1" s="1"/>
  <c r="S220" i="4"/>
  <c r="D88" i="28"/>
  <c r="BJ88" i="1"/>
  <c r="BK88" i="1" s="1"/>
  <c r="S176" i="4"/>
  <c r="D44" i="28"/>
  <c r="BJ44" i="1"/>
  <c r="BK44" i="1" s="1"/>
  <c r="U164" i="4"/>
  <c r="BP32" i="1"/>
  <c r="U148" i="4"/>
  <c r="BP16" i="1"/>
  <c r="BM98" i="1"/>
  <c r="BN98" i="1" s="1"/>
  <c r="T234" i="4"/>
  <c r="BM102" i="1"/>
  <c r="BN102" i="1" s="1"/>
  <c r="U238" i="4"/>
  <c r="BP106" i="1"/>
  <c r="U225" i="4"/>
  <c r="BP93" i="1"/>
  <c r="S221" i="4"/>
  <c r="BJ89" i="1"/>
  <c r="BK89" i="1" s="1"/>
  <c r="D89" i="28"/>
  <c r="U217" i="4"/>
  <c r="BP85" i="1"/>
  <c r="U209" i="4"/>
  <c r="BP77" i="1"/>
  <c r="S205" i="4"/>
  <c r="D73" i="28"/>
  <c r="BJ73" i="1"/>
  <c r="BK73" i="1" s="1"/>
  <c r="T201" i="4"/>
  <c r="BM69" i="1"/>
  <c r="BN69" i="1" s="1"/>
  <c r="T193" i="4"/>
  <c r="BM61" i="1"/>
  <c r="BN61" i="1" s="1"/>
  <c r="U189" i="4"/>
  <c r="BP57" i="1"/>
  <c r="S185" i="4"/>
  <c r="BJ53" i="1"/>
  <c r="BK53" i="1" s="1"/>
  <c r="D53" i="28"/>
  <c r="T169" i="4"/>
  <c r="BM37" i="1"/>
  <c r="BN37" i="1" s="1"/>
  <c r="U157" i="4"/>
  <c r="BP25" i="1"/>
  <c r="U145" i="4"/>
  <c r="BP13" i="1"/>
  <c r="S235" i="4"/>
  <c r="D103" i="28"/>
  <c r="BJ103" i="1"/>
  <c r="BK103" i="1" s="1"/>
  <c r="U224" i="4"/>
  <c r="BP92" i="1"/>
  <c r="T200" i="4"/>
  <c r="BM68" i="1"/>
  <c r="BN68" i="1" s="1"/>
  <c r="T188" i="4"/>
  <c r="BM56" i="1"/>
  <c r="BN56" i="1" s="1"/>
  <c r="U172" i="4"/>
  <c r="BP40" i="1"/>
  <c r="S140" i="4"/>
  <c r="D8" i="28"/>
  <c r="T8" i="28" s="1"/>
  <c r="BJ8" i="1"/>
  <c r="BK8" i="1" s="1"/>
  <c r="S239" i="4"/>
  <c r="D107" i="28"/>
  <c r="BJ107" i="1"/>
  <c r="BK107" i="1" s="1"/>
  <c r="U196" i="4"/>
  <c r="BP64" i="1"/>
  <c r="T180" i="4"/>
  <c r="BM48" i="1"/>
  <c r="BN48" i="1" s="1"/>
  <c r="T160" i="4"/>
  <c r="BM28" i="1"/>
  <c r="BN28" i="1" s="1"/>
  <c r="T232" i="4"/>
  <c r="BM100" i="1"/>
  <c r="BN100" i="1" s="1"/>
  <c r="S236" i="4"/>
  <c r="D104" i="28"/>
  <c r="BJ104" i="1"/>
  <c r="BK104" i="1" s="1"/>
  <c r="T229" i="4"/>
  <c r="BM97" i="1"/>
  <c r="BN97" i="1" s="1"/>
  <c r="U223" i="4"/>
  <c r="BP91" i="1"/>
  <c r="U219" i="4"/>
  <c r="BP87" i="1"/>
  <c r="T211" i="4"/>
  <c r="BM79" i="1"/>
  <c r="BN79" i="1" s="1"/>
  <c r="U207" i="4"/>
  <c r="BP75" i="1"/>
  <c r="T203" i="4"/>
  <c r="BM71" i="1"/>
  <c r="BN71" i="1" s="1"/>
  <c r="S195" i="4"/>
  <c r="D63" i="28"/>
  <c r="BJ63" i="1"/>
  <c r="BK63" i="1" s="1"/>
  <c r="U191" i="4"/>
  <c r="BP59" i="1"/>
  <c r="S187" i="4"/>
  <c r="D55" i="28"/>
  <c r="BJ55" i="1"/>
  <c r="BK55" i="1" s="1"/>
  <c r="S179" i="4"/>
  <c r="D47" i="28"/>
  <c r="BJ47" i="1"/>
  <c r="BK47" i="1" s="1"/>
  <c r="U175" i="4"/>
  <c r="BP43" i="1"/>
  <c r="S171" i="4"/>
  <c r="D39" i="28"/>
  <c r="BJ39" i="1"/>
  <c r="BK39" i="1" s="1"/>
  <c r="T163" i="4"/>
  <c r="BM31" i="1"/>
  <c r="BN31" i="1" s="1"/>
  <c r="U159" i="4"/>
  <c r="BP27" i="1"/>
  <c r="S155" i="4"/>
  <c r="D23" i="28"/>
  <c r="BJ23" i="1"/>
  <c r="BK23" i="1" s="1"/>
  <c r="T147" i="4"/>
  <c r="BM15" i="1"/>
  <c r="BN15" i="1" s="1"/>
  <c r="T143" i="4"/>
  <c r="BM11" i="1"/>
  <c r="BN11" i="1" s="1"/>
  <c r="U139" i="4"/>
  <c r="BP7" i="1"/>
  <c r="S241" i="4"/>
  <c r="BJ109" i="1"/>
  <c r="BK109" i="1" s="1"/>
  <c r="D109" i="28"/>
  <c r="U226" i="4"/>
  <c r="BP94" i="1"/>
  <c r="BJ86" i="1"/>
  <c r="BK86" i="1" s="1"/>
  <c r="T206" i="4"/>
  <c r="S202" i="4"/>
  <c r="BJ70" i="1"/>
  <c r="BK70" i="1" s="1"/>
  <c r="D70" i="28"/>
  <c r="U194" i="4"/>
  <c r="S174" i="4"/>
  <c r="BJ42" i="1"/>
  <c r="BK42" i="1" s="1"/>
  <c r="D42" i="28"/>
  <c r="T166" i="4"/>
  <c r="BM34" i="1"/>
  <c r="BN34" i="1" s="1"/>
  <c r="T154" i="4"/>
  <c r="BM22" i="1"/>
  <c r="BN22" i="1" s="1"/>
  <c r="BM14" i="1"/>
  <c r="BN14" i="1" s="1"/>
  <c r="U142" i="4"/>
  <c r="BP10" i="1"/>
  <c r="C13" i="24"/>
  <c r="E13" i="24" s="1"/>
  <c r="C11" i="24"/>
  <c r="E11" i="24" s="1"/>
  <c r="H13" i="23"/>
  <c r="G34" i="25"/>
  <c r="I11" i="24"/>
  <c r="K11" i="24" s="1"/>
  <c r="U161" i="4"/>
  <c r="BP29" i="1"/>
  <c r="S149" i="4"/>
  <c r="BJ17" i="1"/>
  <c r="BK17" i="1" s="1"/>
  <c r="D17" i="28"/>
  <c r="U137" i="4"/>
  <c r="BP5" i="1"/>
  <c r="U184" i="4"/>
  <c r="BP52" i="1"/>
  <c r="S168" i="4"/>
  <c r="D36" i="28"/>
  <c r="BJ36" i="1"/>
  <c r="BK36" i="1" s="1"/>
  <c r="T152" i="4"/>
  <c r="BM20" i="1"/>
  <c r="BN20" i="1" s="1"/>
  <c r="S190" i="4"/>
  <c r="D58" i="28"/>
  <c r="BJ58" i="1"/>
  <c r="BK58" i="1" s="1"/>
  <c r="S210" i="4"/>
  <c r="BJ78" i="1"/>
  <c r="BK78" i="1" s="1"/>
  <c r="D78" i="28"/>
  <c r="T177" i="4"/>
  <c r="BM45" i="1"/>
  <c r="BN45" i="1" s="1"/>
  <c r="U210" i="4"/>
  <c r="BP78" i="1"/>
  <c r="S178" i="4"/>
  <c r="BJ46" i="1"/>
  <c r="BK46" i="1" s="1"/>
  <c r="D46" i="28"/>
  <c r="BJ26" i="1"/>
  <c r="BK26" i="1" s="1"/>
  <c r="U177" i="4"/>
  <c r="BP45" i="1"/>
  <c r="U141" i="4"/>
  <c r="BP9" i="1"/>
  <c r="T228" i="4"/>
  <c r="BM96" i="1"/>
  <c r="BN96" i="1" s="1"/>
  <c r="S208" i="4"/>
  <c r="D76" i="28"/>
  <c r="BJ76" i="1"/>
  <c r="BK76" i="1" s="1"/>
  <c r="U233" i="4"/>
  <c r="BP101" i="1"/>
  <c r="S222" i="4"/>
  <c r="D90" i="28"/>
  <c r="BJ90" i="1"/>
  <c r="BK90" i="1" s="1"/>
  <c r="T210" i="4"/>
  <c r="BM78" i="1"/>
  <c r="BN78" i="1" s="1"/>
  <c r="T190" i="4"/>
  <c r="BM58" i="1"/>
  <c r="BN58" i="1" s="1"/>
  <c r="U178" i="4"/>
  <c r="BP46" i="1"/>
  <c r="U150" i="4"/>
  <c r="BP18" i="1"/>
  <c r="T138" i="4"/>
  <c r="BM6" i="1"/>
  <c r="BN6" i="1" s="1"/>
  <c r="U165" i="4"/>
  <c r="BP33" i="1"/>
  <c r="T153" i="4"/>
  <c r="BM21" i="1"/>
  <c r="BN21" i="1" s="1"/>
  <c r="T141" i="4"/>
  <c r="BM9" i="1"/>
  <c r="BN9" i="1" s="1"/>
  <c r="S231" i="4"/>
  <c r="D99" i="28"/>
  <c r="BJ99" i="1"/>
  <c r="BK99" i="1" s="1"/>
  <c r="U228" i="4"/>
  <c r="BP96" i="1"/>
  <c r="U220" i="4"/>
  <c r="BP88" i="1"/>
  <c r="S192" i="4"/>
  <c r="D60" i="28"/>
  <c r="BJ60" i="1"/>
  <c r="BK60" i="1" s="1"/>
  <c r="T176" i="4"/>
  <c r="BM44" i="1"/>
  <c r="BN44" i="1" s="1"/>
  <c r="S164" i="4"/>
  <c r="D32" i="28"/>
  <c r="BJ32" i="1"/>
  <c r="BK32" i="1" s="1"/>
  <c r="BJ98" i="1"/>
  <c r="BK98" i="1" s="1"/>
  <c r="S234" i="4"/>
  <c r="BJ102" i="1"/>
  <c r="BK102" i="1" s="1"/>
  <c r="D102" i="28"/>
  <c r="U227" i="4"/>
  <c r="BP95" i="1"/>
  <c r="S225" i="4"/>
  <c r="BJ93" i="1"/>
  <c r="BK93" i="1" s="1"/>
  <c r="D93" i="28"/>
  <c r="T221" i="4"/>
  <c r="BM89" i="1"/>
  <c r="BN89" i="1" s="1"/>
  <c r="T213" i="4"/>
  <c r="BM81" i="1"/>
  <c r="BN81" i="1" s="1"/>
  <c r="S209" i="4"/>
  <c r="BJ77" i="1"/>
  <c r="BK77" i="1" s="1"/>
  <c r="D77" i="28"/>
  <c r="U205" i="4"/>
  <c r="BP73" i="1"/>
  <c r="S197" i="4"/>
  <c r="BJ65" i="1"/>
  <c r="BK65" i="1" s="1"/>
  <c r="D65" i="28"/>
  <c r="S193" i="4"/>
  <c r="BJ61" i="1"/>
  <c r="BK61" i="1" s="1"/>
  <c r="D61" i="28"/>
  <c r="T189" i="4"/>
  <c r="BM57" i="1"/>
  <c r="BN57" i="1" s="1"/>
  <c r="S181" i="4"/>
  <c r="BJ49" i="1"/>
  <c r="BK49" i="1" s="1"/>
  <c r="D49" i="28"/>
  <c r="U169" i="4"/>
  <c r="BP37" i="1"/>
  <c r="T157" i="4"/>
  <c r="BM25" i="1"/>
  <c r="BN25" i="1" s="1"/>
  <c r="U235" i="4"/>
  <c r="BP103" i="1"/>
  <c r="S216" i="4"/>
  <c r="D84" i="28"/>
  <c r="BJ84" i="1"/>
  <c r="BK84" i="1" s="1"/>
  <c r="U200" i="4"/>
  <c r="BP68" i="1"/>
  <c r="U188" i="4"/>
  <c r="BP56" i="1"/>
  <c r="T156" i="4"/>
  <c r="BM24" i="1"/>
  <c r="BN24" i="1" s="1"/>
  <c r="T140" i="4"/>
  <c r="BM8" i="1"/>
  <c r="BN8" i="1" s="1"/>
  <c r="S212" i="4"/>
  <c r="D80" i="28"/>
  <c r="BJ80" i="1"/>
  <c r="BK80" i="1" s="1"/>
  <c r="T196" i="4"/>
  <c r="BM64" i="1"/>
  <c r="BN64" i="1" s="1"/>
  <c r="S180" i="4"/>
  <c r="D48" i="28"/>
  <c r="BJ48" i="1"/>
  <c r="BK48" i="1" s="1"/>
  <c r="S144" i="4"/>
  <c r="D12" i="28"/>
  <c r="BJ12" i="1"/>
  <c r="BK12" i="1" s="1"/>
  <c r="S232" i="4"/>
  <c r="D100" i="28"/>
  <c r="BJ100" i="1"/>
  <c r="BK100" i="1" s="1"/>
  <c r="U240" i="4"/>
  <c r="BP108" i="1"/>
  <c r="S229" i="4"/>
  <c r="D97" i="28"/>
  <c r="BJ97" i="1"/>
  <c r="BK97" i="1" s="1"/>
  <c r="S223" i="4"/>
  <c r="D91" i="28"/>
  <c r="BJ91" i="1"/>
  <c r="BK91" i="1" s="1"/>
  <c r="U215" i="4"/>
  <c r="BP83" i="1"/>
  <c r="S211" i="4"/>
  <c r="D79" i="28"/>
  <c r="BJ79" i="1"/>
  <c r="BK79" i="1" s="1"/>
  <c r="S207" i="4"/>
  <c r="D75" i="28"/>
  <c r="BJ75" i="1"/>
  <c r="BK75" i="1" s="1"/>
  <c r="S199" i="4"/>
  <c r="D67" i="28"/>
  <c r="BJ67" i="1"/>
  <c r="BK67" i="1" s="1"/>
  <c r="T195" i="4"/>
  <c r="BM63" i="1"/>
  <c r="BN63" i="1" s="1"/>
  <c r="S191" i="4"/>
  <c r="D59" i="28"/>
  <c r="BJ59" i="1"/>
  <c r="BK59" i="1" s="1"/>
  <c r="S183" i="4"/>
  <c r="D51" i="28"/>
  <c r="BJ51" i="1"/>
  <c r="BK51" i="1" s="1"/>
  <c r="U179" i="4"/>
  <c r="BP47" i="1"/>
  <c r="T175" i="4"/>
  <c r="BM43" i="1"/>
  <c r="BN43" i="1" s="1"/>
  <c r="S167" i="4"/>
  <c r="D35" i="28"/>
  <c r="BJ35" i="1"/>
  <c r="BK35" i="1" s="1"/>
  <c r="U163" i="4"/>
  <c r="BP31" i="1"/>
  <c r="S159" i="4"/>
  <c r="D27" i="28"/>
  <c r="BJ27" i="1"/>
  <c r="BK27" i="1" s="1"/>
  <c r="U151" i="4"/>
  <c r="BP19" i="1"/>
  <c r="S147" i="4"/>
  <c r="D15" i="28"/>
  <c r="BJ15" i="1"/>
  <c r="BK15" i="1" s="1"/>
  <c r="U143" i="4"/>
  <c r="BP11" i="1"/>
  <c r="S135" i="4"/>
  <c r="D3" i="28"/>
  <c r="T3" i="28" s="1"/>
  <c r="BJ3" i="1"/>
  <c r="BK3" i="1" s="1"/>
  <c r="S237" i="4"/>
  <c r="D105" i="28"/>
  <c r="BJ105" i="1"/>
  <c r="BK105" i="1" s="1"/>
  <c r="T226" i="4"/>
  <c r="BM94" i="1"/>
  <c r="BN94" i="1" s="1"/>
  <c r="U214" i="4"/>
  <c r="BP82" i="1"/>
  <c r="T202" i="4"/>
  <c r="BM70" i="1"/>
  <c r="BN70" i="1" s="1"/>
  <c r="U186" i="4"/>
  <c r="BP54" i="1"/>
  <c r="BP50" i="1"/>
  <c r="T174" i="4"/>
  <c r="BM42" i="1"/>
  <c r="BN42" i="1" s="1"/>
  <c r="U162" i="4"/>
  <c r="BP30" i="1"/>
  <c r="S154" i="4"/>
  <c r="BJ22" i="1"/>
  <c r="BK22" i="1" s="1"/>
  <c r="D22" i="28"/>
  <c r="S146" i="4"/>
  <c r="C12" i="24"/>
  <c r="E12" i="24" s="1"/>
  <c r="C10" i="24"/>
  <c r="T13" i="23"/>
  <c r="G37" i="25"/>
  <c r="L13" i="23"/>
  <c r="G35" i="25"/>
  <c r="I12" i="24"/>
  <c r="K12" i="24" s="1"/>
  <c r="U173" i="4"/>
  <c r="BP41" i="1"/>
  <c r="S161" i="4"/>
  <c r="BJ29" i="1"/>
  <c r="BK29" i="1" s="1"/>
  <c r="D29" i="28"/>
  <c r="U149" i="4"/>
  <c r="BP17" i="1"/>
  <c r="S204" i="4"/>
  <c r="D72" i="28"/>
  <c r="BJ72" i="1"/>
  <c r="BK72" i="1" s="1"/>
  <c r="T184" i="4"/>
  <c r="BM52" i="1"/>
  <c r="BN52" i="1" s="1"/>
  <c r="T168" i="4"/>
  <c r="BM36" i="1"/>
  <c r="BN36" i="1" s="1"/>
  <c r="S136" i="4"/>
  <c r="D4" i="28"/>
  <c r="T4" i="28" s="1"/>
  <c r="BJ4" i="1"/>
  <c r="BK4" i="1" s="1"/>
  <c r="T241" i="4"/>
  <c r="U241" i="4"/>
  <c r="E5" i="24"/>
  <c r="E6" i="24"/>
  <c r="K5" i="24"/>
  <c r="M8" i="17"/>
  <c r="Q8" i="17" s="1"/>
  <c r="V13" i="17"/>
  <c r="Z13" i="17" s="1"/>
  <c r="M6" i="17"/>
  <c r="Q6" i="17" s="1"/>
  <c r="D6" i="17"/>
  <c r="H6" i="17" s="1"/>
  <c r="V7" i="17"/>
  <c r="Z7" i="17" s="1"/>
  <c r="V8" i="17"/>
  <c r="Z8" i="17" s="1"/>
  <c r="M5" i="17"/>
  <c r="Q5" i="17" s="1"/>
  <c r="AE8" i="17"/>
  <c r="AJ8" i="17" s="1"/>
  <c r="AE6" i="17"/>
  <c r="D12" i="23"/>
  <c r="H11" i="23"/>
  <c r="AG12" i="17"/>
  <c r="P11" i="23"/>
  <c r="AG11" i="17"/>
  <c r="P10" i="23"/>
  <c r="L9" i="23"/>
  <c r="D8" i="23"/>
  <c r="H7" i="23"/>
  <c r="AG8" i="17"/>
  <c r="P7" i="23"/>
  <c r="AG7" i="17"/>
  <c r="P6" i="23"/>
  <c r="AG6" i="17"/>
  <c r="P5" i="23"/>
  <c r="E8" i="24"/>
  <c r="D11" i="17"/>
  <c r="H11" i="17" s="1"/>
  <c r="D7" i="17"/>
  <c r="H7" i="17" s="1"/>
  <c r="M11" i="17"/>
  <c r="D9" i="17"/>
  <c r="H9" i="17" s="1"/>
  <c r="M7" i="17"/>
  <c r="Q7" i="17" s="1"/>
  <c r="M12" i="17"/>
  <c r="AG13" i="17"/>
  <c r="P12" i="23"/>
  <c r="AO12" i="17"/>
  <c r="AP12" i="17" s="1"/>
  <c r="AQ12" i="17" s="1"/>
  <c r="T11" i="23"/>
  <c r="L10" i="23"/>
  <c r="D10" i="23"/>
  <c r="AO10" i="17"/>
  <c r="AP10" i="17" s="1"/>
  <c r="AQ10" i="17" s="1"/>
  <c r="T9" i="23"/>
  <c r="AG9" i="17"/>
  <c r="P8" i="23"/>
  <c r="AO8" i="17"/>
  <c r="AP8" i="17" s="1"/>
  <c r="AQ8" i="17" s="1"/>
  <c r="T7" i="23"/>
  <c r="AO7" i="17"/>
  <c r="AP7" i="17" s="1"/>
  <c r="AQ7" i="17" s="1"/>
  <c r="T6" i="23"/>
  <c r="D6" i="23"/>
  <c r="AO6" i="17"/>
  <c r="AP6" i="17" s="1"/>
  <c r="AQ6" i="17" s="1"/>
  <c r="T5" i="23"/>
  <c r="L5" i="23"/>
  <c r="K7" i="24"/>
  <c r="K6" i="24"/>
  <c r="D12" i="17"/>
  <c r="H12" i="17" s="1"/>
  <c r="V9" i="17"/>
  <c r="Z9" i="17" s="1"/>
  <c r="D13" i="17"/>
  <c r="H13" i="17" s="1"/>
  <c r="M9" i="17"/>
  <c r="M13" i="17"/>
  <c r="M10" i="17"/>
  <c r="AE13" i="17"/>
  <c r="AF13" i="17" s="1"/>
  <c r="AE11" i="17"/>
  <c r="AJ11" i="17" s="1"/>
  <c r="AE9" i="17"/>
  <c r="AJ9" i="17" s="1"/>
  <c r="AE7" i="17"/>
  <c r="AJ7" i="17" s="1"/>
  <c r="AE5" i="17"/>
  <c r="AJ5" i="17" s="1"/>
  <c r="H12" i="23"/>
  <c r="D11" i="23"/>
  <c r="H10" i="23"/>
  <c r="D9" i="23"/>
  <c r="H9" i="23"/>
  <c r="H8" i="23"/>
  <c r="D7" i="23"/>
  <c r="L6" i="23"/>
  <c r="AG5" i="17"/>
  <c r="D5" i="23"/>
  <c r="AO5" i="17"/>
  <c r="AP5" i="17" s="1"/>
  <c r="AQ5" i="17" s="1"/>
  <c r="E9" i="24"/>
  <c r="E7" i="24"/>
  <c r="V11" i="17"/>
  <c r="Z11" i="17" s="1"/>
  <c r="V12" i="17"/>
  <c r="Z12" i="17" s="1"/>
  <c r="D8" i="17"/>
  <c r="H8" i="17" s="1"/>
  <c r="V6" i="17"/>
  <c r="Z6" i="17" s="1"/>
  <c r="V10" i="17"/>
  <c r="Z10" i="17" s="1"/>
  <c r="D10" i="17"/>
  <c r="H10" i="17" s="1"/>
  <c r="D5" i="17"/>
  <c r="H5" i="17" s="1"/>
  <c r="V5" i="17"/>
  <c r="Z5" i="17" s="1"/>
  <c r="AE12" i="17"/>
  <c r="AJ12" i="17" s="1"/>
  <c r="AE10" i="17"/>
  <c r="AJ10" i="17" s="1"/>
  <c r="AO13" i="17"/>
  <c r="AP13" i="17" s="1"/>
  <c r="T12" i="23"/>
  <c r="L12" i="23"/>
  <c r="L11" i="23"/>
  <c r="AO11" i="17"/>
  <c r="AP11" i="17" s="1"/>
  <c r="AQ11" i="17" s="1"/>
  <c r="T10" i="23"/>
  <c r="AG10" i="17"/>
  <c r="P9" i="23"/>
  <c r="AO9" i="17"/>
  <c r="AP9" i="17" s="1"/>
  <c r="AQ9" i="17" s="1"/>
  <c r="T8" i="23"/>
  <c r="L8" i="23"/>
  <c r="L7" i="23"/>
  <c r="H6" i="23"/>
  <c r="H5" i="23"/>
  <c r="I11" i="15" l="1"/>
  <c r="D74" i="28"/>
  <c r="D98" i="28"/>
  <c r="BO74" i="1"/>
  <c r="D50" i="38"/>
  <c r="D14" i="28"/>
  <c r="D74" i="32"/>
  <c r="D26" i="38"/>
  <c r="D38" i="28"/>
  <c r="I9" i="15"/>
  <c r="BL2" i="1"/>
  <c r="D98" i="34"/>
  <c r="D86" i="28"/>
  <c r="T14" i="23"/>
  <c r="P14" i="23"/>
  <c r="C23" i="24"/>
  <c r="E23" i="24" s="1"/>
  <c r="T7" i="32"/>
  <c r="BJ2" i="1"/>
  <c r="BK2" i="1" s="1"/>
  <c r="O8" i="32"/>
  <c r="S8" i="32" s="1"/>
  <c r="T8" i="32" s="1"/>
  <c r="U8" i="32" s="1"/>
  <c r="C38" i="25"/>
  <c r="S230" i="4"/>
  <c r="S158" i="4"/>
  <c r="T146" i="4"/>
  <c r="T230" i="4"/>
  <c r="S170" i="4"/>
  <c r="U158" i="4"/>
  <c r="U146" i="4"/>
  <c r="U218" i="4"/>
  <c r="BM86" i="1"/>
  <c r="BN86" i="1" s="1"/>
  <c r="BM26" i="1"/>
  <c r="BN26" i="1" s="1"/>
  <c r="D74" i="38"/>
  <c r="D38" i="38"/>
  <c r="D14" i="32"/>
  <c r="D86" i="32"/>
  <c r="D26" i="32"/>
  <c r="BO2" i="1"/>
  <c r="D86" i="34"/>
  <c r="BT98" i="1"/>
  <c r="D26" i="30"/>
  <c r="I6" i="15" s="1"/>
  <c r="D38" i="30"/>
  <c r="I7" i="15" s="1"/>
  <c r="BS74" i="1"/>
  <c r="D74" i="30"/>
  <c r="I10" i="15" s="1"/>
  <c r="D2" i="28"/>
  <c r="BP74" i="1"/>
  <c r="BM38" i="1"/>
  <c r="BN38" i="1" s="1"/>
  <c r="T134" i="4"/>
  <c r="BJ74" i="1"/>
  <c r="BK74" i="1" s="1"/>
  <c r="T218" i="4"/>
  <c r="T158" i="4"/>
  <c r="D98" i="38"/>
  <c r="D14" i="36"/>
  <c r="BS86" i="1"/>
  <c r="D26" i="36"/>
  <c r="D2" i="30"/>
  <c r="D98" i="32"/>
  <c r="BO26" i="1"/>
  <c r="BO38" i="1"/>
  <c r="D74" i="36"/>
  <c r="D14" i="30"/>
  <c r="I5" i="15" s="1"/>
  <c r="D74" i="34"/>
  <c r="BO98" i="1"/>
  <c r="S134" i="4"/>
  <c r="U206" i="4"/>
  <c r="T170" i="4"/>
  <c r="D26" i="28"/>
  <c r="BM74" i="1"/>
  <c r="BN74" i="1" s="1"/>
  <c r="BP98" i="1"/>
  <c r="BQ98" i="1" s="1"/>
  <c r="D2" i="38"/>
  <c r="T2" i="38" s="1"/>
  <c r="U2" i="38" s="1"/>
  <c r="BT14" i="1"/>
  <c r="D86" i="36"/>
  <c r="BT26" i="1"/>
  <c r="D2" i="34"/>
  <c r="BO86" i="1"/>
  <c r="BS98" i="1"/>
  <c r="D26" i="34"/>
  <c r="D38" i="34"/>
  <c r="BT74" i="1"/>
  <c r="BO14" i="1"/>
  <c r="D98" i="30"/>
  <c r="I12" i="15" s="1"/>
  <c r="AH13" i="17"/>
  <c r="AI13" i="17" s="1"/>
  <c r="AK13" i="17" s="1"/>
  <c r="E14" i="24"/>
  <c r="E10" i="24"/>
  <c r="F14" i="24"/>
  <c r="O43" i="23"/>
  <c r="W7" i="17"/>
  <c r="N8" i="17"/>
  <c r="U170" i="4"/>
  <c r="BJ50" i="1"/>
  <c r="BK50" i="1" s="1"/>
  <c r="BS2" i="1"/>
  <c r="D50" i="32"/>
  <c r="D62" i="32"/>
  <c r="BM50" i="1"/>
  <c r="BN50" i="1" s="1"/>
  <c r="D2" i="32"/>
  <c r="BT38" i="1"/>
  <c r="D50" i="36"/>
  <c r="BS62" i="1"/>
  <c r="BL62" i="1"/>
  <c r="BL86" i="1"/>
  <c r="U182" i="4"/>
  <c r="T182" i="4"/>
  <c r="S218" i="4"/>
  <c r="BM62" i="1"/>
  <c r="BN62" i="1" s="1"/>
  <c r="D50" i="28"/>
  <c r="BJ62" i="1"/>
  <c r="BK62" i="1" s="1"/>
  <c r="BQ109" i="1"/>
  <c r="D62" i="38"/>
  <c r="BT2" i="1"/>
  <c r="D62" i="34"/>
  <c r="BS38" i="1"/>
  <c r="BT50" i="1"/>
  <c r="D62" i="36"/>
  <c r="BL50" i="1"/>
  <c r="BL14" i="1"/>
  <c r="BJ14" i="1"/>
  <c r="BK14" i="1" s="1"/>
  <c r="BP38" i="1"/>
  <c r="BR38" i="1" s="1"/>
  <c r="BP62" i="1"/>
  <c r="BQ62" i="1" s="1"/>
  <c r="U134" i="4"/>
  <c r="T194" i="4"/>
  <c r="S182" i="4"/>
  <c r="S194" i="4"/>
  <c r="D86" i="38"/>
  <c r="BP2" i="1"/>
  <c r="BR2" i="1" s="1"/>
  <c r="D38" i="32"/>
  <c r="BS50" i="1"/>
  <c r="D50" i="30"/>
  <c r="I8" i="15" s="1"/>
  <c r="BT62" i="1"/>
  <c r="BL74" i="1"/>
  <c r="BL26" i="1"/>
  <c r="BL98" i="1"/>
  <c r="BL38" i="1"/>
  <c r="I7" i="25"/>
  <c r="T8" i="38"/>
  <c r="U8" i="38" s="1"/>
  <c r="L13" i="24"/>
  <c r="T8" i="30"/>
  <c r="U8" i="30" s="1"/>
  <c r="K14" i="24"/>
  <c r="L14" i="24" s="1"/>
  <c r="BG10" i="1"/>
  <c r="G9" i="38"/>
  <c r="I9" i="36"/>
  <c r="G9" i="34"/>
  <c r="G9" i="30"/>
  <c r="N9" i="30" s="1"/>
  <c r="S9" i="30" s="1"/>
  <c r="T9" i="30" s="1"/>
  <c r="H9" i="32"/>
  <c r="G9" i="28"/>
  <c r="N9" i="28" s="1"/>
  <c r="S9" i="28" s="1"/>
  <c r="T9" i="28" s="1"/>
  <c r="U9" i="28" s="1"/>
  <c r="I23" i="24"/>
  <c r="K23" i="24" s="1"/>
  <c r="W13" i="17"/>
  <c r="L12" i="24"/>
  <c r="AH14" i="17"/>
  <c r="U3" i="30"/>
  <c r="U6" i="32"/>
  <c r="U6" i="30"/>
  <c r="U4" i="30"/>
  <c r="U5" i="32"/>
  <c r="U4" i="32"/>
  <c r="U3" i="32"/>
  <c r="U7" i="32"/>
  <c r="U7" i="30"/>
  <c r="U5" i="30"/>
  <c r="F8" i="24"/>
  <c r="P15" i="23"/>
  <c r="BR17" i="1"/>
  <c r="BQ17" i="1"/>
  <c r="T2" i="28"/>
  <c r="BQ54" i="1"/>
  <c r="BR54" i="1"/>
  <c r="BQ74" i="1"/>
  <c r="BR74" i="1"/>
  <c r="U3" i="28"/>
  <c r="BR19" i="1"/>
  <c r="BQ19" i="1"/>
  <c r="BQ108" i="1"/>
  <c r="BR108" i="1"/>
  <c r="BQ56" i="1"/>
  <c r="BR56" i="1"/>
  <c r="BQ103" i="1"/>
  <c r="BR103" i="1"/>
  <c r="BR37" i="1"/>
  <c r="BQ37" i="1"/>
  <c r="BR73" i="1"/>
  <c r="BQ73" i="1"/>
  <c r="BQ96" i="1"/>
  <c r="BR96" i="1"/>
  <c r="BR101" i="1"/>
  <c r="BQ101" i="1"/>
  <c r="BR9" i="1"/>
  <c r="BQ9" i="1"/>
  <c r="BQ78" i="1"/>
  <c r="BR78" i="1"/>
  <c r="BR5" i="1"/>
  <c r="BQ5" i="1"/>
  <c r="BQ10" i="1"/>
  <c r="BR10" i="1"/>
  <c r="BQ7" i="1"/>
  <c r="BR7" i="1"/>
  <c r="BR59" i="1"/>
  <c r="BQ59" i="1"/>
  <c r="BQ75" i="1"/>
  <c r="BR75" i="1"/>
  <c r="BR87" i="1"/>
  <c r="BQ87" i="1"/>
  <c r="BR64" i="1"/>
  <c r="BQ64" i="1"/>
  <c r="U8" i="28"/>
  <c r="BQ92" i="1"/>
  <c r="BR92" i="1"/>
  <c r="BR25" i="1"/>
  <c r="BQ25" i="1"/>
  <c r="BQ57" i="1"/>
  <c r="BR57" i="1"/>
  <c r="BR85" i="1"/>
  <c r="BQ85" i="1"/>
  <c r="BQ106" i="1"/>
  <c r="BR106" i="1"/>
  <c r="BQ32" i="1"/>
  <c r="BR32" i="1"/>
  <c r="BQ26" i="1"/>
  <c r="BR26" i="1"/>
  <c r="BQ4" i="1"/>
  <c r="BR4" i="1"/>
  <c r="U5" i="28"/>
  <c r="BQ34" i="1"/>
  <c r="BR34" i="1"/>
  <c r="BQ23" i="1"/>
  <c r="BR23" i="1"/>
  <c r="BQ39" i="1"/>
  <c r="BR39" i="1"/>
  <c r="BR63" i="1"/>
  <c r="BQ63" i="1"/>
  <c r="BR71" i="1"/>
  <c r="BQ71" i="1"/>
  <c r="BQ28" i="1"/>
  <c r="BR28" i="1"/>
  <c r="BR107" i="1"/>
  <c r="BQ107" i="1"/>
  <c r="BQ24" i="1"/>
  <c r="BR24" i="1"/>
  <c r="BQ84" i="1"/>
  <c r="BR84" i="1"/>
  <c r="BR53" i="1"/>
  <c r="BQ53" i="1"/>
  <c r="BR65" i="1"/>
  <c r="BQ65" i="1"/>
  <c r="BQ44" i="1"/>
  <c r="BR44" i="1"/>
  <c r="BQ76" i="1"/>
  <c r="BR76" i="1"/>
  <c r="BR21" i="1"/>
  <c r="BQ21" i="1"/>
  <c r="L14" i="23"/>
  <c r="BQ70" i="1"/>
  <c r="BR70" i="1"/>
  <c r="BQ86" i="1"/>
  <c r="BR86" i="1"/>
  <c r="BQ3" i="1"/>
  <c r="BR3" i="1"/>
  <c r="BR67" i="1"/>
  <c r="BQ67" i="1"/>
  <c r="BQ100" i="1"/>
  <c r="BR100" i="1"/>
  <c r="BQ48" i="1"/>
  <c r="BR48" i="1"/>
  <c r="BQ60" i="1"/>
  <c r="BR60" i="1"/>
  <c r="BQ58" i="1"/>
  <c r="BR58" i="1"/>
  <c r="BQ72" i="1"/>
  <c r="BR72" i="1"/>
  <c r="H14" i="23"/>
  <c r="D14" i="23"/>
  <c r="S43" i="23"/>
  <c r="T43" i="23" s="1"/>
  <c r="U4" i="28"/>
  <c r="BR41" i="1"/>
  <c r="BQ41" i="1"/>
  <c r="BQ30" i="1"/>
  <c r="BR30" i="1"/>
  <c r="BQ50" i="1"/>
  <c r="BR50" i="1"/>
  <c r="BQ82" i="1"/>
  <c r="BR82" i="1"/>
  <c r="BQ11" i="1"/>
  <c r="BR11" i="1"/>
  <c r="BQ31" i="1"/>
  <c r="BR31" i="1"/>
  <c r="BR47" i="1"/>
  <c r="BQ47" i="1"/>
  <c r="BQ83" i="1"/>
  <c r="BR83" i="1"/>
  <c r="BQ68" i="1"/>
  <c r="BR68" i="1"/>
  <c r="BQ95" i="1"/>
  <c r="BR95" i="1"/>
  <c r="BQ88" i="1"/>
  <c r="BR88" i="1"/>
  <c r="BR33" i="1"/>
  <c r="BQ33" i="1"/>
  <c r="BQ18" i="1"/>
  <c r="BR18" i="1"/>
  <c r="BQ46" i="1"/>
  <c r="BR46" i="1"/>
  <c r="BR45" i="1"/>
  <c r="BQ45" i="1"/>
  <c r="BQ52" i="1"/>
  <c r="BR52" i="1"/>
  <c r="BR29" i="1"/>
  <c r="BQ29" i="1"/>
  <c r="BQ94" i="1"/>
  <c r="BR94" i="1"/>
  <c r="BQ27" i="1"/>
  <c r="BR27" i="1"/>
  <c r="BR43" i="1"/>
  <c r="BQ43" i="1"/>
  <c r="BR91" i="1"/>
  <c r="BQ91" i="1"/>
  <c r="BR40" i="1"/>
  <c r="BQ40" i="1"/>
  <c r="BR13" i="1"/>
  <c r="BQ13" i="1"/>
  <c r="BR77" i="1"/>
  <c r="BQ77" i="1"/>
  <c r="BQ93" i="1"/>
  <c r="BR93" i="1"/>
  <c r="BR16" i="1"/>
  <c r="BQ16" i="1"/>
  <c r="BQ90" i="1"/>
  <c r="BR90" i="1"/>
  <c r="BQ36" i="1"/>
  <c r="BR36" i="1"/>
  <c r="BQ22" i="1"/>
  <c r="BR22" i="1"/>
  <c r="BR15" i="1"/>
  <c r="BQ15" i="1"/>
  <c r="BR55" i="1"/>
  <c r="BQ55" i="1"/>
  <c r="BQ79" i="1"/>
  <c r="BR79" i="1"/>
  <c r="BR97" i="1"/>
  <c r="BQ97" i="1"/>
  <c r="BQ80" i="1"/>
  <c r="BR80" i="1"/>
  <c r="BQ8" i="1"/>
  <c r="BR8" i="1"/>
  <c r="BR49" i="1"/>
  <c r="BQ49" i="1"/>
  <c r="BR61" i="1"/>
  <c r="BQ61" i="1"/>
  <c r="BQ69" i="1"/>
  <c r="BR69" i="1"/>
  <c r="BQ6" i="1"/>
  <c r="BR6" i="1"/>
  <c r="BQ66" i="1"/>
  <c r="BR66" i="1"/>
  <c r="U6" i="28"/>
  <c r="BQ14" i="1"/>
  <c r="BR14" i="1"/>
  <c r="BQ42" i="1"/>
  <c r="BR42" i="1"/>
  <c r="BR105" i="1"/>
  <c r="BQ105" i="1"/>
  <c r="BR35" i="1"/>
  <c r="BQ35" i="1"/>
  <c r="BR51" i="1"/>
  <c r="BQ51" i="1"/>
  <c r="BQ104" i="1"/>
  <c r="BR104" i="1"/>
  <c r="BQ12" i="1"/>
  <c r="BR12" i="1"/>
  <c r="BR81" i="1"/>
  <c r="BQ81" i="1"/>
  <c r="BQ89" i="1"/>
  <c r="BR89" i="1"/>
  <c r="BQ102" i="1"/>
  <c r="BR102" i="1"/>
  <c r="BQ99" i="1"/>
  <c r="BR99" i="1"/>
  <c r="BQ20" i="1"/>
  <c r="BR20" i="1"/>
  <c r="U7" i="28"/>
  <c r="AF7" i="17"/>
  <c r="AH7" i="17" s="1"/>
  <c r="AI7" i="17" s="1"/>
  <c r="AK7" i="17" s="1"/>
  <c r="N6" i="17"/>
  <c r="W12" i="17"/>
  <c r="E6" i="17"/>
  <c r="E13" i="17"/>
  <c r="W9" i="17"/>
  <c r="L7" i="24"/>
  <c r="N7" i="17"/>
  <c r="E9" i="17"/>
  <c r="W10" i="17"/>
  <c r="F9" i="24"/>
  <c r="L10" i="24"/>
  <c r="N5" i="17"/>
  <c r="W11" i="17"/>
  <c r="E11" i="17"/>
  <c r="H38" i="25"/>
  <c r="Q11" i="17"/>
  <c r="N11" i="17"/>
  <c r="AF8" i="17"/>
  <c r="W6" i="17"/>
  <c r="E7" i="17"/>
  <c r="G38" i="25"/>
  <c r="W5" i="17"/>
  <c r="Q9" i="17"/>
  <c r="N9" i="17"/>
  <c r="AF10" i="17"/>
  <c r="AF12" i="17"/>
  <c r="L8" i="24"/>
  <c r="E8" i="17"/>
  <c r="Q12" i="17"/>
  <c r="N12" i="17"/>
  <c r="F13" i="24"/>
  <c r="AF6" i="17"/>
  <c r="AJ6" i="17"/>
  <c r="E12" i="17"/>
  <c r="E5" i="17"/>
  <c r="E38" i="25"/>
  <c r="E10" i="17"/>
  <c r="Q10" i="17"/>
  <c r="N10" i="17"/>
  <c r="D38" i="25"/>
  <c r="F7" i="24"/>
  <c r="F10" i="24"/>
  <c r="F38" i="25"/>
  <c r="W8" i="17"/>
  <c r="AQ13" i="17"/>
  <c r="Q13" i="17"/>
  <c r="N13" i="17"/>
  <c r="AF11" i="17"/>
  <c r="AF9" i="17"/>
  <c r="AF5" i="17"/>
  <c r="AH5" i="17" s="1"/>
  <c r="AI5" i="17" s="1"/>
  <c r="AK5" i="17" s="1"/>
  <c r="L9" i="24"/>
  <c r="L11" i="24"/>
  <c r="S9" i="38" l="1"/>
  <c r="T9" i="38" s="1"/>
  <c r="U9" i="38" s="1"/>
  <c r="F18" i="24"/>
  <c r="G14" i="23" a="1"/>
  <c r="G14" i="23" s="1"/>
  <c r="G44" i="23"/>
  <c r="BQ38" i="1"/>
  <c r="T2" i="30"/>
  <c r="C44" i="23"/>
  <c r="C14" i="23"/>
  <c r="K44" i="23"/>
  <c r="K14" i="23" a="1"/>
  <c r="K14" i="23" s="1"/>
  <c r="BR98" i="1"/>
  <c r="G50" i="23"/>
  <c r="O9" i="32"/>
  <c r="S9" i="32" s="1"/>
  <c r="T9" i="32" s="1"/>
  <c r="U9" i="32" s="1"/>
  <c r="L44" i="23"/>
  <c r="K45" i="23"/>
  <c r="D44" i="23"/>
  <c r="P43" i="23"/>
  <c r="O44" i="23"/>
  <c r="F20" i="24"/>
  <c r="BQ2" i="1"/>
  <c r="E109" i="36"/>
  <c r="F11" i="24"/>
  <c r="F19" i="24"/>
  <c r="F12" i="24"/>
  <c r="E18" i="24"/>
  <c r="E19" i="24" s="1"/>
  <c r="E20" i="24" s="1"/>
  <c r="K18" i="24"/>
  <c r="K19" i="24" s="1"/>
  <c r="K20" i="24" s="1"/>
  <c r="BR62" i="1"/>
  <c r="T2" i="32"/>
  <c r="U2" i="32" s="1"/>
  <c r="U9" i="30"/>
  <c r="BG11" i="1"/>
  <c r="G10" i="38"/>
  <c r="I10" i="36"/>
  <c r="G10" i="28"/>
  <c r="N10" i="28" s="1"/>
  <c r="S10" i="28" s="1"/>
  <c r="T10" i="28" s="1"/>
  <c r="G10" i="34"/>
  <c r="H10" i="32"/>
  <c r="G10" i="30"/>
  <c r="N10" i="30" s="1"/>
  <c r="S10" i="30" s="1"/>
  <c r="T10" i="30" s="1"/>
  <c r="H15" i="23"/>
  <c r="L20" i="24"/>
  <c r="L19" i="24"/>
  <c r="L18" i="24"/>
  <c r="T15" i="23"/>
  <c r="AI14" i="17"/>
  <c r="AK14" i="17" s="1"/>
  <c r="AH15" i="17"/>
  <c r="AH16" i="17" s="1"/>
  <c r="D15" i="23"/>
  <c r="C50" i="23" s="1"/>
  <c r="E51" i="36"/>
  <c r="E105" i="36"/>
  <c r="E66" i="36"/>
  <c r="E98" i="36"/>
  <c r="E8" i="36"/>
  <c r="E36" i="36"/>
  <c r="E94" i="36"/>
  <c r="E18" i="36"/>
  <c r="E88" i="36"/>
  <c r="E68" i="36"/>
  <c r="E11" i="36"/>
  <c r="E50" i="36"/>
  <c r="E44" i="36"/>
  <c r="E24" i="36"/>
  <c r="E28" i="36"/>
  <c r="E23" i="36"/>
  <c r="E85" i="36"/>
  <c r="E25" i="36"/>
  <c r="E87" i="36"/>
  <c r="E59" i="36"/>
  <c r="E9" i="36"/>
  <c r="E37" i="36"/>
  <c r="E17" i="36"/>
  <c r="E99" i="36"/>
  <c r="E89" i="36"/>
  <c r="E12" i="36"/>
  <c r="E14" i="36"/>
  <c r="E49" i="36"/>
  <c r="E15" i="36"/>
  <c r="E13" i="36"/>
  <c r="E91" i="36"/>
  <c r="E33" i="36"/>
  <c r="E72" i="36"/>
  <c r="E60" i="36"/>
  <c r="E100" i="36"/>
  <c r="E3" i="36"/>
  <c r="E70" i="36"/>
  <c r="E65" i="36"/>
  <c r="E107" i="36"/>
  <c r="E71" i="36"/>
  <c r="E4" i="36"/>
  <c r="E32" i="36"/>
  <c r="E10" i="36"/>
  <c r="E38" i="36"/>
  <c r="E96" i="36"/>
  <c r="E56" i="36"/>
  <c r="E108" i="36"/>
  <c r="E54" i="36"/>
  <c r="U2" i="30"/>
  <c r="E81" i="36"/>
  <c r="E35" i="36"/>
  <c r="E2" i="36"/>
  <c r="E6" i="36"/>
  <c r="E69" i="36"/>
  <c r="E80" i="36"/>
  <c r="E79" i="36"/>
  <c r="E22" i="36"/>
  <c r="E90" i="36"/>
  <c r="E93" i="36"/>
  <c r="E27" i="36"/>
  <c r="E62" i="36"/>
  <c r="E52" i="36"/>
  <c r="E46" i="36"/>
  <c r="E95" i="36"/>
  <c r="E83" i="36"/>
  <c r="E31" i="36"/>
  <c r="E82" i="36"/>
  <c r="E30" i="36"/>
  <c r="E67" i="36"/>
  <c r="E76" i="36"/>
  <c r="E84" i="36"/>
  <c r="E39" i="36"/>
  <c r="E34" i="36"/>
  <c r="E64" i="36"/>
  <c r="E5" i="36"/>
  <c r="E101" i="36"/>
  <c r="E73" i="36"/>
  <c r="E19" i="36"/>
  <c r="E20" i="36"/>
  <c r="E102" i="36"/>
  <c r="E104" i="36"/>
  <c r="E42" i="36"/>
  <c r="E61" i="36"/>
  <c r="E97" i="36"/>
  <c r="E55" i="36"/>
  <c r="E16" i="36"/>
  <c r="E77" i="36"/>
  <c r="E40" i="36"/>
  <c r="E43" i="36"/>
  <c r="E29" i="36"/>
  <c r="E45" i="36"/>
  <c r="E47" i="36"/>
  <c r="E41" i="36"/>
  <c r="E58" i="36"/>
  <c r="E48" i="36"/>
  <c r="E86" i="36"/>
  <c r="E21" i="36"/>
  <c r="E53" i="36"/>
  <c r="E63" i="36"/>
  <c r="E26" i="36"/>
  <c r="E106" i="36"/>
  <c r="E57" i="36"/>
  <c r="E92" i="36"/>
  <c r="E75" i="36"/>
  <c r="E7" i="36"/>
  <c r="E78" i="36"/>
  <c r="E103" i="36"/>
  <c r="E74" i="36"/>
  <c r="L15" i="23"/>
  <c r="U2" i="28"/>
  <c r="AH9" i="17"/>
  <c r="AI9" i="17" s="1"/>
  <c r="AK9" i="17" s="1"/>
  <c r="AP15" i="17"/>
  <c r="AP16" i="17" s="1"/>
  <c r="AH6" i="17"/>
  <c r="AI6" i="17" s="1"/>
  <c r="AK6" i="17" s="1"/>
  <c r="AH11" i="17"/>
  <c r="AI11" i="17" s="1"/>
  <c r="AK11" i="17" s="1"/>
  <c r="AH12" i="17"/>
  <c r="AI12" i="17" s="1"/>
  <c r="AK12" i="17" s="1"/>
  <c r="AH10" i="17"/>
  <c r="AI10" i="17" s="1"/>
  <c r="AK10" i="17" s="1"/>
  <c r="AH8" i="17"/>
  <c r="AI8" i="17" s="1"/>
  <c r="AK8" i="17" s="1"/>
  <c r="S10" i="38" l="1"/>
  <c r="T10" i="38" s="1"/>
  <c r="U10" i="38" s="1"/>
  <c r="G45" i="23"/>
  <c r="C45" i="23"/>
  <c r="H44" i="23"/>
  <c r="G51" i="23"/>
  <c r="O10" i="32"/>
  <c r="S10" i="32" s="1"/>
  <c r="T10" i="32" s="1"/>
  <c r="U10" i="32" s="1"/>
  <c r="S44" i="23"/>
  <c r="O45" i="23"/>
  <c r="P44" i="23"/>
  <c r="C46" i="23"/>
  <c r="D45" i="23"/>
  <c r="K46" i="23"/>
  <c r="L45" i="23"/>
  <c r="H45" i="23"/>
  <c r="G15" i="23"/>
  <c r="K15" i="23"/>
  <c r="I6" i="25"/>
  <c r="K129" i="36"/>
  <c r="K128" i="36"/>
  <c r="K130" i="36"/>
  <c r="J124" i="34"/>
  <c r="J128" i="34"/>
  <c r="U10" i="30"/>
  <c r="U10" i="28"/>
  <c r="BG12" i="1"/>
  <c r="G11" i="38"/>
  <c r="I11" i="36"/>
  <c r="G11" i="34"/>
  <c r="H11" i="32"/>
  <c r="G11" i="30"/>
  <c r="N11" i="30" s="1"/>
  <c r="S11" i="30" s="1"/>
  <c r="T11" i="30" s="1"/>
  <c r="G11" i="28"/>
  <c r="N11" i="28" s="1"/>
  <c r="S11" i="28" s="1"/>
  <c r="T11" i="28" s="1"/>
  <c r="K125" i="36"/>
  <c r="K124" i="36"/>
  <c r="K127" i="36"/>
  <c r="K126" i="36"/>
  <c r="J126" i="34"/>
  <c r="J125" i="34"/>
  <c r="K122" i="36"/>
  <c r="K123" i="36"/>
  <c r="J123" i="34"/>
  <c r="J122" i="34"/>
  <c r="J130" i="34"/>
  <c r="J129" i="34"/>
  <c r="J127" i="34"/>
  <c r="C15" i="23"/>
  <c r="S14" i="23"/>
  <c r="O14" i="23"/>
  <c r="S11" i="38" l="1"/>
  <c r="T11" i="38" s="1"/>
  <c r="U11" i="38" s="1"/>
  <c r="G52" i="23"/>
  <c r="K131" i="36"/>
  <c r="G46" i="23"/>
  <c r="O11" i="32"/>
  <c r="S11" i="32" s="1"/>
  <c r="T11" i="32" s="1"/>
  <c r="U11" i="32" s="1"/>
  <c r="L46" i="23"/>
  <c r="K47" i="23"/>
  <c r="P45" i="23"/>
  <c r="O46" i="23"/>
  <c r="H46" i="23"/>
  <c r="D46" i="23"/>
  <c r="C47" i="23"/>
  <c r="T44" i="23"/>
  <c r="S45" i="23"/>
  <c r="U11" i="28"/>
  <c r="U11" i="30"/>
  <c r="BG13" i="1"/>
  <c r="G12" i="38"/>
  <c r="I12" i="36"/>
  <c r="G12" i="34"/>
  <c r="H12" i="32"/>
  <c r="G12" i="30"/>
  <c r="N12" i="30" s="1"/>
  <c r="S12" i="30" s="1"/>
  <c r="T12" i="30" s="1"/>
  <c r="G12" i="28"/>
  <c r="N12" i="28" s="1"/>
  <c r="S12" i="28" s="1"/>
  <c r="T12" i="28" s="1"/>
  <c r="S15" i="23"/>
  <c r="O15" i="23"/>
  <c r="I18" i="24"/>
  <c r="J18" i="24" s="1"/>
  <c r="S12" i="38" l="1"/>
  <c r="T12" i="38" s="1"/>
  <c r="U12" i="38" s="1"/>
  <c r="G47" i="23"/>
  <c r="J131" i="34"/>
  <c r="D47" i="23"/>
  <c r="G53" i="23"/>
  <c r="O12" i="32"/>
  <c r="S12" i="32" s="1"/>
  <c r="T12" i="32" s="1"/>
  <c r="U12" i="32" s="1"/>
  <c r="S46" i="23"/>
  <c r="T45" i="23"/>
  <c r="H47" i="23"/>
  <c r="J132" i="34"/>
  <c r="L47" i="23"/>
  <c r="K48" i="23"/>
  <c r="K132" i="36"/>
  <c r="C48" i="23"/>
  <c r="P46" i="23"/>
  <c r="O47" i="23"/>
  <c r="BG14" i="1"/>
  <c r="G13" i="38"/>
  <c r="I13" i="36"/>
  <c r="G13" i="34"/>
  <c r="G13" i="30"/>
  <c r="N13" i="30" s="1"/>
  <c r="S13" i="30" s="1"/>
  <c r="T13" i="30" s="1"/>
  <c r="H13" i="32"/>
  <c r="G13" i="28"/>
  <c r="N13" i="28" s="1"/>
  <c r="S13" i="28" s="1"/>
  <c r="T13" i="28" s="1"/>
  <c r="U12" i="28"/>
  <c r="U12" i="30"/>
  <c r="I22" i="25"/>
  <c r="S13" i="38" l="1"/>
  <c r="T13" i="38" s="1"/>
  <c r="U13" i="38" s="1"/>
  <c r="K18" i="23"/>
  <c r="C18" i="23"/>
  <c r="D18" i="23"/>
  <c r="G54" i="23"/>
  <c r="I35" i="25"/>
  <c r="V18" i="23"/>
  <c r="G48" i="23"/>
  <c r="J133" i="34" s="1"/>
  <c r="O13" i="32"/>
  <c r="S13" i="32" s="1"/>
  <c r="T13" i="32" s="1"/>
  <c r="I33" i="25"/>
  <c r="D48" i="23"/>
  <c r="L18" i="23"/>
  <c r="L48" i="23"/>
  <c r="K133" i="36"/>
  <c r="P47" i="23"/>
  <c r="O48" i="23"/>
  <c r="O18" i="23" s="1"/>
  <c r="H48" i="23"/>
  <c r="T46" i="23"/>
  <c r="S47" i="23"/>
  <c r="U13" i="30"/>
  <c r="U13" i="28"/>
  <c r="BG15" i="1"/>
  <c r="G14" i="38"/>
  <c r="S14" i="38" s="1"/>
  <c r="G14" i="34"/>
  <c r="G14" i="28"/>
  <c r="N14" i="28" s="1"/>
  <c r="S14" i="28" s="1"/>
  <c r="I14" i="36"/>
  <c r="G14" i="30"/>
  <c r="N14" i="30" s="1"/>
  <c r="S14" i="30" s="1"/>
  <c r="H14" i="32"/>
  <c r="G18" i="23" l="1"/>
  <c r="G55" i="23"/>
  <c r="AG15" i="17"/>
  <c r="AI15" i="17" s="1"/>
  <c r="AK15" i="17" s="1"/>
  <c r="U13" i="32"/>
  <c r="O14" i="32"/>
  <c r="S14" i="32" s="1"/>
  <c r="T14" i="32" s="1"/>
  <c r="P18" i="23"/>
  <c r="I36" i="25"/>
  <c r="H49" i="23"/>
  <c r="J134" i="34"/>
  <c r="K50" i="23"/>
  <c r="L49" i="23"/>
  <c r="K134" i="36"/>
  <c r="T47" i="23"/>
  <c r="S48" i="23"/>
  <c r="S18" i="23" s="1"/>
  <c r="P48" i="23"/>
  <c r="D49" i="23"/>
  <c r="T14" i="30"/>
  <c r="T14" i="38"/>
  <c r="U14" i="38" s="1"/>
  <c r="T14" i="28"/>
  <c r="BG16" i="1"/>
  <c r="G15" i="38"/>
  <c r="I15" i="36"/>
  <c r="G15" i="34"/>
  <c r="H15" i="32"/>
  <c r="G15" i="30"/>
  <c r="N15" i="30" s="1"/>
  <c r="S15" i="30" s="1"/>
  <c r="T15" i="30" s="1"/>
  <c r="G15" i="28"/>
  <c r="N15" i="28" s="1"/>
  <c r="S15" i="28" s="1"/>
  <c r="T15" i="28" s="1"/>
  <c r="S15" i="38" l="1"/>
  <c r="I34" i="25"/>
  <c r="H18" i="23"/>
  <c r="G56" i="23"/>
  <c r="I19" i="24"/>
  <c r="J19" i="24" s="1"/>
  <c r="J6" i="25"/>
  <c r="AO15" i="17"/>
  <c r="AQ15" i="17" s="1"/>
  <c r="T18" i="23"/>
  <c r="I37" i="25"/>
  <c r="O15" i="32"/>
  <c r="S15" i="32" s="1"/>
  <c r="T15" i="32" s="1"/>
  <c r="U15" i="32" s="1"/>
  <c r="T48" i="23"/>
  <c r="C51" i="23"/>
  <c r="D50" i="23"/>
  <c r="K51" i="23"/>
  <c r="L50" i="23"/>
  <c r="K135" i="36"/>
  <c r="O50" i="23"/>
  <c r="O51" i="23" s="1"/>
  <c r="P49" i="23"/>
  <c r="H50" i="23"/>
  <c r="J135" i="34"/>
  <c r="U15" i="30"/>
  <c r="U14" i="30"/>
  <c r="BG17" i="1"/>
  <c r="G16" i="38"/>
  <c r="S16" i="38" s="1"/>
  <c r="I16" i="36"/>
  <c r="G16" i="34"/>
  <c r="H16" i="32"/>
  <c r="G16" i="30"/>
  <c r="N16" i="30" s="1"/>
  <c r="S16" i="30" s="1"/>
  <c r="T16" i="30" s="1"/>
  <c r="G16" i="28"/>
  <c r="N16" i="28" s="1"/>
  <c r="S16" i="28" s="1"/>
  <c r="U14" i="32"/>
  <c r="U15" i="28"/>
  <c r="U14" i="28"/>
  <c r="T15" i="38" l="1"/>
  <c r="U15" i="38" s="1"/>
  <c r="G57" i="23"/>
  <c r="T16" i="38"/>
  <c r="U16" i="38" s="1"/>
  <c r="J22" i="25"/>
  <c r="J7" i="25"/>
  <c r="I38" i="25"/>
  <c r="O16" i="32"/>
  <c r="S16" i="32" s="1"/>
  <c r="T16" i="32" s="1"/>
  <c r="S50" i="23"/>
  <c r="T49" i="23"/>
  <c r="H51" i="23"/>
  <c r="J136" i="34"/>
  <c r="K52" i="23"/>
  <c r="L51" i="23"/>
  <c r="K136" i="36"/>
  <c r="C52" i="23"/>
  <c r="D51" i="23"/>
  <c r="P50" i="23"/>
  <c r="T16" i="28"/>
  <c r="BG18" i="1"/>
  <c r="G17" i="38"/>
  <c r="S17" i="38" s="1"/>
  <c r="I17" i="36"/>
  <c r="G17" i="34"/>
  <c r="G17" i="30"/>
  <c r="N17" i="30" s="1"/>
  <c r="S17" i="30" s="1"/>
  <c r="H17" i="32"/>
  <c r="G17" i="28"/>
  <c r="N17" i="28" s="1"/>
  <c r="S17" i="28" s="1"/>
  <c r="T17" i="28" s="1"/>
  <c r="U16" i="30"/>
  <c r="G58" i="23" l="1"/>
  <c r="O17" i="32"/>
  <c r="S17" i="32" s="1"/>
  <c r="T17" i="32" s="1"/>
  <c r="H52" i="23"/>
  <c r="J137" i="34"/>
  <c r="S51" i="23"/>
  <c r="T50" i="23"/>
  <c r="O52" i="23"/>
  <c r="P51" i="23"/>
  <c r="C53" i="23"/>
  <c r="D52" i="23"/>
  <c r="K53" i="23"/>
  <c r="L52" i="23"/>
  <c r="K137" i="36"/>
  <c r="T17" i="38"/>
  <c r="U17" i="38" s="1"/>
  <c r="T17" i="30"/>
  <c r="U16" i="28"/>
  <c r="U17" i="28"/>
  <c r="BG19" i="1"/>
  <c r="G18" i="38"/>
  <c r="S18" i="38" s="1"/>
  <c r="I18" i="36"/>
  <c r="G18" i="34"/>
  <c r="G18" i="28"/>
  <c r="N18" i="28" s="1"/>
  <c r="S18" i="28" s="1"/>
  <c r="T18" i="28" s="1"/>
  <c r="G18" i="30"/>
  <c r="N18" i="30" s="1"/>
  <c r="S18" i="30" s="1"/>
  <c r="T18" i="30" s="1"/>
  <c r="H18" i="32"/>
  <c r="U16" i="32"/>
  <c r="G59" i="23" l="1"/>
  <c r="O18" i="32"/>
  <c r="S18" i="32" s="1"/>
  <c r="K54" i="23"/>
  <c r="L53" i="23"/>
  <c r="K138" i="36"/>
  <c r="C54" i="23"/>
  <c r="D53" i="23"/>
  <c r="O53" i="23"/>
  <c r="P52" i="23"/>
  <c r="S52" i="23"/>
  <c r="T51" i="23"/>
  <c r="H53" i="23"/>
  <c r="J138" i="34"/>
  <c r="U18" i="28"/>
  <c r="T18" i="38"/>
  <c r="U18" i="38" s="1"/>
  <c r="U17" i="32"/>
  <c r="BG20" i="1"/>
  <c r="G19" i="38"/>
  <c r="S19" i="38" s="1"/>
  <c r="I19" i="36"/>
  <c r="G19" i="34"/>
  <c r="H19" i="32"/>
  <c r="G19" i="30"/>
  <c r="N19" i="30" s="1"/>
  <c r="S19" i="30" s="1"/>
  <c r="G19" i="28"/>
  <c r="N19" i="28" s="1"/>
  <c r="S19" i="28" s="1"/>
  <c r="T19" i="28" s="1"/>
  <c r="U18" i="30"/>
  <c r="U17" i="30"/>
  <c r="G60" i="23" l="1"/>
  <c r="T18" i="32"/>
  <c r="U18" i="32" s="1"/>
  <c r="O19" i="32"/>
  <c r="S19" i="32" s="1"/>
  <c r="T19" i="32" s="1"/>
  <c r="O54" i="23"/>
  <c r="P53" i="23"/>
  <c r="C55" i="23"/>
  <c r="D54" i="23"/>
  <c r="H54" i="23"/>
  <c r="J139" i="34"/>
  <c r="S53" i="23"/>
  <c r="T52" i="23"/>
  <c r="K55" i="23"/>
  <c r="L54" i="23"/>
  <c r="K139" i="36"/>
  <c r="T19" i="38"/>
  <c r="U19" i="38" s="1"/>
  <c r="U19" i="28"/>
  <c r="T19" i="30"/>
  <c r="BG21" i="1"/>
  <c r="G20" i="38"/>
  <c r="S20" i="38" s="1"/>
  <c r="I20" i="36"/>
  <c r="G20" i="34"/>
  <c r="H20" i="32"/>
  <c r="G20" i="30"/>
  <c r="N20" i="30" s="1"/>
  <c r="S20" i="30" s="1"/>
  <c r="T20" i="30" s="1"/>
  <c r="G20" i="28"/>
  <c r="N20" i="28" s="1"/>
  <c r="S20" i="28" s="1"/>
  <c r="T20" i="28" s="1"/>
  <c r="O20" i="32" l="1"/>
  <c r="S20" i="32" s="1"/>
  <c r="T20" i="32" s="1"/>
  <c r="S54" i="23"/>
  <c r="T53" i="23"/>
  <c r="K56" i="23"/>
  <c r="L55" i="23"/>
  <c r="K140" i="36"/>
  <c r="H55" i="23"/>
  <c r="J140" i="34"/>
  <c r="C56" i="23"/>
  <c r="D55" i="23"/>
  <c r="O55" i="23"/>
  <c r="P54" i="23"/>
  <c r="U20" i="28"/>
  <c r="BG22" i="1"/>
  <c r="G21" i="38"/>
  <c r="I21" i="36"/>
  <c r="G21" i="34"/>
  <c r="G21" i="30"/>
  <c r="N21" i="30" s="1"/>
  <c r="S21" i="30" s="1"/>
  <c r="T21" i="30" s="1"/>
  <c r="H21" i="32"/>
  <c r="G21" i="28"/>
  <c r="N21" i="28" s="1"/>
  <c r="S21" i="28" s="1"/>
  <c r="T21" i="28" s="1"/>
  <c r="U19" i="32"/>
  <c r="U20" i="30"/>
  <c r="T20" i="38"/>
  <c r="U20" i="38" s="1"/>
  <c r="U19" i="30"/>
  <c r="S21" i="38" l="1"/>
  <c r="T21" i="38" s="1"/>
  <c r="U21" i="38" s="1"/>
  <c r="O21" i="32"/>
  <c r="S21" i="32" s="1"/>
  <c r="T21" i="32" s="1"/>
  <c r="U21" i="32" s="1"/>
  <c r="O56" i="23"/>
  <c r="P55" i="23"/>
  <c r="C57" i="23"/>
  <c r="D56" i="23"/>
  <c r="H56" i="23"/>
  <c r="J141" i="34"/>
  <c r="S55" i="23"/>
  <c r="T54" i="23"/>
  <c r="K57" i="23"/>
  <c r="L56" i="23"/>
  <c r="K141" i="36"/>
  <c r="U20" i="32"/>
  <c r="U21" i="28"/>
  <c r="U21" i="30"/>
  <c r="BG23" i="1"/>
  <c r="G22" i="38"/>
  <c r="I22" i="36"/>
  <c r="G22" i="28"/>
  <c r="N22" i="28" s="1"/>
  <c r="S22" i="28" s="1"/>
  <c r="T22" i="28" s="1"/>
  <c r="G22" i="34"/>
  <c r="H22" i="32"/>
  <c r="G22" i="30"/>
  <c r="N22" i="30" s="1"/>
  <c r="S22" i="30" s="1"/>
  <c r="T22" i="30" s="1"/>
  <c r="S22" i="38" l="1"/>
  <c r="T22" i="38" s="1"/>
  <c r="U22" i="38" s="1"/>
  <c r="O22" i="32"/>
  <c r="S22" i="32" s="1"/>
  <c r="T22" i="32" s="1"/>
  <c r="C58" i="23"/>
  <c r="D57" i="23"/>
  <c r="S56" i="23"/>
  <c r="T55" i="23"/>
  <c r="K58" i="23"/>
  <c r="L57" i="23"/>
  <c r="K142" i="36"/>
  <c r="H57" i="23"/>
  <c r="J142" i="34"/>
  <c r="O57" i="23"/>
  <c r="P56" i="23"/>
  <c r="U22" i="28"/>
  <c r="BG24" i="1"/>
  <c r="G23" i="38"/>
  <c r="I23" i="36"/>
  <c r="G23" i="34"/>
  <c r="H23" i="32"/>
  <c r="G23" i="30"/>
  <c r="N23" i="30" s="1"/>
  <c r="S23" i="30" s="1"/>
  <c r="T23" i="30" s="1"/>
  <c r="G23" i="28"/>
  <c r="N23" i="28" s="1"/>
  <c r="S23" i="28" s="1"/>
  <c r="T23" i="28" s="1"/>
  <c r="U22" i="30"/>
  <c r="S23" i="38" l="1"/>
  <c r="T23" i="38" s="1"/>
  <c r="U23" i="38" s="1"/>
  <c r="O23" i="32"/>
  <c r="S23" i="32" s="1"/>
  <c r="T23" i="32" s="1"/>
  <c r="U23" i="32" s="1"/>
  <c r="L58" i="23"/>
  <c r="K59" i="23"/>
  <c r="K143" i="36"/>
  <c r="O58" i="23"/>
  <c r="P57" i="23"/>
  <c r="H58" i="23"/>
  <c r="J143" i="34"/>
  <c r="S57" i="23"/>
  <c r="T56" i="23"/>
  <c r="C59" i="23"/>
  <c r="D58" i="23"/>
  <c r="U23" i="28"/>
  <c r="U22" i="32"/>
  <c r="U23" i="30"/>
  <c r="BG25" i="1"/>
  <c r="G24" i="38"/>
  <c r="I24" i="36"/>
  <c r="G24" i="34"/>
  <c r="H24" i="32"/>
  <c r="G24" i="30"/>
  <c r="N24" i="30" s="1"/>
  <c r="S24" i="30" s="1"/>
  <c r="T24" i="30" s="1"/>
  <c r="G24" i="28"/>
  <c r="N24" i="28" s="1"/>
  <c r="S24" i="28" s="1"/>
  <c r="T24" i="28" s="1"/>
  <c r="S24" i="38" l="1"/>
  <c r="T24" i="38" s="1"/>
  <c r="U24" i="38" s="1"/>
  <c r="O24" i="32"/>
  <c r="S24" i="32" s="1"/>
  <c r="T24" i="32" s="1"/>
  <c r="U24" i="32" s="1"/>
  <c r="S58" i="23"/>
  <c r="T57" i="23"/>
  <c r="O59" i="23"/>
  <c r="P58" i="23"/>
  <c r="L59" i="23"/>
  <c r="K60" i="23"/>
  <c r="K144" i="36"/>
  <c r="C60" i="23"/>
  <c r="D59" i="23"/>
  <c r="H59" i="23"/>
  <c r="J144" i="34"/>
  <c r="U24" i="28"/>
  <c r="BG26" i="1"/>
  <c r="G25" i="38"/>
  <c r="I25" i="36"/>
  <c r="G25" i="34"/>
  <c r="G25" i="30"/>
  <c r="N25" i="30" s="1"/>
  <c r="S25" i="30" s="1"/>
  <c r="T25" i="30" s="1"/>
  <c r="H25" i="32"/>
  <c r="G25" i="28"/>
  <c r="N25" i="28" s="1"/>
  <c r="S25" i="28" s="1"/>
  <c r="T25" i="28" s="1"/>
  <c r="U24" i="30"/>
  <c r="S25" i="38" l="1"/>
  <c r="T25" i="38" s="1"/>
  <c r="U25" i="38" s="1"/>
  <c r="K19" i="23"/>
  <c r="O25" i="32"/>
  <c r="S25" i="32" s="1"/>
  <c r="T25" i="32" s="1"/>
  <c r="U25" i="32" s="1"/>
  <c r="C19" i="23"/>
  <c r="H60" i="23"/>
  <c r="J145" i="34"/>
  <c r="G19" i="23"/>
  <c r="D60" i="23"/>
  <c r="L60" i="23"/>
  <c r="K145" i="36"/>
  <c r="O60" i="23"/>
  <c r="P59" i="23"/>
  <c r="S59" i="23"/>
  <c r="T58" i="23"/>
  <c r="U25" i="28"/>
  <c r="U25" i="30"/>
  <c r="BG27" i="1"/>
  <c r="G26" i="38"/>
  <c r="S26" i="38" s="1"/>
  <c r="I26" i="36"/>
  <c r="G26" i="28"/>
  <c r="N26" i="28" s="1"/>
  <c r="S26" i="28" s="1"/>
  <c r="G26" i="30"/>
  <c r="N26" i="30" s="1"/>
  <c r="S26" i="30" s="1"/>
  <c r="G26" i="34"/>
  <c r="H26" i="32"/>
  <c r="J33" i="25" l="1"/>
  <c r="D19" i="23"/>
  <c r="L19" i="23"/>
  <c r="O26" i="32"/>
  <c r="S26" i="32" s="1"/>
  <c r="T26" i="32" s="1"/>
  <c r="J35" i="25"/>
  <c r="H19" i="23"/>
  <c r="J34" i="25"/>
  <c r="P60" i="23"/>
  <c r="O19" i="23"/>
  <c r="S60" i="23"/>
  <c r="S19" i="23" s="1"/>
  <c r="T59" i="23"/>
  <c r="T26" i="30"/>
  <c r="T26" i="38"/>
  <c r="U26" i="38" s="1"/>
  <c r="T26" i="28"/>
  <c r="BG28" i="1"/>
  <c r="G27" i="38"/>
  <c r="I27" i="36"/>
  <c r="G27" i="34"/>
  <c r="H27" i="32"/>
  <c r="G27" i="30"/>
  <c r="N27" i="30" s="1"/>
  <c r="S27" i="30" s="1"/>
  <c r="T27" i="30" s="1"/>
  <c r="G27" i="28"/>
  <c r="N27" i="28" s="1"/>
  <c r="S27" i="28" s="1"/>
  <c r="T27" i="28" s="1"/>
  <c r="S27" i="38" l="1"/>
  <c r="AO16" i="17"/>
  <c r="AQ16" i="17" s="1"/>
  <c r="AG16" i="17"/>
  <c r="AI16" i="17" s="1"/>
  <c r="AK16" i="17" s="1"/>
  <c r="T19" i="23"/>
  <c r="J37" i="25"/>
  <c r="O27" i="32"/>
  <c r="S27" i="32" s="1"/>
  <c r="T27" i="32" s="1"/>
  <c r="U27" i="32" s="1"/>
  <c r="P19" i="23"/>
  <c r="J36" i="25"/>
  <c r="T60" i="23"/>
  <c r="U27" i="30"/>
  <c r="U26" i="30"/>
  <c r="U26" i="32"/>
  <c r="U27" i="28"/>
  <c r="U26" i="28"/>
  <c r="BG29" i="1"/>
  <c r="G28" i="38"/>
  <c r="S28" i="38" s="1"/>
  <c r="I28" i="36"/>
  <c r="G28" i="34"/>
  <c r="H28" i="32"/>
  <c r="G28" i="30"/>
  <c r="N28" i="30" s="1"/>
  <c r="S28" i="30" s="1"/>
  <c r="T28" i="30" s="1"/>
  <c r="G28" i="28"/>
  <c r="N28" i="28" s="1"/>
  <c r="S28" i="28" s="1"/>
  <c r="T28" i="28" s="1"/>
  <c r="T27" i="38" l="1"/>
  <c r="U27" i="38" s="1"/>
  <c r="K7" i="25"/>
  <c r="K6" i="25"/>
  <c r="I20" i="24"/>
  <c r="J20" i="24" s="1"/>
  <c r="J38" i="25"/>
  <c r="O28" i="32"/>
  <c r="S28" i="32" s="1"/>
  <c r="U28" i="30"/>
  <c r="T28" i="38"/>
  <c r="U28" i="38" s="1"/>
  <c r="U28" i="28"/>
  <c r="BG30" i="1"/>
  <c r="G29" i="38"/>
  <c r="S29" i="38" s="1"/>
  <c r="I29" i="36"/>
  <c r="G29" i="34"/>
  <c r="G29" i="30"/>
  <c r="N29" i="30" s="1"/>
  <c r="S29" i="30" s="1"/>
  <c r="T29" i="30" s="1"/>
  <c r="H29" i="32"/>
  <c r="G29" i="28"/>
  <c r="N29" i="28" s="1"/>
  <c r="S29" i="28" s="1"/>
  <c r="T28" i="32" l="1"/>
  <c r="C16" i="25"/>
  <c r="K22" i="25"/>
  <c r="C15" i="25"/>
  <c r="O29" i="32"/>
  <c r="S29" i="32" s="1"/>
  <c r="T29" i="32" s="1"/>
  <c r="U29" i="32" s="1"/>
  <c r="T29" i="38"/>
  <c r="U29" i="38" s="1"/>
  <c r="T29" i="28"/>
  <c r="U28" i="32"/>
  <c r="U29" i="30"/>
  <c r="BG31" i="1"/>
  <c r="G30" i="38"/>
  <c r="S30" i="38" s="1"/>
  <c r="G30" i="34"/>
  <c r="G30" i="28"/>
  <c r="N30" i="28" s="1"/>
  <c r="S30" i="28" s="1"/>
  <c r="T30" i="28" s="1"/>
  <c r="I30" i="36"/>
  <c r="G30" i="30"/>
  <c r="N30" i="30" s="1"/>
  <c r="S30" i="30" s="1"/>
  <c r="H30" i="32"/>
  <c r="E15" i="25" l="1"/>
  <c r="E16" i="25"/>
  <c r="T30" i="30"/>
  <c r="U30" i="30" s="1"/>
  <c r="C28" i="25"/>
  <c r="O30" i="32"/>
  <c r="S30" i="32" s="1"/>
  <c r="T30" i="32" s="1"/>
  <c r="U30" i="32" s="1"/>
  <c r="T30" i="38"/>
  <c r="U30" i="38" s="1"/>
  <c r="U29" i="28"/>
  <c r="U30" i="28"/>
  <c r="BG32" i="1"/>
  <c r="G31" i="38"/>
  <c r="S31" i="38" s="1"/>
  <c r="I31" i="36"/>
  <c r="G31" i="34"/>
  <c r="H31" i="32"/>
  <c r="G31" i="30"/>
  <c r="N31" i="30" s="1"/>
  <c r="S31" i="30" s="1"/>
  <c r="G31" i="28"/>
  <c r="N31" i="28" s="1"/>
  <c r="S31" i="28" s="1"/>
  <c r="T31" i="28" s="1"/>
  <c r="E28" i="25" l="1"/>
  <c r="O31" i="32"/>
  <c r="S31" i="32" s="1"/>
  <c r="T31" i="32" s="1"/>
  <c r="U31" i="32" s="1"/>
  <c r="T31" i="38"/>
  <c r="U31" i="38" s="1"/>
  <c r="BG33" i="1"/>
  <c r="G32" i="38"/>
  <c r="I32" i="36"/>
  <c r="G32" i="34"/>
  <c r="H32" i="32"/>
  <c r="G32" i="30"/>
  <c r="N32" i="30" s="1"/>
  <c r="S32" i="30" s="1"/>
  <c r="T32" i="30" s="1"/>
  <c r="G32" i="28"/>
  <c r="N32" i="28" s="1"/>
  <c r="S32" i="28" s="1"/>
  <c r="U31" i="28"/>
  <c r="T31" i="30"/>
  <c r="S32" i="38" l="1"/>
  <c r="T32" i="38" s="1"/>
  <c r="U32" i="38" s="1"/>
  <c r="O32" i="32"/>
  <c r="S32" i="32" s="1"/>
  <c r="T32" i="32" s="1"/>
  <c r="U32" i="32" s="1"/>
  <c r="U32" i="30"/>
  <c r="BG34" i="1"/>
  <c r="G33" i="38"/>
  <c r="I33" i="36"/>
  <c r="G33" i="34"/>
  <c r="G33" i="30"/>
  <c r="N33" i="30" s="1"/>
  <c r="S33" i="30" s="1"/>
  <c r="T33" i="30" s="1"/>
  <c r="H33" i="32"/>
  <c r="G33" i="28"/>
  <c r="N33" i="28" s="1"/>
  <c r="S33" i="28" s="1"/>
  <c r="T33" i="28" s="1"/>
  <c r="U31" i="30"/>
  <c r="T32" i="28"/>
  <c r="S33" i="38" l="1"/>
  <c r="T33" i="38" s="1"/>
  <c r="U33" i="38" s="1"/>
  <c r="O33" i="32"/>
  <c r="S33" i="32" s="1"/>
  <c r="T33" i="32" s="1"/>
  <c r="U33" i="32" s="1"/>
  <c r="U32" i="28"/>
  <c r="BG35" i="1"/>
  <c r="G34" i="38"/>
  <c r="I34" i="36"/>
  <c r="G34" i="34"/>
  <c r="G34" i="28"/>
  <c r="N34" i="28" s="1"/>
  <c r="S34" i="28" s="1"/>
  <c r="T34" i="28" s="1"/>
  <c r="G34" i="30"/>
  <c r="N34" i="30" s="1"/>
  <c r="S34" i="30" s="1"/>
  <c r="T34" i="30" s="1"/>
  <c r="H34" i="32"/>
  <c r="U33" i="28"/>
  <c r="U33" i="30"/>
  <c r="S34" i="38" l="1"/>
  <c r="T34" i="38" s="1"/>
  <c r="U34" i="38" s="1"/>
  <c r="O34" i="32"/>
  <c r="S34" i="32" s="1"/>
  <c r="T34" i="32" s="1"/>
  <c r="U34" i="32" s="1"/>
  <c r="U34" i="30"/>
  <c r="U34" i="28"/>
  <c r="BG36" i="1"/>
  <c r="G35" i="38"/>
  <c r="I35" i="36"/>
  <c r="G35" i="34"/>
  <c r="H35" i="32"/>
  <c r="G35" i="30"/>
  <c r="N35" i="30" s="1"/>
  <c r="S35" i="30" s="1"/>
  <c r="T35" i="30" s="1"/>
  <c r="G35" i="28"/>
  <c r="N35" i="28" s="1"/>
  <c r="S35" i="28" s="1"/>
  <c r="T35" i="28" s="1"/>
  <c r="S35" i="38" l="1"/>
  <c r="T35" i="38" s="1"/>
  <c r="U35" i="38" s="1"/>
  <c r="O35" i="32"/>
  <c r="S35" i="32" s="1"/>
  <c r="T35" i="32" s="1"/>
  <c r="U35" i="32" s="1"/>
  <c r="BG37" i="1"/>
  <c r="G36" i="38"/>
  <c r="I36" i="36"/>
  <c r="G36" i="34"/>
  <c r="H36" i="32"/>
  <c r="G36" i="30"/>
  <c r="N36" i="30" s="1"/>
  <c r="S36" i="30" s="1"/>
  <c r="T36" i="30" s="1"/>
  <c r="G36" i="28"/>
  <c r="N36" i="28" s="1"/>
  <c r="S36" i="28" s="1"/>
  <c r="T36" i="28" s="1"/>
  <c r="U35" i="28"/>
  <c r="U35" i="30"/>
  <c r="S36" i="38" l="1"/>
  <c r="T36" i="38" s="1"/>
  <c r="U36" i="38" s="1"/>
  <c r="O36" i="32"/>
  <c r="S36" i="32" s="1"/>
  <c r="T36" i="32" s="1"/>
  <c r="U36" i="32" s="1"/>
  <c r="U36" i="28"/>
  <c r="U36" i="30"/>
  <c r="BG38" i="1"/>
  <c r="G37" i="38"/>
  <c r="I37" i="36"/>
  <c r="G37" i="34"/>
  <c r="G37" i="30"/>
  <c r="N37" i="30" s="1"/>
  <c r="S37" i="30" s="1"/>
  <c r="T37" i="30" s="1"/>
  <c r="H37" i="32"/>
  <c r="G37" i="28"/>
  <c r="N37" i="28" s="1"/>
  <c r="S37" i="28" s="1"/>
  <c r="T37" i="28" s="1"/>
  <c r="S37" i="38" l="1"/>
  <c r="T37" i="38" s="1"/>
  <c r="U37" i="38" s="1"/>
  <c r="O37" i="32"/>
  <c r="S37" i="32" s="1"/>
  <c r="T37" i="32" s="1"/>
  <c r="U37" i="32" s="1"/>
  <c r="U37" i="28"/>
  <c r="U37" i="30"/>
  <c r="BG39" i="1"/>
  <c r="G38" i="38"/>
  <c r="S38" i="38" s="1"/>
  <c r="I38" i="36"/>
  <c r="G38" i="28"/>
  <c r="N38" i="28" s="1"/>
  <c r="S38" i="28" s="1"/>
  <c r="G38" i="34"/>
  <c r="H38" i="32"/>
  <c r="G38" i="30"/>
  <c r="N38" i="30" s="1"/>
  <c r="S38" i="30" s="1"/>
  <c r="O38" i="32" l="1"/>
  <c r="S38" i="32" s="1"/>
  <c r="T38" i="38"/>
  <c r="U38" i="38" s="1"/>
  <c r="T38" i="28"/>
  <c r="BG40" i="1"/>
  <c r="G39" i="38"/>
  <c r="I39" i="36"/>
  <c r="G39" i="34"/>
  <c r="H39" i="32"/>
  <c r="G39" i="30"/>
  <c r="N39" i="30" s="1"/>
  <c r="S39" i="30" s="1"/>
  <c r="T39" i="30" s="1"/>
  <c r="G39" i="28"/>
  <c r="N39" i="28" s="1"/>
  <c r="S39" i="28" s="1"/>
  <c r="T39" i="28" s="1"/>
  <c r="T38" i="30"/>
  <c r="S39" i="38" l="1"/>
  <c r="T38" i="32"/>
  <c r="U38" i="32" s="1"/>
  <c r="O39" i="32"/>
  <c r="S39" i="32" s="1"/>
  <c r="T39" i="32" s="1"/>
  <c r="U39" i="32" s="1"/>
  <c r="U38" i="30"/>
  <c r="BG41" i="1"/>
  <c r="G40" i="38"/>
  <c r="S40" i="38" s="1"/>
  <c r="I40" i="36"/>
  <c r="G40" i="34"/>
  <c r="H40" i="32"/>
  <c r="G40" i="30"/>
  <c r="N40" i="30" s="1"/>
  <c r="S40" i="30" s="1"/>
  <c r="G40" i="28"/>
  <c r="N40" i="28" s="1"/>
  <c r="S40" i="28" s="1"/>
  <c r="U39" i="28"/>
  <c r="U38" i="28"/>
  <c r="U39" i="30"/>
  <c r="T39" i="38" l="1"/>
  <c r="U39" i="38" s="1"/>
  <c r="O40" i="32"/>
  <c r="S40" i="32" s="1"/>
  <c r="T40" i="38"/>
  <c r="U40" i="38" s="1"/>
  <c r="T40" i="28"/>
  <c r="T40" i="30"/>
  <c r="BG42" i="1"/>
  <c r="G41" i="38"/>
  <c r="S41" i="38" s="1"/>
  <c r="I41" i="36"/>
  <c r="G41" i="34"/>
  <c r="G41" i="30"/>
  <c r="N41" i="30" s="1"/>
  <c r="S41" i="30" s="1"/>
  <c r="H41" i="32"/>
  <c r="G41" i="28"/>
  <c r="N41" i="28" s="1"/>
  <c r="S41" i="28" s="1"/>
  <c r="T41" i="28" s="1"/>
  <c r="T40" i="32" l="1"/>
  <c r="U40" i="32" s="1"/>
  <c r="O41" i="32"/>
  <c r="S41" i="32" s="1"/>
  <c r="T41" i="32" s="1"/>
  <c r="T41" i="38"/>
  <c r="U41" i="38" s="1"/>
  <c r="U41" i="28"/>
  <c r="T41" i="30"/>
  <c r="BG43" i="1"/>
  <c r="G42" i="38"/>
  <c r="S42" i="38" s="1"/>
  <c r="I42" i="36"/>
  <c r="G42" i="28"/>
  <c r="N42" i="28" s="1"/>
  <c r="S42" i="28" s="1"/>
  <c r="T42" i="28" s="1"/>
  <c r="G42" i="30"/>
  <c r="N42" i="30" s="1"/>
  <c r="S42" i="30" s="1"/>
  <c r="H42" i="32"/>
  <c r="G42" i="34"/>
  <c r="U40" i="30"/>
  <c r="U40" i="28"/>
  <c r="O42" i="32" l="1"/>
  <c r="S42" i="32" s="1"/>
  <c r="T42" i="38"/>
  <c r="U42" i="38" s="1"/>
  <c r="U41" i="30"/>
  <c r="T42" i="30"/>
  <c r="U41" i="32"/>
  <c r="U42" i="28"/>
  <c r="BG44" i="1"/>
  <c r="G43" i="38"/>
  <c r="S43" i="38" s="1"/>
  <c r="I43" i="36"/>
  <c r="G43" i="34"/>
  <c r="H43" i="32"/>
  <c r="G43" i="30"/>
  <c r="N43" i="30" s="1"/>
  <c r="S43" i="30" s="1"/>
  <c r="G43" i="28"/>
  <c r="N43" i="28" s="1"/>
  <c r="S43" i="28" s="1"/>
  <c r="T42" i="32" l="1"/>
  <c r="U42" i="32" s="1"/>
  <c r="O43" i="32"/>
  <c r="S43" i="32" s="1"/>
  <c r="T43" i="32" s="1"/>
  <c r="T43" i="28"/>
  <c r="T43" i="30"/>
  <c r="U42" i="30"/>
  <c r="BG45" i="1"/>
  <c r="G44" i="38"/>
  <c r="S44" i="38" s="1"/>
  <c r="I44" i="36"/>
  <c r="G44" i="34"/>
  <c r="H44" i="32"/>
  <c r="G44" i="30"/>
  <c r="N44" i="30" s="1"/>
  <c r="S44" i="30" s="1"/>
  <c r="G44" i="28"/>
  <c r="N44" i="28" s="1"/>
  <c r="S44" i="28" s="1"/>
  <c r="T43" i="38"/>
  <c r="U43" i="38" s="1"/>
  <c r="O44" i="32" l="1"/>
  <c r="S44" i="32" s="1"/>
  <c r="T44" i="38"/>
  <c r="U44" i="38" s="1"/>
  <c r="U43" i="32"/>
  <c r="T44" i="30"/>
  <c r="BG46" i="1"/>
  <c r="G45" i="38"/>
  <c r="I45" i="36"/>
  <c r="G45" i="34"/>
  <c r="G45" i="30"/>
  <c r="N45" i="30" s="1"/>
  <c r="S45" i="30" s="1"/>
  <c r="T45" i="30" s="1"/>
  <c r="H45" i="32"/>
  <c r="G45" i="28"/>
  <c r="N45" i="28" s="1"/>
  <c r="S45" i="28" s="1"/>
  <c r="T44" i="28"/>
  <c r="U43" i="28"/>
  <c r="U43" i="30"/>
  <c r="S45" i="38" l="1"/>
  <c r="T45" i="38" s="1"/>
  <c r="U45" i="38" s="1"/>
  <c r="T44" i="32"/>
  <c r="U44" i="32" s="1"/>
  <c r="O45" i="32"/>
  <c r="S45" i="32" s="1"/>
  <c r="T45" i="32" s="1"/>
  <c r="U44" i="28"/>
  <c r="T45" i="28"/>
  <c r="U45" i="30"/>
  <c r="BG47" i="1"/>
  <c r="G46" i="38"/>
  <c r="I46" i="36"/>
  <c r="G46" i="34"/>
  <c r="G46" i="28"/>
  <c r="N46" i="28" s="1"/>
  <c r="S46" i="28" s="1"/>
  <c r="T46" i="28" s="1"/>
  <c r="G46" i="30"/>
  <c r="N46" i="30" s="1"/>
  <c r="S46" i="30" s="1"/>
  <c r="T46" i="30" s="1"/>
  <c r="H46" i="32"/>
  <c r="U44" i="30"/>
  <c r="S46" i="38" l="1"/>
  <c r="T46" i="38" s="1"/>
  <c r="U46" i="38" s="1"/>
  <c r="O46" i="32"/>
  <c r="S46" i="32" s="1"/>
  <c r="T46" i="32" s="1"/>
  <c r="U46" i="32" s="1"/>
  <c r="BG48" i="1"/>
  <c r="G47" i="38"/>
  <c r="I47" i="36"/>
  <c r="G47" i="34"/>
  <c r="H47" i="32"/>
  <c r="G47" i="30"/>
  <c r="N47" i="30" s="1"/>
  <c r="S47" i="30" s="1"/>
  <c r="T47" i="30" s="1"/>
  <c r="G47" i="28"/>
  <c r="N47" i="28" s="1"/>
  <c r="S47" i="28" s="1"/>
  <c r="T47" i="28" s="1"/>
  <c r="U45" i="28"/>
  <c r="U46" i="28"/>
  <c r="U45" i="32"/>
  <c r="U46" i="30"/>
  <c r="S47" i="38" l="1"/>
  <c r="T47" i="38" s="1"/>
  <c r="U47" i="38" s="1"/>
  <c r="O47" i="32"/>
  <c r="S47" i="32" s="1"/>
  <c r="T47" i="32" s="1"/>
  <c r="U47" i="32" s="1"/>
  <c r="BG49" i="1"/>
  <c r="G48" i="38"/>
  <c r="I48" i="36"/>
  <c r="G48" i="34"/>
  <c r="H48" i="32"/>
  <c r="G48" i="30"/>
  <c r="N48" i="30" s="1"/>
  <c r="S48" i="30" s="1"/>
  <c r="T48" i="30" s="1"/>
  <c r="G48" i="28"/>
  <c r="N48" i="28" s="1"/>
  <c r="S48" i="28" s="1"/>
  <c r="T48" i="28" s="1"/>
  <c r="U47" i="28"/>
  <c r="U47" i="30"/>
  <c r="S48" i="38" l="1"/>
  <c r="T48" i="38" s="1"/>
  <c r="U48" i="38" s="1"/>
  <c r="O48" i="32"/>
  <c r="S48" i="32" s="1"/>
  <c r="T48" i="32" s="1"/>
  <c r="U48" i="32" s="1"/>
  <c r="U48" i="28"/>
  <c r="BG50" i="1"/>
  <c r="G49" i="38"/>
  <c r="I49" i="36"/>
  <c r="G49" i="34"/>
  <c r="G49" i="30"/>
  <c r="N49" i="30" s="1"/>
  <c r="S49" i="30" s="1"/>
  <c r="T49" i="30" s="1"/>
  <c r="H49" i="32"/>
  <c r="G49" i="28"/>
  <c r="N49" i="28" s="1"/>
  <c r="S49" i="28" s="1"/>
  <c r="T49" i="28" s="1"/>
  <c r="U48" i="30"/>
  <c r="S49" i="38" l="1"/>
  <c r="T49" i="38" s="1"/>
  <c r="U49" i="38" s="1"/>
  <c r="O49" i="32"/>
  <c r="S49" i="32" s="1"/>
  <c r="T49" i="32" s="1"/>
  <c r="BG51" i="1"/>
  <c r="G50" i="38"/>
  <c r="S50" i="38" s="1"/>
  <c r="I50" i="36"/>
  <c r="G50" i="34"/>
  <c r="G50" i="28"/>
  <c r="N50" i="28" s="1"/>
  <c r="S50" i="28" s="1"/>
  <c r="H50" i="32"/>
  <c r="G50" i="30"/>
  <c r="N50" i="30" s="1"/>
  <c r="S50" i="30" s="1"/>
  <c r="U49" i="28"/>
  <c r="U49" i="30"/>
  <c r="U49" i="32" l="1"/>
  <c r="O50" i="32"/>
  <c r="S50" i="32" s="1"/>
  <c r="T50" i="28"/>
  <c r="T50" i="38"/>
  <c r="U50" i="38" s="1"/>
  <c r="T50" i="30"/>
  <c r="BG52" i="1"/>
  <c r="G51" i="38"/>
  <c r="I51" i="36"/>
  <c r="G51" i="34"/>
  <c r="H51" i="32"/>
  <c r="G51" i="30"/>
  <c r="N51" i="30" s="1"/>
  <c r="S51" i="30" s="1"/>
  <c r="T51" i="30" s="1"/>
  <c r="G51" i="28"/>
  <c r="N51" i="28" s="1"/>
  <c r="S51" i="28" s="1"/>
  <c r="T51" i="28" s="1"/>
  <c r="S51" i="38" l="1"/>
  <c r="T50" i="32"/>
  <c r="U50" i="32" s="1"/>
  <c r="O51" i="32"/>
  <c r="S51" i="32" s="1"/>
  <c r="T51" i="32" s="1"/>
  <c r="U51" i="32" s="1"/>
  <c r="BG53" i="1"/>
  <c r="G52" i="38"/>
  <c r="S52" i="38" s="1"/>
  <c r="I52" i="36"/>
  <c r="G52" i="34"/>
  <c r="H52" i="32"/>
  <c r="G52" i="30"/>
  <c r="N52" i="30" s="1"/>
  <c r="S52" i="30" s="1"/>
  <c r="G52" i="28"/>
  <c r="N52" i="28" s="1"/>
  <c r="S52" i="28" s="1"/>
  <c r="U51" i="28"/>
  <c r="U51" i="30"/>
  <c r="U50" i="30"/>
  <c r="U50" i="28"/>
  <c r="T51" i="38" l="1"/>
  <c r="U51" i="38" s="1"/>
  <c r="O52" i="32"/>
  <c r="S52" i="32" s="1"/>
  <c r="T52" i="32" s="1"/>
  <c r="T52" i="38"/>
  <c r="U52" i="38" s="1"/>
  <c r="BG54" i="1"/>
  <c r="G53" i="38"/>
  <c r="S53" i="38" s="1"/>
  <c r="I53" i="36"/>
  <c r="G53" i="34"/>
  <c r="G53" i="30"/>
  <c r="N53" i="30" s="1"/>
  <c r="S53" i="30" s="1"/>
  <c r="H53" i="32"/>
  <c r="G53" i="28"/>
  <c r="N53" i="28" s="1"/>
  <c r="S53" i="28" s="1"/>
  <c r="T53" i="28" s="1"/>
  <c r="T52" i="28"/>
  <c r="T52" i="30"/>
  <c r="T53" i="30" l="1"/>
  <c r="U53" i="30" s="1"/>
  <c r="O53" i="32"/>
  <c r="S53" i="32" s="1"/>
  <c r="T53" i="32" s="1"/>
  <c r="BG55" i="1"/>
  <c r="G54" i="38"/>
  <c r="S54" i="38" s="1"/>
  <c r="I54" i="36"/>
  <c r="G54" i="28"/>
  <c r="N54" i="28" s="1"/>
  <c r="S54" i="28" s="1"/>
  <c r="T54" i="28" s="1"/>
  <c r="G54" i="34"/>
  <c r="H54" i="32"/>
  <c r="G54" i="30"/>
  <c r="N54" i="30" s="1"/>
  <c r="S54" i="30" s="1"/>
  <c r="U52" i="32"/>
  <c r="U52" i="30"/>
  <c r="U53" i="28"/>
  <c r="U52" i="28"/>
  <c r="T53" i="38"/>
  <c r="U53" i="38" s="1"/>
  <c r="O54" i="32" l="1"/>
  <c r="S54" i="32" s="1"/>
  <c r="T54" i="38"/>
  <c r="U54" i="38" s="1"/>
  <c r="U53" i="32"/>
  <c r="T54" i="30"/>
  <c r="U54" i="28"/>
  <c r="BG56" i="1"/>
  <c r="G55" i="38"/>
  <c r="I55" i="36"/>
  <c r="G55" i="34"/>
  <c r="H55" i="32"/>
  <c r="G55" i="30"/>
  <c r="N55" i="30" s="1"/>
  <c r="S55" i="30" s="1"/>
  <c r="G55" i="28"/>
  <c r="N55" i="28" s="1"/>
  <c r="S55" i="28" s="1"/>
  <c r="T55" i="28" s="1"/>
  <c r="S55" i="38" l="1"/>
  <c r="T55" i="38" s="1"/>
  <c r="U55" i="38" s="1"/>
  <c r="T54" i="32"/>
  <c r="U54" i="32" s="1"/>
  <c r="O55" i="32"/>
  <c r="S55" i="32" s="1"/>
  <c r="T55" i="32" s="1"/>
  <c r="U54" i="30"/>
  <c r="BG57" i="1"/>
  <c r="G56" i="38"/>
  <c r="S56" i="38" s="1"/>
  <c r="I56" i="36"/>
  <c r="G56" i="34"/>
  <c r="H56" i="32"/>
  <c r="G56" i="30"/>
  <c r="N56" i="30" s="1"/>
  <c r="S56" i="30" s="1"/>
  <c r="T56" i="30" s="1"/>
  <c r="G56" i="28"/>
  <c r="N56" i="28" s="1"/>
  <c r="S56" i="28" s="1"/>
  <c r="T56" i="28" s="1"/>
  <c r="U55" i="28"/>
  <c r="T55" i="30"/>
  <c r="O56" i="32" l="1"/>
  <c r="S56" i="32" s="1"/>
  <c r="T56" i="32" s="1"/>
  <c r="T56" i="38"/>
  <c r="U56" i="38" s="1"/>
  <c r="U56" i="28"/>
  <c r="BG58" i="1"/>
  <c r="G57" i="38"/>
  <c r="I57" i="36"/>
  <c r="G57" i="34"/>
  <c r="G57" i="30"/>
  <c r="N57" i="30" s="1"/>
  <c r="S57" i="30" s="1"/>
  <c r="H57" i="32"/>
  <c r="G57" i="28"/>
  <c r="N57" i="28" s="1"/>
  <c r="S57" i="28" s="1"/>
  <c r="T57" i="28" s="1"/>
  <c r="U55" i="30"/>
  <c r="U55" i="32"/>
  <c r="U56" i="30"/>
  <c r="S57" i="38" l="1"/>
  <c r="T57" i="38" s="1"/>
  <c r="U57" i="38" s="1"/>
  <c r="O57" i="32"/>
  <c r="S57" i="32" s="1"/>
  <c r="T57" i="32" s="1"/>
  <c r="U57" i="32" s="1"/>
  <c r="T57" i="30"/>
  <c r="U56" i="32"/>
  <c r="BG59" i="1"/>
  <c r="G58" i="38"/>
  <c r="I58" i="36"/>
  <c r="G58" i="28"/>
  <c r="N58" i="28" s="1"/>
  <c r="S58" i="28" s="1"/>
  <c r="T58" i="28" s="1"/>
  <c r="G58" i="30"/>
  <c r="N58" i="30" s="1"/>
  <c r="S58" i="30" s="1"/>
  <c r="T58" i="30" s="1"/>
  <c r="H58" i="32"/>
  <c r="G58" i="34"/>
  <c r="U57" i="28"/>
  <c r="S58" i="38" l="1"/>
  <c r="T58" i="38" s="1"/>
  <c r="U58" i="38" s="1"/>
  <c r="O58" i="32"/>
  <c r="S58" i="32" s="1"/>
  <c r="T58" i="32" s="1"/>
  <c r="U57" i="30"/>
  <c r="U58" i="30"/>
  <c r="U58" i="28"/>
  <c r="BG60" i="1"/>
  <c r="G59" i="38"/>
  <c r="I59" i="36"/>
  <c r="G59" i="34"/>
  <c r="H59" i="32"/>
  <c r="G59" i="30"/>
  <c r="N59" i="30" s="1"/>
  <c r="S59" i="30" s="1"/>
  <c r="T59" i="30" s="1"/>
  <c r="G59" i="28"/>
  <c r="N59" i="28" s="1"/>
  <c r="S59" i="28" s="1"/>
  <c r="T59" i="28" s="1"/>
  <c r="S59" i="38" l="1"/>
  <c r="T59" i="38" s="1"/>
  <c r="U59" i="38" s="1"/>
  <c r="O59" i="32"/>
  <c r="S59" i="32" s="1"/>
  <c r="T59" i="32" s="1"/>
  <c r="U59" i="32" s="1"/>
  <c r="U59" i="30"/>
  <c r="U59" i="28"/>
  <c r="BG61" i="1"/>
  <c r="G60" i="38"/>
  <c r="I60" i="36"/>
  <c r="G60" i="34"/>
  <c r="H60" i="32"/>
  <c r="G60" i="30"/>
  <c r="N60" i="30" s="1"/>
  <c r="S60" i="30" s="1"/>
  <c r="T60" i="30" s="1"/>
  <c r="G60" i="28"/>
  <c r="N60" i="28" s="1"/>
  <c r="S60" i="28" s="1"/>
  <c r="T60" i="28" s="1"/>
  <c r="U58" i="32"/>
  <c r="S60" i="38" l="1"/>
  <c r="T60" i="38" s="1"/>
  <c r="U60" i="38" s="1"/>
  <c r="O60" i="32"/>
  <c r="S60" i="32" s="1"/>
  <c r="T60" i="32" s="1"/>
  <c r="U60" i="32" s="1"/>
  <c r="U60" i="30"/>
  <c r="U60" i="28"/>
  <c r="BG62" i="1"/>
  <c r="G61" i="38"/>
  <c r="I61" i="36"/>
  <c r="G61" i="34"/>
  <c r="G61" i="30"/>
  <c r="N61" i="30" s="1"/>
  <c r="S61" i="30" s="1"/>
  <c r="T61" i="30" s="1"/>
  <c r="H61" i="32"/>
  <c r="G61" i="28"/>
  <c r="N61" i="28" s="1"/>
  <c r="S61" i="28" s="1"/>
  <c r="T61" i="28" s="1"/>
  <c r="S61" i="38" l="1"/>
  <c r="T61" i="38" s="1"/>
  <c r="U61" i="38" s="1"/>
  <c r="O61" i="32"/>
  <c r="S61" i="32" s="1"/>
  <c r="T61" i="32" s="1"/>
  <c r="U61" i="32" s="1"/>
  <c r="U61" i="30"/>
  <c r="BG63" i="1"/>
  <c r="G62" i="38"/>
  <c r="S62" i="38" s="1"/>
  <c r="G62" i="34"/>
  <c r="I62" i="36"/>
  <c r="G62" i="28"/>
  <c r="N62" i="28" s="1"/>
  <c r="S62" i="28" s="1"/>
  <c r="H62" i="32"/>
  <c r="G62" i="30"/>
  <c r="N62" i="30" s="1"/>
  <c r="S62" i="30" s="1"/>
  <c r="U61" i="28"/>
  <c r="O62" i="32" l="1"/>
  <c r="S62" i="32" s="1"/>
  <c r="T62" i="28"/>
  <c r="T62" i="38"/>
  <c r="U62" i="38" s="1"/>
  <c r="T62" i="30"/>
  <c r="BG64" i="1"/>
  <c r="G63" i="38"/>
  <c r="I63" i="36"/>
  <c r="G63" i="34"/>
  <c r="H63" i="32"/>
  <c r="G63" i="30"/>
  <c r="N63" i="30" s="1"/>
  <c r="S63" i="30" s="1"/>
  <c r="T63" i="30" s="1"/>
  <c r="G63" i="28"/>
  <c r="N63" i="28" s="1"/>
  <c r="S63" i="28" s="1"/>
  <c r="T63" i="28" s="1"/>
  <c r="S63" i="38" l="1"/>
  <c r="T62" i="32"/>
  <c r="U62" i="32" s="1"/>
  <c r="O63" i="32"/>
  <c r="S63" i="32" s="1"/>
  <c r="T63" i="32" s="1"/>
  <c r="U63" i="32" s="1"/>
  <c r="BG65" i="1"/>
  <c r="G64" i="38"/>
  <c r="S64" i="38" s="1"/>
  <c r="I64" i="36"/>
  <c r="G64" i="34"/>
  <c r="H64" i="32"/>
  <c r="G64" i="30"/>
  <c r="N64" i="30" s="1"/>
  <c r="S64" i="30" s="1"/>
  <c r="G64" i="28"/>
  <c r="N64" i="28" s="1"/>
  <c r="S64" i="28" s="1"/>
  <c r="U63" i="28"/>
  <c r="U63" i="30"/>
  <c r="U62" i="30"/>
  <c r="U62" i="28"/>
  <c r="T63" i="38" l="1"/>
  <c r="U63" i="38" s="1"/>
  <c r="O64" i="32"/>
  <c r="S64" i="32" s="1"/>
  <c r="T64" i="38"/>
  <c r="U64" i="38" s="1"/>
  <c r="BG66" i="1"/>
  <c r="G65" i="38"/>
  <c r="S65" i="38" s="1"/>
  <c r="I65" i="36"/>
  <c r="G65" i="34"/>
  <c r="G65" i="30"/>
  <c r="N65" i="30" s="1"/>
  <c r="S65" i="30" s="1"/>
  <c r="H65" i="32"/>
  <c r="G65" i="28"/>
  <c r="N65" i="28" s="1"/>
  <c r="S65" i="28" s="1"/>
  <c r="T64" i="28"/>
  <c r="T64" i="30"/>
  <c r="T64" i="32" l="1"/>
  <c r="U64" i="32" s="1"/>
  <c r="O65" i="32"/>
  <c r="S65" i="32" s="1"/>
  <c r="T65" i="32" s="1"/>
  <c r="U65" i="32" s="1"/>
  <c r="T65" i="38"/>
  <c r="U65" i="38" s="1"/>
  <c r="U64" i="28"/>
  <c r="T65" i="28"/>
  <c r="U64" i="30"/>
  <c r="BG67" i="1"/>
  <c r="G66" i="38"/>
  <c r="S66" i="38" s="1"/>
  <c r="I66" i="36"/>
  <c r="G66" i="34"/>
  <c r="G66" i="28"/>
  <c r="N66" i="28" s="1"/>
  <c r="S66" i="28" s="1"/>
  <c r="G66" i="30"/>
  <c r="N66" i="30" s="1"/>
  <c r="S66" i="30" s="1"/>
  <c r="H66" i="32"/>
  <c r="T65" i="30"/>
  <c r="O66" i="32" l="1"/>
  <c r="S66" i="32" s="1"/>
  <c r="T66" i="38"/>
  <c r="U66" i="38" s="1"/>
  <c r="T66" i="30"/>
  <c r="U65" i="30"/>
  <c r="T66" i="28"/>
  <c r="BG68" i="1"/>
  <c r="G67" i="38"/>
  <c r="S67" i="38" s="1"/>
  <c r="I67" i="36"/>
  <c r="G67" i="34"/>
  <c r="H67" i="32"/>
  <c r="G67" i="30"/>
  <c r="N67" i="30" s="1"/>
  <c r="S67" i="30" s="1"/>
  <c r="G67" i="28"/>
  <c r="N67" i="28" s="1"/>
  <c r="S67" i="28" s="1"/>
  <c r="T67" i="28" s="1"/>
  <c r="U65" i="28"/>
  <c r="T66" i="32" l="1"/>
  <c r="U66" i="32" s="1"/>
  <c r="O67" i="32"/>
  <c r="S67" i="32" s="1"/>
  <c r="T67" i="32" s="1"/>
  <c r="U67" i="32" s="1"/>
  <c r="U67" i="28"/>
  <c r="U66" i="28"/>
  <c r="BG69" i="1"/>
  <c r="G68" i="38"/>
  <c r="I68" i="36"/>
  <c r="G68" i="34"/>
  <c r="G68" i="30"/>
  <c r="N68" i="30" s="1"/>
  <c r="S68" i="30" s="1"/>
  <c r="T68" i="30" s="1"/>
  <c r="H68" i="32"/>
  <c r="G68" i="28"/>
  <c r="N68" i="28" s="1"/>
  <c r="S68" i="28" s="1"/>
  <c r="T67" i="30"/>
  <c r="U66" i="30"/>
  <c r="T67" i="38"/>
  <c r="U67" i="38" s="1"/>
  <c r="S68" i="38" l="1"/>
  <c r="T68" i="38" s="1"/>
  <c r="U68" i="38" s="1"/>
  <c r="O68" i="32"/>
  <c r="S68" i="32" s="1"/>
  <c r="U67" i="30"/>
  <c r="U68" i="30"/>
  <c r="T68" i="28"/>
  <c r="BG70" i="1"/>
  <c r="G69" i="38"/>
  <c r="S69" i="38" s="1"/>
  <c r="I69" i="36"/>
  <c r="G69" i="34"/>
  <c r="H69" i="32"/>
  <c r="G69" i="30"/>
  <c r="N69" i="30" s="1"/>
  <c r="S69" i="30" s="1"/>
  <c r="G69" i="28"/>
  <c r="N69" i="28" s="1"/>
  <c r="S69" i="28" s="1"/>
  <c r="T69" i="28" s="1"/>
  <c r="T68" i="32" l="1"/>
  <c r="U68" i="32" s="1"/>
  <c r="O69" i="32"/>
  <c r="S69" i="32" s="1"/>
  <c r="T69" i="32" s="1"/>
  <c r="U69" i="32" s="1"/>
  <c r="U69" i="28"/>
  <c r="BG71" i="1"/>
  <c r="G70" i="38"/>
  <c r="I70" i="36"/>
  <c r="G70" i="28"/>
  <c r="N70" i="28" s="1"/>
  <c r="S70" i="28" s="1"/>
  <c r="T70" i="28" s="1"/>
  <c r="U70" i="28" s="1"/>
  <c r="G70" i="34"/>
  <c r="G70" i="30"/>
  <c r="N70" i="30" s="1"/>
  <c r="S70" i="30" s="1"/>
  <c r="T70" i="30" s="1"/>
  <c r="U70" i="30" s="1"/>
  <c r="H70" i="32"/>
  <c r="T69" i="30"/>
  <c r="T69" i="38"/>
  <c r="U69" i="38" s="1"/>
  <c r="U68" i="28"/>
  <c r="S70" i="38" l="1"/>
  <c r="T70" i="38" s="1"/>
  <c r="U70" i="38" s="1"/>
  <c r="O70" i="32"/>
  <c r="S70" i="32" s="1"/>
  <c r="BG72" i="1"/>
  <c r="G71" i="38"/>
  <c r="I71" i="36"/>
  <c r="G71" i="34"/>
  <c r="H71" i="32"/>
  <c r="G71" i="30"/>
  <c r="N71" i="30" s="1"/>
  <c r="S71" i="30" s="1"/>
  <c r="T71" i="30" s="1"/>
  <c r="U71" i="30" s="1"/>
  <c r="G71" i="28"/>
  <c r="N71" i="28" s="1"/>
  <c r="S71" i="28" s="1"/>
  <c r="T71" i="28" s="1"/>
  <c r="U71" i="28" s="1"/>
  <c r="U69" i="30"/>
  <c r="S71" i="38" l="1"/>
  <c r="T71" i="38" s="1"/>
  <c r="U71" i="38" s="1"/>
  <c r="T70" i="32"/>
  <c r="U70" i="32" s="1"/>
  <c r="O71" i="32"/>
  <c r="S71" i="32" s="1"/>
  <c r="T71" i="32" s="1"/>
  <c r="U71" i="32" s="1"/>
  <c r="BG73" i="1"/>
  <c r="G72" i="38"/>
  <c r="I72" i="36"/>
  <c r="G72" i="34"/>
  <c r="G72" i="30"/>
  <c r="N72" i="30" s="1"/>
  <c r="S72" i="30" s="1"/>
  <c r="T72" i="30" s="1"/>
  <c r="U72" i="30" s="1"/>
  <c r="H72" i="32"/>
  <c r="G72" i="28"/>
  <c r="N72" i="28" s="1"/>
  <c r="S72" i="28" s="1"/>
  <c r="T72" i="28" s="1"/>
  <c r="U72" i="28" s="1"/>
  <c r="S72" i="38" l="1"/>
  <c r="T72" i="38" s="1"/>
  <c r="U72" i="38" s="1"/>
  <c r="O72" i="32"/>
  <c r="S72" i="32" s="1"/>
  <c r="T72" i="32" s="1"/>
  <c r="U72" i="32" s="1"/>
  <c r="BG74" i="1"/>
  <c r="G73" i="38"/>
  <c r="I73" i="36"/>
  <c r="G73" i="34"/>
  <c r="H73" i="32"/>
  <c r="G73" i="28"/>
  <c r="N73" i="28" s="1"/>
  <c r="S73" i="28" s="1"/>
  <c r="T73" i="28" s="1"/>
  <c r="U73" i="28" s="1"/>
  <c r="G73" i="30"/>
  <c r="N73" i="30" s="1"/>
  <c r="S73" i="30" s="1"/>
  <c r="T73" i="30" s="1"/>
  <c r="U73" i="30" s="1"/>
  <c r="S73" i="38" l="1"/>
  <c r="T73" i="38" s="1"/>
  <c r="U73" i="38" s="1"/>
  <c r="O73" i="32"/>
  <c r="S73" i="32" s="1"/>
  <c r="T73" i="32" s="1"/>
  <c r="U73" i="32" s="1"/>
  <c r="BG75" i="1"/>
  <c r="G74" i="38"/>
  <c r="S74" i="38" s="1"/>
  <c r="I74" i="36"/>
  <c r="G74" i="28"/>
  <c r="N74" i="28" s="1"/>
  <c r="S74" i="28" s="1"/>
  <c r="G74" i="30"/>
  <c r="N74" i="30" s="1"/>
  <c r="S74" i="30" s="1"/>
  <c r="G74" i="34"/>
  <c r="H74" i="32"/>
  <c r="O74" i="32" l="1"/>
  <c r="S74" i="32" s="1"/>
  <c r="T74" i="30"/>
  <c r="T74" i="38"/>
  <c r="U74" i="38" s="1"/>
  <c r="T74" i="28"/>
  <c r="BG76" i="1"/>
  <c r="G75" i="38"/>
  <c r="I75" i="36"/>
  <c r="G75" i="34"/>
  <c r="H75" i="32"/>
  <c r="G75" i="30"/>
  <c r="N75" i="30" s="1"/>
  <c r="S75" i="30" s="1"/>
  <c r="T75" i="30" s="1"/>
  <c r="U75" i="30" s="1"/>
  <c r="G75" i="28"/>
  <c r="N75" i="28" s="1"/>
  <c r="S75" i="28" s="1"/>
  <c r="T75" i="28" s="1"/>
  <c r="U75" i="28" s="1"/>
  <c r="S75" i="38" l="1"/>
  <c r="T74" i="32"/>
  <c r="U74" i="32" s="1"/>
  <c r="O75" i="32"/>
  <c r="S75" i="32" s="1"/>
  <c r="T75" i="32" s="1"/>
  <c r="U75" i="32" s="1"/>
  <c r="BG77" i="1"/>
  <c r="G76" i="38"/>
  <c r="S76" i="38" s="1"/>
  <c r="I76" i="36"/>
  <c r="G76" i="34"/>
  <c r="G76" i="30"/>
  <c r="N76" i="30" s="1"/>
  <c r="S76" i="30" s="1"/>
  <c r="H76" i="32"/>
  <c r="G76" i="28"/>
  <c r="N76" i="28" s="1"/>
  <c r="S76" i="28" s="1"/>
  <c r="U74" i="28"/>
  <c r="U74" i="30"/>
  <c r="T75" i="38" l="1"/>
  <c r="U75" i="38" s="1"/>
  <c r="T76" i="30"/>
  <c r="U76" i="30" s="1"/>
  <c r="O76" i="32"/>
  <c r="S76" i="32" s="1"/>
  <c r="BG78" i="1"/>
  <c r="G77" i="38"/>
  <c r="S77" i="38" s="1"/>
  <c r="I77" i="36"/>
  <c r="G77" i="34"/>
  <c r="H77" i="32"/>
  <c r="G77" i="30"/>
  <c r="N77" i="30" s="1"/>
  <c r="S77" i="30" s="1"/>
  <c r="G77" i="28"/>
  <c r="N77" i="28" s="1"/>
  <c r="S77" i="28" s="1"/>
  <c r="T77" i="28" s="1"/>
  <c r="U77" i="28" s="1"/>
  <c r="T76" i="38"/>
  <c r="U76" i="38" s="1"/>
  <c r="T76" i="28"/>
  <c r="T76" i="32" l="1"/>
  <c r="U76" i="32" s="1"/>
  <c r="O77" i="32"/>
  <c r="S77" i="32" s="1"/>
  <c r="T77" i="32" s="1"/>
  <c r="T77" i="38"/>
  <c r="U77" i="38" s="1"/>
  <c r="T77" i="30"/>
  <c r="U76" i="28"/>
  <c r="BG79" i="1"/>
  <c r="G78" i="38"/>
  <c r="S78" i="38" s="1"/>
  <c r="G78" i="34"/>
  <c r="G78" i="28"/>
  <c r="N78" i="28" s="1"/>
  <c r="S78" i="28" s="1"/>
  <c r="I78" i="36"/>
  <c r="G78" i="30"/>
  <c r="N78" i="30" s="1"/>
  <c r="S78" i="30" s="1"/>
  <c r="H78" i="32"/>
  <c r="O78" i="32" l="1"/>
  <c r="S78" i="32" s="1"/>
  <c r="T78" i="38"/>
  <c r="U78" i="38" s="1"/>
  <c r="U77" i="32"/>
  <c r="U77" i="30"/>
  <c r="T78" i="30"/>
  <c r="U78" i="30" s="1"/>
  <c r="T78" i="28"/>
  <c r="BG80" i="1"/>
  <c r="G79" i="38"/>
  <c r="I79" i="36"/>
  <c r="G79" i="34"/>
  <c r="H79" i="32"/>
  <c r="G79" i="30"/>
  <c r="N79" i="30" s="1"/>
  <c r="S79" i="30" s="1"/>
  <c r="T79" i="30" s="1"/>
  <c r="U79" i="30" s="1"/>
  <c r="G79" i="28"/>
  <c r="N79" i="28" s="1"/>
  <c r="S79" i="28" s="1"/>
  <c r="T79" i="28" s="1"/>
  <c r="U79" i="28" s="1"/>
  <c r="S79" i="38" l="1"/>
  <c r="T79" i="38" s="1"/>
  <c r="U79" i="38" s="1"/>
  <c r="T78" i="32"/>
  <c r="U78" i="32" s="1"/>
  <c r="O79" i="32"/>
  <c r="S79" i="32" s="1"/>
  <c r="T79" i="32" s="1"/>
  <c r="U78" i="28"/>
  <c r="BG81" i="1"/>
  <c r="G80" i="38"/>
  <c r="S80" i="38" s="1"/>
  <c r="I80" i="36"/>
  <c r="G80" i="34"/>
  <c r="G80" i="30"/>
  <c r="N80" i="30" s="1"/>
  <c r="S80" i="30" s="1"/>
  <c r="H80" i="32"/>
  <c r="G80" i="28"/>
  <c r="N80" i="28" s="1"/>
  <c r="S80" i="28" s="1"/>
  <c r="O80" i="32" l="1"/>
  <c r="S80" i="32" s="1"/>
  <c r="T80" i="32" s="1"/>
  <c r="U80" i="32" s="1"/>
  <c r="T80" i="28"/>
  <c r="BG82" i="1"/>
  <c r="G81" i="38"/>
  <c r="I81" i="36"/>
  <c r="G81" i="34"/>
  <c r="H81" i="32"/>
  <c r="G81" i="28"/>
  <c r="N81" i="28" s="1"/>
  <c r="S81" i="28" s="1"/>
  <c r="T81" i="28" s="1"/>
  <c r="U81" i="28" s="1"/>
  <c r="G81" i="30"/>
  <c r="N81" i="30" s="1"/>
  <c r="S81" i="30" s="1"/>
  <c r="T81" i="30" s="1"/>
  <c r="U81" i="30" s="1"/>
  <c r="T80" i="30"/>
  <c r="T80" i="38"/>
  <c r="U80" i="38" s="1"/>
  <c r="U79" i="32"/>
  <c r="S81" i="38" l="1"/>
  <c r="T81" i="38" s="1"/>
  <c r="U81" i="38" s="1"/>
  <c r="O81" i="32"/>
  <c r="S81" i="32" s="1"/>
  <c r="T81" i="32" s="1"/>
  <c r="U80" i="30"/>
  <c r="BG83" i="1"/>
  <c r="G82" i="38"/>
  <c r="I82" i="36"/>
  <c r="G82" i="34"/>
  <c r="G82" i="28"/>
  <c r="N82" i="28" s="1"/>
  <c r="S82" i="28" s="1"/>
  <c r="G82" i="30"/>
  <c r="N82" i="30" s="1"/>
  <c r="S82" i="30" s="1"/>
  <c r="T82" i="30" s="1"/>
  <c r="U82" i="30" s="1"/>
  <c r="H82" i="32"/>
  <c r="U80" i="28"/>
  <c r="S82" i="38" l="1"/>
  <c r="T82" i="38" s="1"/>
  <c r="U82" i="38" s="1"/>
  <c r="O82" i="32"/>
  <c r="S82" i="32" s="1"/>
  <c r="T82" i="32" s="1"/>
  <c r="U82" i="32" s="1"/>
  <c r="T82" i="28"/>
  <c r="U81" i="32"/>
  <c r="BG84" i="1"/>
  <c r="G83" i="38"/>
  <c r="I83" i="36"/>
  <c r="G83" i="34"/>
  <c r="H83" i="32"/>
  <c r="G83" i="30"/>
  <c r="N83" i="30" s="1"/>
  <c r="S83" i="30" s="1"/>
  <c r="T83" i="30" s="1"/>
  <c r="U83" i="30" s="1"/>
  <c r="G83" i="28"/>
  <c r="N83" i="28" s="1"/>
  <c r="S83" i="28" s="1"/>
  <c r="T83" i="28" s="1"/>
  <c r="U83" i="28" s="1"/>
  <c r="S83" i="38" l="1"/>
  <c r="T83" i="38" s="1"/>
  <c r="U83" i="38" s="1"/>
  <c r="O83" i="32"/>
  <c r="S83" i="32" s="1"/>
  <c r="T83" i="32" s="1"/>
  <c r="U83" i="32" s="1"/>
  <c r="BG85" i="1"/>
  <c r="G84" i="38"/>
  <c r="I84" i="36"/>
  <c r="G84" i="34"/>
  <c r="G84" i="30"/>
  <c r="N84" i="30" s="1"/>
  <c r="S84" i="30" s="1"/>
  <c r="T84" i="30" s="1"/>
  <c r="H84" i="32"/>
  <c r="G84" i="28"/>
  <c r="N84" i="28" s="1"/>
  <c r="S84" i="28" s="1"/>
  <c r="T84" i="28" s="1"/>
  <c r="U84" i="28" s="1"/>
  <c r="U82" i="28"/>
  <c r="S84" i="38" l="1"/>
  <c r="T84" i="38" s="1"/>
  <c r="U84" i="38" s="1"/>
  <c r="O84" i="32"/>
  <c r="S84" i="32" s="1"/>
  <c r="T84" i="32" s="1"/>
  <c r="U84" i="32" s="1"/>
  <c r="U84" i="30"/>
  <c r="BG86" i="1"/>
  <c r="G85" i="38"/>
  <c r="I85" i="36"/>
  <c r="G85" i="34"/>
  <c r="H85" i="32"/>
  <c r="G85" i="30"/>
  <c r="N85" i="30" s="1"/>
  <c r="S85" i="30" s="1"/>
  <c r="T85" i="30" s="1"/>
  <c r="U85" i="30" s="1"/>
  <c r="G85" i="28"/>
  <c r="N85" i="28" s="1"/>
  <c r="S85" i="28" s="1"/>
  <c r="T85" i="28" s="1"/>
  <c r="U85" i="28" s="1"/>
  <c r="S85" i="38" l="1"/>
  <c r="T85" i="38" s="1"/>
  <c r="U85" i="38" s="1"/>
  <c r="O85" i="32"/>
  <c r="S85" i="32" s="1"/>
  <c r="T85" i="32" s="1"/>
  <c r="U85" i="32" s="1"/>
  <c r="BG87" i="1"/>
  <c r="G86" i="38"/>
  <c r="S86" i="38" s="1"/>
  <c r="I86" i="36"/>
  <c r="G86" i="28"/>
  <c r="N86" i="28" s="1"/>
  <c r="S86" i="28" s="1"/>
  <c r="G86" i="34"/>
  <c r="G86" i="30"/>
  <c r="N86" i="30" s="1"/>
  <c r="S86" i="30" s="1"/>
  <c r="H86" i="32"/>
  <c r="O86" i="32" l="1"/>
  <c r="S86" i="32" s="1"/>
  <c r="T86" i="30"/>
  <c r="T86" i="38"/>
  <c r="U86" i="38" s="1"/>
  <c r="T86" i="28"/>
  <c r="BG88" i="1"/>
  <c r="G87" i="38"/>
  <c r="I87" i="36"/>
  <c r="G87" i="34"/>
  <c r="H87" i="32"/>
  <c r="G87" i="30"/>
  <c r="N87" i="30" s="1"/>
  <c r="S87" i="30" s="1"/>
  <c r="T87" i="30" s="1"/>
  <c r="U87" i="30" s="1"/>
  <c r="G87" i="28"/>
  <c r="N87" i="28" s="1"/>
  <c r="S87" i="28" s="1"/>
  <c r="T87" i="28" s="1"/>
  <c r="U87" i="28" s="1"/>
  <c r="S87" i="38" l="1"/>
  <c r="T86" i="32"/>
  <c r="U86" i="32" s="1"/>
  <c r="O87" i="32"/>
  <c r="S87" i="32" s="1"/>
  <c r="T87" i="32" s="1"/>
  <c r="U87" i="32" s="1"/>
  <c r="U86" i="30"/>
  <c r="U86" i="28"/>
  <c r="BG89" i="1"/>
  <c r="G88" i="38"/>
  <c r="S88" i="38" s="1"/>
  <c r="I88" i="36"/>
  <c r="G88" i="34"/>
  <c r="G88" i="30"/>
  <c r="N88" i="30" s="1"/>
  <c r="S88" i="30" s="1"/>
  <c r="H88" i="32"/>
  <c r="G88" i="28"/>
  <c r="N88" i="28" s="1"/>
  <c r="S88" i="28" s="1"/>
  <c r="T87" i="38" l="1"/>
  <c r="U87" i="38" s="1"/>
  <c r="T88" i="30"/>
  <c r="U88" i="30" s="1"/>
  <c r="O88" i="32"/>
  <c r="S88" i="32" s="1"/>
  <c r="T88" i="38"/>
  <c r="U88" i="38" s="1"/>
  <c r="BG90" i="1"/>
  <c r="G89" i="38"/>
  <c r="S89" i="38" s="1"/>
  <c r="I89" i="36"/>
  <c r="G89" i="34"/>
  <c r="H89" i="32"/>
  <c r="G89" i="28"/>
  <c r="N89" i="28" s="1"/>
  <c r="S89" i="28" s="1"/>
  <c r="T89" i="28" s="1"/>
  <c r="U89" i="28" s="1"/>
  <c r="G89" i="30"/>
  <c r="N89" i="30" s="1"/>
  <c r="S89" i="30" s="1"/>
  <c r="T88" i="28"/>
  <c r="T88" i="32" l="1"/>
  <c r="U88" i="32" s="1"/>
  <c r="O89" i="32"/>
  <c r="S89" i="32" s="1"/>
  <c r="T89" i="32" s="1"/>
  <c r="T89" i="38"/>
  <c r="U89" i="38" s="1"/>
  <c r="T89" i="30"/>
  <c r="BG91" i="1"/>
  <c r="G90" i="38"/>
  <c r="S90" i="38" s="1"/>
  <c r="I90" i="36"/>
  <c r="G90" i="28"/>
  <c r="N90" i="28" s="1"/>
  <c r="S90" i="28" s="1"/>
  <c r="G90" i="30"/>
  <c r="N90" i="30" s="1"/>
  <c r="S90" i="30" s="1"/>
  <c r="G90" i="34"/>
  <c r="H90" i="32"/>
  <c r="U88" i="28"/>
  <c r="T90" i="30" l="1"/>
  <c r="U90" i="30" s="1"/>
  <c r="O90" i="32"/>
  <c r="S90" i="32" s="1"/>
  <c r="T90" i="38"/>
  <c r="U90" i="38" s="1"/>
  <c r="U89" i="30"/>
  <c r="T90" i="28"/>
  <c r="BG92" i="1"/>
  <c r="G91" i="38"/>
  <c r="I91" i="36"/>
  <c r="G91" i="34"/>
  <c r="H91" i="32"/>
  <c r="G91" i="30"/>
  <c r="N91" i="30" s="1"/>
  <c r="S91" i="30" s="1"/>
  <c r="G91" i="28"/>
  <c r="N91" i="28" s="1"/>
  <c r="S91" i="28" s="1"/>
  <c r="T91" i="28" s="1"/>
  <c r="U91" i="28" s="1"/>
  <c r="U89" i="32"/>
  <c r="S91" i="38" l="1"/>
  <c r="T91" i="38" s="1"/>
  <c r="U91" i="38" s="1"/>
  <c r="T90" i="32"/>
  <c r="U90" i="32" s="1"/>
  <c r="O91" i="32"/>
  <c r="S91" i="32" s="1"/>
  <c r="T91" i="32" s="1"/>
  <c r="U91" i="32" s="1"/>
  <c r="T91" i="30"/>
  <c r="U90" i="28"/>
  <c r="BG93" i="1"/>
  <c r="G92" i="38"/>
  <c r="S92" i="38" s="1"/>
  <c r="I92" i="36"/>
  <c r="G92" i="34"/>
  <c r="G92" i="30"/>
  <c r="N92" i="30" s="1"/>
  <c r="S92" i="30" s="1"/>
  <c r="H92" i="32"/>
  <c r="G92" i="28"/>
  <c r="N92" i="28" s="1"/>
  <c r="S92" i="28" s="1"/>
  <c r="T92" i="30" l="1"/>
  <c r="U92" i="30" s="1"/>
  <c r="O92" i="32"/>
  <c r="S92" i="32" s="1"/>
  <c r="T92" i="28"/>
  <c r="BG94" i="1"/>
  <c r="G93" i="38"/>
  <c r="I93" i="36"/>
  <c r="G93" i="34"/>
  <c r="H93" i="32"/>
  <c r="G93" i="30"/>
  <c r="N93" i="30" s="1"/>
  <c r="S93" i="30" s="1"/>
  <c r="T93" i="30" s="1"/>
  <c r="U93" i="30" s="1"/>
  <c r="G93" i="28"/>
  <c r="N93" i="28" s="1"/>
  <c r="S93" i="28" s="1"/>
  <c r="T92" i="38"/>
  <c r="U92" i="38" s="1"/>
  <c r="U91" i="30"/>
  <c r="S93" i="38" l="1"/>
  <c r="T93" i="38" s="1"/>
  <c r="U93" i="38" s="1"/>
  <c r="T92" i="32"/>
  <c r="U92" i="32" s="1"/>
  <c r="O93" i="32"/>
  <c r="S93" i="32" s="1"/>
  <c r="T93" i="32" s="1"/>
  <c r="U93" i="32" s="1"/>
  <c r="T93" i="28"/>
  <c r="U93" i="28" s="1"/>
  <c r="BG95" i="1"/>
  <c r="G94" i="38"/>
  <c r="G94" i="34"/>
  <c r="G94" i="28"/>
  <c r="N94" i="28" s="1"/>
  <c r="S94" i="28" s="1"/>
  <c r="G94" i="30"/>
  <c r="N94" i="30" s="1"/>
  <c r="S94" i="30" s="1"/>
  <c r="T94" i="30" s="1"/>
  <c r="U94" i="30" s="1"/>
  <c r="I94" i="36"/>
  <c r="H94" i="32"/>
  <c r="U92" i="28"/>
  <c r="S94" i="38" l="1"/>
  <c r="T94" i="38" s="1"/>
  <c r="U94" i="38" s="1"/>
  <c r="O94" i="32"/>
  <c r="S94" i="32" s="1"/>
  <c r="T94" i="28"/>
  <c r="BG96" i="1"/>
  <c r="G95" i="38"/>
  <c r="I95" i="36"/>
  <c r="G95" i="34"/>
  <c r="H95" i="32"/>
  <c r="G95" i="30"/>
  <c r="N95" i="30" s="1"/>
  <c r="S95" i="30" s="1"/>
  <c r="T95" i="30" s="1"/>
  <c r="U95" i="30" s="1"/>
  <c r="G95" i="28"/>
  <c r="N95" i="28" s="1"/>
  <c r="S95" i="28" s="1"/>
  <c r="T95" i="28" s="1"/>
  <c r="U95" i="28" s="1"/>
  <c r="S95" i="38" l="1"/>
  <c r="T95" i="38" s="1"/>
  <c r="U95" i="38" s="1"/>
  <c r="T94" i="32"/>
  <c r="U94" i="32" s="1"/>
  <c r="O95" i="32"/>
  <c r="S95" i="32" s="1"/>
  <c r="T95" i="32" s="1"/>
  <c r="U95" i="32" s="1"/>
  <c r="BG97" i="1"/>
  <c r="G96" i="38"/>
  <c r="I96" i="36"/>
  <c r="G96" i="34"/>
  <c r="G96" i="30"/>
  <c r="N96" i="30" s="1"/>
  <c r="S96" i="30" s="1"/>
  <c r="T96" i="30" s="1"/>
  <c r="U96" i="30" s="1"/>
  <c r="H96" i="32"/>
  <c r="G96" i="28"/>
  <c r="N96" i="28" s="1"/>
  <c r="S96" i="28" s="1"/>
  <c r="T96" i="28" s="1"/>
  <c r="U96" i="28" s="1"/>
  <c r="U94" i="28"/>
  <c r="S96" i="38" l="1"/>
  <c r="T96" i="38" s="1"/>
  <c r="U96" i="38" s="1"/>
  <c r="O96" i="32"/>
  <c r="S96" i="32" s="1"/>
  <c r="T96" i="32" s="1"/>
  <c r="U96" i="32" s="1"/>
  <c r="BG98" i="1"/>
  <c r="G97" i="38"/>
  <c r="I97" i="36"/>
  <c r="G97" i="34"/>
  <c r="H97" i="32"/>
  <c r="G97" i="28"/>
  <c r="N97" i="28" s="1"/>
  <c r="S97" i="28" s="1"/>
  <c r="T97" i="28" s="1"/>
  <c r="U97" i="28" s="1"/>
  <c r="G97" i="30"/>
  <c r="N97" i="30" s="1"/>
  <c r="S97" i="30" s="1"/>
  <c r="T97" i="30" s="1"/>
  <c r="U97" i="30" s="1"/>
  <c r="S97" i="38" l="1"/>
  <c r="T97" i="38" s="1"/>
  <c r="U97" i="38" s="1"/>
  <c r="O97" i="32"/>
  <c r="S97" i="32" s="1"/>
  <c r="T97" i="32" s="1"/>
  <c r="U97" i="32" s="1"/>
  <c r="BG99" i="1"/>
  <c r="G98" i="38"/>
  <c r="S98" i="38" s="1"/>
  <c r="I98" i="36"/>
  <c r="G98" i="34"/>
  <c r="G98" i="28"/>
  <c r="N98" i="28" s="1"/>
  <c r="S98" i="28" s="1"/>
  <c r="G98" i="30"/>
  <c r="N98" i="30" s="1"/>
  <c r="S98" i="30" s="1"/>
  <c r="H98" i="32"/>
  <c r="O98" i="32" l="1"/>
  <c r="S98" i="32" s="1"/>
  <c r="T98" i="32" s="1"/>
  <c r="T98" i="30"/>
  <c r="T98" i="28"/>
  <c r="T98" i="38"/>
  <c r="U98" i="38" s="1"/>
  <c r="BG100" i="1"/>
  <c r="G99" i="38"/>
  <c r="I99" i="36"/>
  <c r="G99" i="34"/>
  <c r="H99" i="32"/>
  <c r="G99" i="30"/>
  <c r="N99" i="30" s="1"/>
  <c r="S99" i="30" s="1"/>
  <c r="T99" i="30" s="1"/>
  <c r="U99" i="30" s="1"/>
  <c r="G99" i="28"/>
  <c r="N99" i="28" s="1"/>
  <c r="S99" i="28" s="1"/>
  <c r="T99" i="28" s="1"/>
  <c r="U99" i="28" s="1"/>
  <c r="S99" i="38" l="1"/>
  <c r="O99" i="32"/>
  <c r="S99" i="32" s="1"/>
  <c r="T99" i="32" s="1"/>
  <c r="U99" i="32" s="1"/>
  <c r="BG101" i="1"/>
  <c r="G100" i="38"/>
  <c r="S100" i="38" s="1"/>
  <c r="I100" i="36"/>
  <c r="G100" i="34"/>
  <c r="G100" i="30"/>
  <c r="N100" i="30" s="1"/>
  <c r="S100" i="30" s="1"/>
  <c r="H100" i="32"/>
  <c r="G100" i="28"/>
  <c r="N100" i="28" s="1"/>
  <c r="S100" i="28" s="1"/>
  <c r="T100" i="28" s="1"/>
  <c r="U100" i="28" s="1"/>
  <c r="U98" i="28"/>
  <c r="U98" i="32"/>
  <c r="U98" i="30"/>
  <c r="T99" i="38" l="1"/>
  <c r="U99" i="38" s="1"/>
  <c r="O100" i="32"/>
  <c r="S100" i="32" s="1"/>
  <c r="T100" i="38"/>
  <c r="U100" i="38" s="1"/>
  <c r="T100" i="30"/>
  <c r="BG102" i="1"/>
  <c r="G101" i="38"/>
  <c r="S101" i="38" s="1"/>
  <c r="I101" i="36"/>
  <c r="G101" i="34"/>
  <c r="H101" i="32"/>
  <c r="G101" i="30"/>
  <c r="N101" i="30" s="1"/>
  <c r="S101" i="30" s="1"/>
  <c r="G101" i="28"/>
  <c r="N101" i="28" s="1"/>
  <c r="S101" i="28" s="1"/>
  <c r="T100" i="32" l="1"/>
  <c r="U100" i="32" s="1"/>
  <c r="O101" i="32"/>
  <c r="S101" i="32" s="1"/>
  <c r="T101" i="32" s="1"/>
  <c r="U101" i="32" s="1"/>
  <c r="T101" i="30"/>
  <c r="U101" i="30" s="1"/>
  <c r="T101" i="38"/>
  <c r="U101" i="38" s="1"/>
  <c r="U100" i="30"/>
  <c r="T101" i="28"/>
  <c r="BG103" i="1"/>
  <c r="G102" i="38"/>
  <c r="S102" i="38" s="1"/>
  <c r="I102" i="36"/>
  <c r="G102" i="28"/>
  <c r="N102" i="28" s="1"/>
  <c r="S102" i="28" s="1"/>
  <c r="T102" i="28" s="1"/>
  <c r="U102" i="28" s="1"/>
  <c r="G102" i="34"/>
  <c r="G102" i="30"/>
  <c r="N102" i="30" s="1"/>
  <c r="S102" i="30" s="1"/>
  <c r="H102" i="32"/>
  <c r="T102" i="30" l="1"/>
  <c r="U102" i="30" s="1"/>
  <c r="O102" i="32"/>
  <c r="S102" i="32" s="1"/>
  <c r="T102" i="38"/>
  <c r="U102" i="38" s="1"/>
  <c r="BG104" i="1"/>
  <c r="G103" i="38"/>
  <c r="S103" i="38" s="1"/>
  <c r="I103" i="36"/>
  <c r="G103" i="34"/>
  <c r="H103" i="32"/>
  <c r="G103" i="30"/>
  <c r="N103" i="30" s="1"/>
  <c r="S103" i="30" s="1"/>
  <c r="G103" i="28"/>
  <c r="N103" i="28" s="1"/>
  <c r="S103" i="28" s="1"/>
  <c r="T103" i="28" s="1"/>
  <c r="U103" i="28" s="1"/>
  <c r="U101" i="28"/>
  <c r="T102" i="32" l="1"/>
  <c r="U102" i="32" s="1"/>
  <c r="O103" i="32"/>
  <c r="S103" i="32" s="1"/>
  <c r="T103" i="32" s="1"/>
  <c r="U103" i="32" s="1"/>
  <c r="T103" i="30"/>
  <c r="BG105" i="1"/>
  <c r="G104" i="38"/>
  <c r="I104" i="36"/>
  <c r="G104" i="34"/>
  <c r="G104" i="30"/>
  <c r="N104" i="30" s="1"/>
  <c r="S104" i="30" s="1"/>
  <c r="H104" i="32"/>
  <c r="G104" i="28"/>
  <c r="N104" i="28" s="1"/>
  <c r="S104" i="28" s="1"/>
  <c r="T104" i="28" s="1"/>
  <c r="T103" i="38"/>
  <c r="U103" i="38" s="1"/>
  <c r="S104" i="38" l="1"/>
  <c r="T104" i="38" s="1"/>
  <c r="U104" i="38" s="1"/>
  <c r="O104" i="32"/>
  <c r="S104" i="32" s="1"/>
  <c r="U104" i="28"/>
  <c r="BG106" i="1"/>
  <c r="G105" i="38"/>
  <c r="S105" i="38" s="1"/>
  <c r="I105" i="36"/>
  <c r="G105" i="34"/>
  <c r="H105" i="32"/>
  <c r="G105" i="28"/>
  <c r="N105" i="28" s="1"/>
  <c r="S105" i="28" s="1"/>
  <c r="T105" i="28" s="1"/>
  <c r="U105" i="28" s="1"/>
  <c r="G105" i="30"/>
  <c r="N105" i="30" s="1"/>
  <c r="S105" i="30" s="1"/>
  <c r="U103" i="30"/>
  <c r="T104" i="30"/>
  <c r="U104" i="30" s="1"/>
  <c r="T104" i="32" l="1"/>
  <c r="U104" i="32" s="1"/>
  <c r="O105" i="32"/>
  <c r="S105" i="32" s="1"/>
  <c r="T105" i="32" s="1"/>
  <c r="U105" i="32" s="1"/>
  <c r="T105" i="30"/>
  <c r="BG107" i="1"/>
  <c r="G106" i="38"/>
  <c r="I106" i="36"/>
  <c r="G106" i="28"/>
  <c r="N106" i="28" s="1"/>
  <c r="S106" i="28" s="1"/>
  <c r="T106" i="28" s="1"/>
  <c r="U106" i="28" s="1"/>
  <c r="G106" i="30"/>
  <c r="N106" i="30" s="1"/>
  <c r="S106" i="30" s="1"/>
  <c r="T106" i="30" s="1"/>
  <c r="U106" i="30" s="1"/>
  <c r="H106" i="32"/>
  <c r="G106" i="34"/>
  <c r="T105" i="38"/>
  <c r="U105" i="38" s="1"/>
  <c r="S106" i="38" l="1"/>
  <c r="T106" i="38" s="1"/>
  <c r="U106" i="38" s="1"/>
  <c r="O106" i="32"/>
  <c r="S106" i="32" s="1"/>
  <c r="T106" i="32" s="1"/>
  <c r="U106" i="32" s="1"/>
  <c r="BG108" i="1"/>
  <c r="G107" i="38"/>
  <c r="I107" i="36"/>
  <c r="G107" i="34"/>
  <c r="H107" i="32"/>
  <c r="G107" i="30"/>
  <c r="N107" i="30" s="1"/>
  <c r="S107" i="30" s="1"/>
  <c r="T107" i="30" s="1"/>
  <c r="U107" i="30" s="1"/>
  <c r="G107" i="28"/>
  <c r="N107" i="28" s="1"/>
  <c r="S107" i="28" s="1"/>
  <c r="T107" i="28" s="1"/>
  <c r="U105" i="30"/>
  <c r="S107" i="38" l="1"/>
  <c r="T107" i="38" s="1"/>
  <c r="U107" i="38" s="1"/>
  <c r="O107" i="32"/>
  <c r="S107" i="32" s="1"/>
  <c r="T107" i="32" s="1"/>
  <c r="U107" i="32" s="1"/>
  <c r="U107" i="28"/>
  <c r="BG109" i="1"/>
  <c r="G108" i="38"/>
  <c r="I108" i="36"/>
  <c r="G108" i="34"/>
  <c r="G108" i="30"/>
  <c r="N108" i="30" s="1"/>
  <c r="S108" i="30" s="1"/>
  <c r="T108" i="30" s="1"/>
  <c r="U108" i="30" s="1"/>
  <c r="H108" i="32"/>
  <c r="G108" i="28"/>
  <c r="N108" i="28" s="1"/>
  <c r="S108" i="28" s="1"/>
  <c r="T108" i="28" s="1"/>
  <c r="U108" i="28" s="1"/>
  <c r="S108" i="38" l="1"/>
  <c r="T108" i="38" s="1"/>
  <c r="U108" i="38" s="1"/>
  <c r="O108" i="32"/>
  <c r="S108" i="32" s="1"/>
  <c r="T108" i="32" s="1"/>
  <c r="U108" i="32" s="1"/>
  <c r="BG110" i="1"/>
  <c r="G109" i="38"/>
  <c r="I109" i="36"/>
  <c r="G109" i="34"/>
  <c r="H109" i="32"/>
  <c r="G109" i="30"/>
  <c r="N109" i="30" s="1"/>
  <c r="S109" i="30" s="1"/>
  <c r="T109" i="30" s="1"/>
  <c r="U109" i="30" s="1"/>
  <c r="G109" i="28"/>
  <c r="N109" i="28" s="1"/>
  <c r="S109" i="28" s="1"/>
  <c r="T109" i="28" s="1"/>
  <c r="U109" i="28" s="1"/>
  <c r="S109" i="38" l="1"/>
  <c r="T109" i="38" s="1"/>
  <c r="U109" i="38" s="1"/>
  <c r="O109" i="32"/>
  <c r="S109" i="32" s="1"/>
  <c r="T109" i="32" s="1"/>
  <c r="U109" i="32" s="1"/>
  <c r="BG111" i="1"/>
  <c r="G110" i="38"/>
  <c r="S110" i="38" s="1"/>
  <c r="I110" i="36"/>
  <c r="G110" i="34"/>
  <c r="G110" i="28"/>
  <c r="N110" i="28" s="1"/>
  <c r="S110" i="28" s="1"/>
  <c r="G110" i="30"/>
  <c r="N110" i="30" s="1"/>
  <c r="S110" i="30" s="1"/>
  <c r="H110" i="32"/>
  <c r="O110" i="32" l="1"/>
  <c r="S110" i="32" s="1"/>
  <c r="T110" i="28"/>
  <c r="T110" i="38"/>
  <c r="U110" i="38" s="1"/>
  <c r="BG112" i="1"/>
  <c r="G111" i="38"/>
  <c r="I111" i="36"/>
  <c r="G111" i="34"/>
  <c r="H111" i="32"/>
  <c r="G111" i="30"/>
  <c r="N111" i="30" s="1"/>
  <c r="S111" i="30" s="1"/>
  <c r="T111" i="30" s="1"/>
  <c r="U111" i="30" s="1"/>
  <c r="G111" i="28"/>
  <c r="N111" i="28" s="1"/>
  <c r="S111" i="28" s="1"/>
  <c r="T111" i="28" s="1"/>
  <c r="U111" i="28" s="1"/>
  <c r="T110" i="30"/>
  <c r="S111" i="38" l="1"/>
  <c r="T110" i="32"/>
  <c r="U110" i="32" s="1"/>
  <c r="O111" i="32"/>
  <c r="S111" i="32" s="1"/>
  <c r="T111" i="32" s="1"/>
  <c r="U111" i="32" s="1"/>
  <c r="U110" i="30"/>
  <c r="BG113" i="1"/>
  <c r="G112" i="38"/>
  <c r="S112" i="38" s="1"/>
  <c r="I112" i="36"/>
  <c r="G112" i="34"/>
  <c r="G112" i="30"/>
  <c r="N112" i="30" s="1"/>
  <c r="S112" i="30" s="1"/>
  <c r="H112" i="32"/>
  <c r="G112" i="28"/>
  <c r="N112" i="28" s="1"/>
  <c r="S112" i="28" s="1"/>
  <c r="T112" i="28" s="1"/>
  <c r="U112" i="28" s="1"/>
  <c r="U110" i="28"/>
  <c r="T111" i="38" l="1"/>
  <c r="U111" i="38" s="1"/>
  <c r="O112" i="32"/>
  <c r="S112" i="32" s="1"/>
  <c r="BG114" i="1"/>
  <c r="G113" i="38"/>
  <c r="S113" i="38" s="1"/>
  <c r="I113" i="36"/>
  <c r="G113" i="34"/>
  <c r="H113" i="32"/>
  <c r="G113" i="28"/>
  <c r="N113" i="28" s="1"/>
  <c r="S113" i="28" s="1"/>
  <c r="G113" i="30"/>
  <c r="N113" i="30" s="1"/>
  <c r="S113" i="30" s="1"/>
  <c r="T113" i="30" s="1"/>
  <c r="U113" i="30" s="1"/>
  <c r="T112" i="30"/>
  <c r="T112" i="38"/>
  <c r="U112" i="38" s="1"/>
  <c r="T112" i="32" l="1"/>
  <c r="U112" i="32" s="1"/>
  <c r="O113" i="32"/>
  <c r="S113" i="32" s="1"/>
  <c r="T113" i="32" s="1"/>
  <c r="T113" i="38"/>
  <c r="U113" i="38" s="1"/>
  <c r="U112" i="30"/>
  <c r="BG115" i="1"/>
  <c r="G114" i="38"/>
  <c r="S114" i="38" s="1"/>
  <c r="I114" i="36"/>
  <c r="G114" i="34"/>
  <c r="G114" i="28"/>
  <c r="N114" i="28" s="1"/>
  <c r="S114" i="28" s="1"/>
  <c r="T114" i="28" s="1"/>
  <c r="U114" i="28" s="1"/>
  <c r="G114" i="30"/>
  <c r="N114" i="30" s="1"/>
  <c r="S114" i="30" s="1"/>
  <c r="H114" i="32"/>
  <c r="T113" i="28"/>
  <c r="O114" i="32" l="1"/>
  <c r="S114" i="32" s="1"/>
  <c r="T114" i="38"/>
  <c r="U114" i="38" s="1"/>
  <c r="BG116" i="1"/>
  <c r="G115" i="38"/>
  <c r="S115" i="38" s="1"/>
  <c r="I115" i="36"/>
  <c r="G115" i="34"/>
  <c r="H115" i="32"/>
  <c r="G115" i="30"/>
  <c r="N115" i="30" s="1"/>
  <c r="S115" i="30" s="1"/>
  <c r="T115" i="30" s="1"/>
  <c r="U115" i="30" s="1"/>
  <c r="G115" i="28"/>
  <c r="N115" i="28" s="1"/>
  <c r="S115" i="28" s="1"/>
  <c r="U113" i="32"/>
  <c r="U113" i="28"/>
  <c r="T114" i="30"/>
  <c r="T114" i="32" l="1"/>
  <c r="U114" i="32" s="1"/>
  <c r="O115" i="32"/>
  <c r="S115" i="32" s="1"/>
  <c r="T115" i="32" s="1"/>
  <c r="T115" i="38"/>
  <c r="U115" i="38" s="1"/>
  <c r="BG117" i="1"/>
  <c r="G116" i="38"/>
  <c r="S116" i="38" s="1"/>
  <c r="I116" i="36"/>
  <c r="G116" i="34"/>
  <c r="H116" i="32"/>
  <c r="G116" i="30"/>
  <c r="N116" i="30" s="1"/>
  <c r="S116" i="30" s="1"/>
  <c r="G116" i="28"/>
  <c r="N116" i="28" s="1"/>
  <c r="S116" i="28" s="1"/>
  <c r="T116" i="28" s="1"/>
  <c r="U116" i="28" s="1"/>
  <c r="U114" i="30"/>
  <c r="T115" i="28"/>
  <c r="O116" i="32" l="1"/>
  <c r="S116" i="32" s="1"/>
  <c r="U115" i="28"/>
  <c r="T116" i="30"/>
  <c r="U115" i="32"/>
  <c r="T116" i="38"/>
  <c r="U116" i="38" s="1"/>
  <c r="BG118" i="1"/>
  <c r="G117" i="38"/>
  <c r="I117" i="36"/>
  <c r="G117" i="34"/>
  <c r="H117" i="32"/>
  <c r="G117" i="30"/>
  <c r="N117" i="30" s="1"/>
  <c r="S117" i="30" s="1"/>
  <c r="T117" i="30" s="1"/>
  <c r="U117" i="30" s="1"/>
  <c r="G117" i="28"/>
  <c r="N117" i="28" s="1"/>
  <c r="S117" i="28" s="1"/>
  <c r="T117" i="28" s="1"/>
  <c r="U117" i="28" s="1"/>
  <c r="S117" i="38" l="1"/>
  <c r="T117" i="38" s="1"/>
  <c r="U117" i="38" s="1"/>
  <c r="T116" i="32"/>
  <c r="U116" i="32" s="1"/>
  <c r="O117" i="32"/>
  <c r="S117" i="32" s="1"/>
  <c r="T117" i="32" s="1"/>
  <c r="BG119" i="1"/>
  <c r="G118" i="38"/>
  <c r="I118" i="36"/>
  <c r="G118" i="30"/>
  <c r="N118" i="30" s="1"/>
  <c r="S118" i="30" s="1"/>
  <c r="G118" i="28"/>
  <c r="N118" i="28" s="1"/>
  <c r="S118" i="28" s="1"/>
  <c r="T118" i="28" s="1"/>
  <c r="U118" i="28" s="1"/>
  <c r="G118" i="34"/>
  <c r="H118" i="32"/>
  <c r="U116" i="30"/>
  <c r="S118" i="38" l="1"/>
  <c r="T118" i="38" s="1"/>
  <c r="U118" i="38" s="1"/>
  <c r="O118" i="32"/>
  <c r="S118" i="32" s="1"/>
  <c r="U117" i="32"/>
  <c r="T118" i="30"/>
  <c r="BG120" i="1"/>
  <c r="G119" i="38"/>
  <c r="I119" i="36"/>
  <c r="G119" i="34"/>
  <c r="H119" i="32"/>
  <c r="G119" i="30"/>
  <c r="N119" i="30" s="1"/>
  <c r="S119" i="30" s="1"/>
  <c r="T119" i="30" s="1"/>
  <c r="U119" i="30" s="1"/>
  <c r="G119" i="28"/>
  <c r="N119" i="28" s="1"/>
  <c r="S119" i="28" s="1"/>
  <c r="T119" i="28" s="1"/>
  <c r="S119" i="38" l="1"/>
  <c r="T119" i="38" s="1"/>
  <c r="U119" i="38" s="1"/>
  <c r="T118" i="32"/>
  <c r="U118" i="32" s="1"/>
  <c r="O119" i="32"/>
  <c r="S119" i="32" s="1"/>
  <c r="T119" i="32" s="1"/>
  <c r="U119" i="32" s="1"/>
  <c r="U118" i="30"/>
  <c r="BG121" i="1"/>
  <c r="G120" i="38"/>
  <c r="I120" i="36"/>
  <c r="G120" i="34"/>
  <c r="H120" i="32"/>
  <c r="G120" i="28"/>
  <c r="N120" i="28" s="1"/>
  <c r="S120" i="28" s="1"/>
  <c r="T120" i="28" s="1"/>
  <c r="U120" i="28" s="1"/>
  <c r="G120" i="30"/>
  <c r="N120" i="30" s="1"/>
  <c r="S120" i="30" s="1"/>
  <c r="T120" i="30" s="1"/>
  <c r="U120" i="30" s="1"/>
  <c r="U119" i="28"/>
  <c r="S120" i="38" l="1"/>
  <c r="T120" i="38" s="1"/>
  <c r="U120" i="38" s="1"/>
  <c r="O120" i="32"/>
  <c r="S120" i="32" s="1"/>
  <c r="T120" i="32" s="1"/>
  <c r="U120" i="32" s="1"/>
  <c r="G121" i="38"/>
  <c r="S121" i="38" s="1"/>
  <c r="I121" i="36"/>
  <c r="G121" i="34"/>
  <c r="H121" i="32"/>
  <c r="G121" i="30"/>
  <c r="N121" i="30" s="1"/>
  <c r="S121" i="30" s="1"/>
  <c r="G121" i="28"/>
  <c r="N121" i="28" s="1"/>
  <c r="S121" i="28" s="1"/>
  <c r="O121" i="32" l="1"/>
  <c r="S121" i="32" s="1"/>
  <c r="G122" i="34"/>
  <c r="T121" i="30"/>
  <c r="I122" i="36"/>
  <c r="T121" i="28"/>
  <c r="E4" i="15"/>
  <c r="E5" i="15"/>
  <c r="E6" i="15"/>
  <c r="E7" i="15"/>
  <c r="E8" i="15"/>
  <c r="E9" i="15"/>
  <c r="E10" i="15"/>
  <c r="E11" i="15"/>
  <c r="E12" i="15"/>
  <c r="E13" i="15"/>
  <c r="G122" i="38"/>
  <c r="S122" i="38" s="1"/>
  <c r="T121" i="38"/>
  <c r="U121" i="38" s="1"/>
  <c r="Q4" i="15" l="1"/>
  <c r="Q5" i="15"/>
  <c r="Q6" i="15"/>
  <c r="Q7" i="15"/>
  <c r="Q8" i="15"/>
  <c r="Q9" i="15"/>
  <c r="Q10" i="15"/>
  <c r="Q11" i="15"/>
  <c r="Q12" i="15"/>
  <c r="Q13" i="15"/>
  <c r="T121" i="32"/>
  <c r="U121" i="32" s="1"/>
  <c r="U122" i="32" s="1"/>
  <c r="U121" i="28"/>
  <c r="U122" i="28" s="1"/>
  <c r="U121" i="30"/>
  <c r="U122" i="30" s="1"/>
  <c r="G123" i="34"/>
  <c r="W122" i="34"/>
  <c r="G123" i="38"/>
  <c r="S123" i="38" s="1"/>
  <c r="E15" i="15"/>
  <c r="X122" i="36"/>
  <c r="I123" i="36"/>
  <c r="Q15" i="15" l="1"/>
  <c r="G124" i="34"/>
  <c r="W123" i="34"/>
  <c r="G124" i="38"/>
  <c r="S124" i="38" s="1"/>
  <c r="I124" i="36"/>
  <c r="X123" i="36" l="1"/>
  <c r="I125" i="36"/>
  <c r="G125" i="34"/>
  <c r="W124" i="34"/>
  <c r="G125" i="38"/>
  <c r="S125" i="38" s="1"/>
  <c r="X124" i="36" l="1"/>
  <c r="G126" i="38"/>
  <c r="S126" i="38" s="1"/>
  <c r="W125" i="34"/>
  <c r="G126" i="34"/>
  <c r="I126" i="36"/>
  <c r="X125" i="36" l="1"/>
  <c r="G127" i="38"/>
  <c r="S127" i="38" s="1"/>
  <c r="I127" i="36"/>
  <c r="G127" i="34"/>
  <c r="W126" i="34"/>
  <c r="X126" i="36" l="1"/>
  <c r="W127" i="34"/>
  <c r="G128" i="34"/>
  <c r="G128" i="38"/>
  <c r="S128" i="38" s="1"/>
  <c r="I128" i="36"/>
  <c r="X127" i="36" l="1"/>
  <c r="G129" i="38"/>
  <c r="S129" i="38" s="1"/>
  <c r="G129" i="34"/>
  <c r="I129" i="36"/>
  <c r="G130" i="34" l="1"/>
  <c r="I130" i="36"/>
  <c r="G130" i="38"/>
  <c r="S130" i="38" s="1"/>
  <c r="G131" i="38" l="1"/>
  <c r="S131" i="38" s="1"/>
  <c r="G131" i="34"/>
  <c r="I131" i="36"/>
  <c r="I132" i="36" l="1"/>
  <c r="G132" i="34"/>
  <c r="G132" i="38"/>
  <c r="S132" i="38" s="1"/>
  <c r="G133" i="38" l="1"/>
  <c r="S133" i="38" s="1"/>
  <c r="I133" i="36"/>
  <c r="G133" i="34"/>
  <c r="G134" i="34" l="1"/>
  <c r="I134" i="36"/>
  <c r="G134" i="38"/>
  <c r="S134" i="38" s="1"/>
  <c r="G135" i="38" l="1"/>
  <c r="S135" i="38" s="1"/>
  <c r="I135" i="36"/>
  <c r="G135" i="34"/>
  <c r="G136" i="34" l="1"/>
  <c r="I136" i="36"/>
  <c r="G136" i="38"/>
  <c r="S136" i="38" s="1"/>
  <c r="G137" i="38" l="1"/>
  <c r="S137" i="38" s="1"/>
  <c r="G137" i="34"/>
  <c r="I137" i="36"/>
  <c r="I138" i="36" l="1"/>
  <c r="G138" i="38"/>
  <c r="S138" i="38" s="1"/>
  <c r="G138" i="34"/>
  <c r="G139" i="34" l="1"/>
  <c r="G139" i="38"/>
  <c r="S139" i="38" s="1"/>
  <c r="I139" i="36"/>
  <c r="G140" i="34" l="1"/>
  <c r="I140" i="36"/>
  <c r="G140" i="38"/>
  <c r="S140" i="38" s="1"/>
  <c r="I141" i="36" l="1"/>
  <c r="G141" i="38"/>
  <c r="S141" i="38" s="1"/>
  <c r="G141" i="34"/>
  <c r="G142" i="34" l="1"/>
  <c r="G142" i="38"/>
  <c r="S142" i="38" s="1"/>
  <c r="I142" i="36"/>
  <c r="G143" i="34" l="1"/>
  <c r="I143" i="36"/>
  <c r="G143" i="38"/>
  <c r="S143" i="38" s="1"/>
  <c r="G144" i="38" l="1"/>
  <c r="S144" i="38" s="1"/>
  <c r="I144" i="36"/>
  <c r="G144" i="34"/>
  <c r="G145" i="34" l="1"/>
  <c r="G145" i="38"/>
  <c r="S145" i="38" s="1"/>
  <c r="I145" i="36"/>
  <c r="Y5" i="17" l="1"/>
  <c r="Y6" i="17"/>
  <c r="Y7" i="17"/>
  <c r="Y8" i="17"/>
  <c r="Y9" i="17"/>
  <c r="Y10" i="17"/>
  <c r="Y11" i="17"/>
  <c r="Y12" i="17"/>
  <c r="Y13" i="17"/>
  <c r="Y14" i="17"/>
  <c r="Y15" i="17"/>
  <c r="G5" i="17"/>
  <c r="G6" i="17"/>
  <c r="G7" i="17"/>
  <c r="G8" i="17"/>
  <c r="G9" i="17"/>
  <c r="G10" i="17"/>
  <c r="G11" i="17"/>
  <c r="G12" i="17"/>
  <c r="G13" i="17"/>
  <c r="G14" i="17"/>
  <c r="G15" i="17"/>
  <c r="G16" i="17"/>
  <c r="P5" i="17"/>
  <c r="P6" i="17"/>
  <c r="P7" i="17"/>
  <c r="P8" i="17"/>
  <c r="P9" i="17"/>
  <c r="P10" i="17"/>
  <c r="P11" i="17"/>
  <c r="P12" i="17"/>
  <c r="P13" i="17"/>
  <c r="P14" i="17"/>
  <c r="P15" i="17"/>
  <c r="P16" i="17"/>
  <c r="AA15" i="17" l="1"/>
  <c r="AA11" i="17"/>
  <c r="AA7" i="17"/>
  <c r="AA8" i="17"/>
  <c r="AA14" i="17"/>
  <c r="AA10" i="17"/>
  <c r="AA6" i="17"/>
  <c r="AA12" i="17"/>
  <c r="AA13" i="17"/>
  <c r="AA9" i="17"/>
  <c r="AA5" i="17"/>
  <c r="R16" i="17"/>
  <c r="K4" i="25" s="1"/>
  <c r="R15" i="17"/>
  <c r="R9" i="17"/>
  <c r="R5" i="17"/>
  <c r="R12" i="17"/>
  <c r="R8" i="17"/>
  <c r="R11" i="17"/>
  <c r="R7" i="17"/>
  <c r="R13" i="17"/>
  <c r="R14" i="17"/>
  <c r="R10" i="17"/>
  <c r="R6" i="17"/>
  <c r="I9" i="17"/>
  <c r="I16" i="17"/>
  <c r="I12" i="17"/>
  <c r="I8" i="17"/>
  <c r="I15" i="17"/>
  <c r="I11" i="17"/>
  <c r="I7" i="17"/>
  <c r="I13" i="17"/>
  <c r="I14" i="17"/>
  <c r="I10" i="17"/>
  <c r="I6" i="17"/>
  <c r="I5" i="17"/>
  <c r="Y16" i="17"/>
  <c r="C18" i="24" l="1"/>
  <c r="C18" i="26"/>
  <c r="K3" i="25"/>
  <c r="I5" i="25"/>
  <c r="C19" i="24"/>
  <c r="J5" i="25"/>
  <c r="I4" i="25"/>
  <c r="J4" i="25"/>
  <c r="AA16" i="17"/>
  <c r="J3" i="25"/>
  <c r="I3" i="25"/>
  <c r="H23" i="25"/>
  <c r="G23" i="25"/>
  <c r="D23" i="25"/>
  <c r="C23" i="25"/>
  <c r="E23" i="25"/>
  <c r="E8" i="25"/>
  <c r="G8" i="25"/>
  <c r="C8" i="25"/>
  <c r="D8" i="25"/>
  <c r="F8" i="25"/>
  <c r="H8" i="25"/>
  <c r="C13" i="25"/>
  <c r="J18" i="26" l="1"/>
  <c r="C19" i="26"/>
  <c r="E19" i="26" s="1"/>
  <c r="D18" i="24"/>
  <c r="I21" i="25" s="1"/>
  <c r="E18" i="26"/>
  <c r="C12" i="25"/>
  <c r="E13" i="25"/>
  <c r="D19" i="24"/>
  <c r="J21" i="25" s="1"/>
  <c r="C20" i="24"/>
  <c r="J8" i="25"/>
  <c r="K5" i="25"/>
  <c r="I8" i="25"/>
  <c r="F23" i="25"/>
  <c r="E12" i="25" l="1"/>
  <c r="I23" i="25"/>
  <c r="C14" i="25"/>
  <c r="J23" i="25"/>
  <c r="F18" i="26"/>
  <c r="D20" i="24"/>
  <c r="K8" i="25"/>
  <c r="E14" i="25" l="1"/>
  <c r="C17" i="25"/>
  <c r="K21" i="25"/>
  <c r="G18" i="26"/>
  <c r="K18" i="26"/>
  <c r="K19" i="26" s="1"/>
  <c r="F19" i="26"/>
  <c r="E17" i="25" l="1"/>
  <c r="D27" i="25"/>
  <c r="G19" i="26"/>
  <c r="C27" i="25"/>
  <c r="K23" i="25"/>
  <c r="E49" i="24" l="1"/>
  <c r="D29" i="25"/>
  <c r="C29" i="25"/>
  <c r="E27" i="25"/>
  <c r="E29" i="25" l="1"/>
  <c r="K4" i="15" l="1"/>
  <c r="K5" i="15"/>
  <c r="K6" i="15"/>
  <c r="K7" i="15"/>
  <c r="K8" i="15"/>
  <c r="K9" i="15"/>
  <c r="K10" i="15"/>
  <c r="K11" i="15"/>
  <c r="K12" i="15"/>
  <c r="K13" i="15"/>
  <c r="K15" i="1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<sst xmlns="http://schemas.openxmlformats.org/spreadsheetml/2006/main" count="1274" uniqueCount="271">
  <si>
    <t>Year</t>
  </si>
  <si>
    <t>Residential_kWh</t>
  </si>
  <si>
    <t>GS_lt_50_kWh</t>
  </si>
  <si>
    <t>GS_lt_50_CDM</t>
  </si>
  <si>
    <t>GS_gt_50_kWh</t>
  </si>
  <si>
    <t>GS_gt_50_kW</t>
  </si>
  <si>
    <t>Streetlights_kWh</t>
  </si>
  <si>
    <t>Streetlights_kW</t>
  </si>
  <si>
    <t>USL_kWh</t>
  </si>
  <si>
    <t>Residential_Customers</t>
  </si>
  <si>
    <t>GS_lt_50_Customersomers</t>
  </si>
  <si>
    <t>GS_gt_50_Customers</t>
  </si>
  <si>
    <t>USL_Customers</t>
  </si>
  <si>
    <t>Streetlights_Connections</t>
  </si>
  <si>
    <t>USL Connections</t>
  </si>
  <si>
    <t>CDM</t>
  </si>
  <si>
    <t>Date</t>
  </si>
  <si>
    <t>GDP</t>
  </si>
  <si>
    <t>Ont_FTEAdj</t>
  </si>
  <si>
    <t>Tor_FTEAdj</t>
  </si>
  <si>
    <t>Ham_FTEAdj</t>
  </si>
  <si>
    <t>Ont_FTE</t>
  </si>
  <si>
    <t>Tor_FTE</t>
  </si>
  <si>
    <t>Ham_FTE</t>
  </si>
  <si>
    <t>FTE</t>
  </si>
  <si>
    <t>BMO</t>
  </si>
  <si>
    <t>TD</t>
  </si>
  <si>
    <t>Scotia</t>
  </si>
  <si>
    <t>RBC</t>
  </si>
  <si>
    <t>Average</t>
  </si>
  <si>
    <t>Report Date</t>
  </si>
  <si>
    <t>CIBC</t>
  </si>
  <si>
    <t>Month</t>
  </si>
  <si>
    <t>Residential</t>
  </si>
  <si>
    <t>MeanTemp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</si>
  <si>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</si>
  <si>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</si>
  <si>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</si>
  <si>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</si>
  <si>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</si>
  <si>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</si>
  <si>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</si>
  <si>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</si>
  <si>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GS&lt;50</t>
  </si>
  <si>
    <t>GS&gt;50</t>
  </si>
  <si>
    <t>USL</t>
  </si>
  <si>
    <t>Streetlight</t>
  </si>
  <si>
    <t>Res_CDM</t>
  </si>
  <si>
    <t>GS_lt_50_NoCDM</t>
  </si>
  <si>
    <t>Res_NoCDM</t>
  </si>
  <si>
    <t>GS_gt_50_CDM</t>
  </si>
  <si>
    <t>GS_gt_50_NoCDM</t>
  </si>
  <si>
    <t>Implementation Year</t>
  </si>
  <si>
    <t>Savings Year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</si>
  <si>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</si>
  <si>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</si>
  <si>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</si>
  <si>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</si>
  <si>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</si>
  <si>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</si>
  <si>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</si>
  <si>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</si>
  <si>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</si>
  <si>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</si>
  <si>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</si>
  <si>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</si>
  <si>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</si>
  <si>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</si>
  <si>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</si>
  <si>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</si>
  <si>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Month Days</t>
  </si>
  <si>
    <t>Peak Days</t>
  </si>
  <si>
    <t>coefficient</t>
  </si>
  <si>
    <t>std. error</t>
  </si>
  <si>
    <t>t-ratio</t>
  </si>
  <si>
    <t>p-value</t>
  </si>
  <si>
    <t>const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</si>
  <si>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</si>
  <si>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</si>
  <si>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</si>
  <si>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</si>
  <si>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</si>
  <si>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</si>
  <si>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</si>
  <si>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</si>
  <si>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</si>
  <si>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Predicted</t>
  </si>
  <si>
    <t>Difference</t>
  </si>
  <si>
    <t>F(5, 114)</t>
  </si>
  <si>
    <t>Res kWh</t>
  </si>
  <si>
    <t>Absolute</t>
  </si>
  <si>
    <t>GS &lt; 50 kWh</t>
  </si>
  <si>
    <t>GS &gt; 50 kWh</t>
  </si>
  <si>
    <t>CDM Added Back</t>
  </si>
  <si>
    <t>Error (%)</t>
  </si>
  <si>
    <t>Mean Absolute Percentage Error (Annual)</t>
  </si>
  <si>
    <t>Mean Absolute Percentage Error (Monthly)</t>
  </si>
  <si>
    <t>June</t>
  </si>
  <si>
    <t>July</t>
  </si>
  <si>
    <t>August</t>
  </si>
  <si>
    <t>10-year</t>
  </si>
  <si>
    <t>10 Year Average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</si>
  <si>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</si>
  <si>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</si>
  <si>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</si>
  <si>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</si>
  <si>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</si>
  <si>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</si>
  <si>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</si>
  <si>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</si>
  <si>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Burlington Pier</t>
  </si>
  <si>
    <t>Residential kWh</t>
  </si>
  <si>
    <t>Actual</t>
  </si>
  <si>
    <t>Cumulative Persisting CDM</t>
  </si>
  <si>
    <t>Actual No CDM</t>
  </si>
  <si>
    <t>Normalized No CDM</t>
  </si>
  <si>
    <t>Normalized</t>
  </si>
  <si>
    <t>A</t>
  </si>
  <si>
    <t>B</t>
  </si>
  <si>
    <t>C = A + B</t>
  </si>
  <si>
    <t>D</t>
  </si>
  <si>
    <t>E = B</t>
  </si>
  <si>
    <t>F = D - E</t>
  </si>
  <si>
    <t>Predicted/Normalized</t>
  </si>
  <si>
    <t>GS&lt;50 kWh</t>
  </si>
  <si>
    <t>GS&gt;50 kWh</t>
  </si>
  <si>
    <t>Percent of Prior Year</t>
  </si>
  <si>
    <t>GS &lt; 50</t>
  </si>
  <si>
    <t>GS &gt; 50</t>
  </si>
  <si>
    <t>St. Lights</t>
  </si>
  <si>
    <t>Customers</t>
  </si>
  <si>
    <t>Street Lights</t>
  </si>
  <si>
    <t>kWh</t>
  </si>
  <si>
    <t>kW</t>
  </si>
  <si>
    <t>kWh Normalized</t>
  </si>
  <si>
    <t>kW Normalized</t>
  </si>
  <si>
    <t>E</t>
  </si>
  <si>
    <t>Normal Predicted 
No CDM</t>
  </si>
  <si>
    <t>Street Light</t>
  </si>
  <si>
    <t>Lamps / Devices</t>
  </si>
  <si>
    <t>Average per Device</t>
  </si>
  <si>
    <t>E = C / D</t>
  </si>
  <si>
    <t>F = C * E</t>
  </si>
  <si>
    <t>G = B</t>
  </si>
  <si>
    <t>H = F - G</t>
  </si>
  <si>
    <t>Connections</t>
  </si>
  <si>
    <t>Normal Forecast</t>
  </si>
  <si>
    <t>2015 Actual</t>
  </si>
  <si>
    <t>2016 Actual</t>
  </si>
  <si>
    <t>2017 Actual</t>
  </si>
  <si>
    <t>2018 Actual</t>
  </si>
  <si>
    <t>2020 Forecast</t>
  </si>
  <si>
    <t>Total</t>
  </si>
  <si>
    <t>CDM Adjusted</t>
  </si>
  <si>
    <t>CDM Adjustment</t>
  </si>
  <si>
    <t>Rate Class</t>
  </si>
  <si>
    <t>LRAMVA Target</t>
  </si>
  <si>
    <t>CDM Adj Weight</t>
  </si>
  <si>
    <t>Amount</t>
  </si>
  <si>
    <t>C = A * B</t>
  </si>
  <si>
    <t>F</t>
  </si>
  <si>
    <t>G = E * F</t>
  </si>
  <si>
    <t>H = C + D + G</t>
  </si>
  <si>
    <t>I = A + D + E</t>
  </si>
  <si>
    <t>TOTAL</t>
  </si>
  <si>
    <t>LRAMVA</t>
  </si>
  <si>
    <t>Weather-Normal Forecast</t>
  </si>
  <si>
    <t>% Savings</t>
  </si>
  <si>
    <t>LRAMVA kWh</t>
  </si>
  <si>
    <t>LRAMVA kW</t>
  </si>
  <si>
    <t>C = B / A</t>
  </si>
  <si>
    <t>E = C * D</t>
  </si>
  <si>
    <t>G = F / B</t>
  </si>
  <si>
    <t>H = D * G</t>
  </si>
  <si>
    <t>Ratio</t>
  </si>
  <si>
    <t>3-Yr MA</t>
  </si>
  <si>
    <t>HDD20</t>
  </si>
  <si>
    <t>CDD20</t>
  </si>
  <si>
    <t>HDD10</t>
  </si>
  <si>
    <t>CDD10</t>
  </si>
  <si>
    <t>HDD8</t>
  </si>
  <si>
    <t>CDD8</t>
  </si>
  <si>
    <t>20 Year Trend (2021)</t>
  </si>
  <si>
    <t>Average Used</t>
  </si>
  <si>
    <t>G</t>
  </si>
  <si>
    <t>E = D * F</t>
  </si>
  <si>
    <t>Divergence</t>
  </si>
  <si>
    <t>5-year change</t>
  </si>
  <si>
    <t>10-year change</t>
  </si>
  <si>
    <t>Trend Used</t>
  </si>
  <si>
    <t>2021 Forecast kWh</t>
  </si>
  <si>
    <t>2021 Forecast kW</t>
  </si>
  <si>
    <t>2021 Weather Normal Forecast</t>
  </si>
  <si>
    <t>2021 CDM Adjusted Forecast</t>
  </si>
  <si>
    <t>2019 Actual</t>
  </si>
  <si>
    <t>2019 Normalized</t>
  </si>
  <si>
    <t>2021 Forecast</t>
  </si>
  <si>
    <t>2017 Ratio Excluded in Avg. Calculation</t>
  </si>
  <si>
    <t>5-year trend</t>
  </si>
  <si>
    <t>Statistics based on the rho-differenced data</t>
  </si>
  <si>
    <t>AvgRes</t>
  </si>
  <si>
    <t>AvgResD</t>
  </si>
  <si>
    <t>AvgGSlt50</t>
  </si>
  <si>
    <t>AvgGSlt50D</t>
  </si>
  <si>
    <t>AvgGSgt50</t>
  </si>
  <si>
    <t>AvgGSgt50MD</t>
  </si>
  <si>
    <t>AvgGSgt50PD</t>
  </si>
  <si>
    <t>Dependent variable: AvgResD</t>
  </si>
  <si>
    <t>ResD</t>
  </si>
  <si>
    <t>GSlt50D</t>
  </si>
  <si>
    <t>GSgt50MD</t>
  </si>
  <si>
    <t>GSgt50PD</t>
  </si>
  <si>
    <t>Dependent variable: AvgGSlt50D</t>
  </si>
  <si>
    <t>Dependent variable: AvgGSgt50MD</t>
  </si>
  <si>
    <t>Sep</t>
  </si>
  <si>
    <t>('14-'19)</t>
  </si>
  <si>
    <t>*Both forecast lines and 3-Yr MA ignore 2017</t>
  </si>
  <si>
    <t>Nov 2019 Reclassification</t>
  </si>
  <si>
    <t>E = D * G</t>
  </si>
  <si>
    <t>Avg. Ratio</t>
  </si>
  <si>
    <t>Trend Ratio (5-yr)</t>
  </si>
  <si>
    <t>Trend Ratio (3-Yr. MA)</t>
  </si>
  <si>
    <t>Canada</t>
  </si>
  <si>
    <t>Ontario</t>
  </si>
  <si>
    <t>No Covid</t>
  </si>
  <si>
    <t>Model 2: Prais-Winsten, using observations 2010:01-2019:12 (T = 120)</t>
  </si>
  <si>
    <t>Model 3: Prais-Winsten, using observations 2010:01-2019:12 (T = 120)</t>
  </si>
  <si>
    <t>SL recount in 2017, growth excluded</t>
  </si>
  <si>
    <t>Quaterly Data</t>
  </si>
  <si>
    <t>Q1</t>
  </si>
  <si>
    <t>Q2</t>
  </si>
  <si>
    <t>Q3</t>
  </si>
  <si>
    <t>Q4</t>
  </si>
  <si>
    <t>Model 1: Prais-Winsten, using observations 2010:01-2019:12 (T = 120)</t>
  </si>
  <si>
    <t>(BMO Feb 12, 2020)</t>
  </si>
  <si>
    <t xml:space="preserve">Average </t>
  </si>
  <si>
    <t>GDP Adj</t>
  </si>
  <si>
    <t>FTE ADJ</t>
  </si>
  <si>
    <t>Tor_FTEAdj_GDPtrend</t>
  </si>
  <si>
    <t>2014 Actual</t>
  </si>
  <si>
    <t>Normal 
No CDM</t>
  </si>
  <si>
    <t>2019-2021 Forecasted kWh Savings by Rate Class</t>
  </si>
  <si>
    <t>2019-2021 kW Forecasted Savings by Rate Class</t>
  </si>
  <si>
    <t>rho = 0.288176</t>
  </si>
  <si>
    <t>rho = 0.198428</t>
  </si>
  <si>
    <t>rho = 0.166648</t>
  </si>
  <si>
    <t>Quarterly forecasts w/ adjustments</t>
  </si>
  <si>
    <t>Latest Figures as of August 20, 2020</t>
  </si>
  <si>
    <t>Canada (used to adjust 2020 quarterly Canadian GDP Forecasts)</t>
  </si>
  <si>
    <t>Adj. Factors</t>
  </si>
  <si>
    <t>Adjusted with actual Jan 2020 - Jul 2020 Counts</t>
  </si>
  <si>
    <t>*</t>
  </si>
  <si>
    <t>Customers / Devices</t>
  </si>
  <si>
    <t>Data in this sheet is used to forecast July 2020 to Dec 2020 Consumption Only. It does not impact the test year forecast.</t>
  </si>
  <si>
    <t>(Adjustments made to fit March 2020 to June 2020 actual data)</t>
  </si>
  <si>
    <t>Devices</t>
  </si>
  <si>
    <t>Dependent variable: Res_NoCDM</t>
  </si>
  <si>
    <t>rho = 0.293976</t>
  </si>
  <si>
    <t>MonthDays</t>
  </si>
  <si>
    <t>F(7, 112)</t>
  </si>
  <si>
    <t>Model 4: Prais-Winsten, using observations 2010:01-2019:12 (T = 120)</t>
  </si>
  <si>
    <t>Dependent variable: GS_lt_50_NoCDM</t>
  </si>
  <si>
    <t>rho = 0.181521</t>
  </si>
  <si>
    <t>GS_lt_50_Customers</t>
  </si>
  <si>
    <t>Model 5: Prais-Winsten, using observations 2010:01-2019:12 (T = 120)</t>
  </si>
  <si>
    <t>Dependent variable: GS_gt_50_NoCDM</t>
  </si>
  <si>
    <t>rho = 0.361454</t>
  </si>
  <si>
    <t>UpdtResCDM</t>
  </si>
  <si>
    <t>UpdtRes_NoCDM</t>
  </si>
  <si>
    <t>rho = 0.29816</t>
  </si>
  <si>
    <t>F(6, 113)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</si>
</sst>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d\-mmm\-yyyy"/>
    <numFmt numFmtId="167" formatCode="0.0%"/>
    <numFmt numFmtId="168" formatCode="0.0"/>
    <numFmt numFmtId="169" formatCode="_(* #,##0_);_(* \(#,##0\);_(* &quot;-&quot;??_);_(@_)"/>
    <numFmt numFmtId="170" formatCode="0.000000"/>
    <numFmt numFmtId="171" formatCode="_(* #,##0.0_);_(* \(#,##0.0\);_(* &quot;-&quot;??_);_(@_)"/>
    <numFmt numFmtId="172" formatCode="_-* #,##0_-;\-* #,##0_-;_-* &quot;-&quot;??_-;_-@_-"/>
    <numFmt numFmtId="173" formatCode="_-* #,##0.000000_-;\-* #,##0.000000_-;_-* &quot;-&quot;??_-;_-@_-"/>
    <numFmt numFmtId="174" formatCode="0_);\(0\)"/>
    <numFmt numFmtId="175" formatCode="#,##0.0"/>
    <numFmt numFmtId="176" formatCode="0\-0"/>
    <numFmt numFmtId="177" formatCode="##\-#"/>
    <numFmt numFmtId="178" formatCode="&quot;£ &quot;#,##0.00;[Red]\-&quot;£ &quot;#,##0.00"/>
    <numFmt numFmtId="179" formatCode="0.000000%"/>
    <numFmt numFmtId="180" formatCode="_(* #,##0.0000_);_(* \(#,##0.0000\);_(* &quot;-&quot;??_);_(@_)"/>
    <numFmt numFmtId="181" formatCode="0.0000000%"/>
    <numFmt numFmtId="182" formatCode="0.000%"/>
    <numFmt numFmtId="183" formatCode="#,##0.000"/>
    <numFmt numFmtId="184" formatCode="0.0000"/>
    <numFmt numFmtId="185" formatCode="0.00000"/>
  </numFmts>
  <fonts count="43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rgb="FFC00000"/>
      <name val="Times New Roman"/>
      <family val="1"/>
    </font>
    <font>
      <b/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u/>
      <sz val="8"/>
      <color rgb="FF0000FF"/>
      <name val="Calibri"/>
      <family val="2"/>
      <scheme val="minor"/>
    </font>
    <font>
      <sz val="8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Times New Roman"/>
      <family val="1"/>
    </font>
    <font>
      <sz val="10"/>
      <color theme="4"/>
      <name val="Times New Roman"/>
      <family val="1"/>
    </font>
    <font>
      <sz val="10"/>
      <color rgb="FFC00000"/>
      <name val="Times New Roman"/>
      <family val="1"/>
    </font>
    <font>
      <sz val="15"/>
      <color rgb="FF00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87">
    <xf numFmtId="0" fontId="0" fillId="0" borderId="0"/>
    <xf numFmtId="43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6" fillId="0" borderId="0"/>
    <xf numFmtId="0" fontId="3" fillId="0" borderId="0"/>
    <xf numFmtId="0" fontId="5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171" fontId="6" fillId="0" borderId="0"/>
    <xf numFmtId="175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4" fontId="6" fillId="0" borderId="0"/>
    <xf numFmtId="176" fontId="6" fillId="0" borderId="0"/>
    <xf numFmtId="14" fontId="6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8" borderId="0" applyNumberFormat="0" applyBorder="0" applyAlignment="0" applyProtection="0"/>
    <xf numFmtId="0" fontId="24" fillId="11" borderId="29" applyNumberFormat="0" applyAlignment="0" applyProtection="0"/>
    <xf numFmtId="0" fontId="26" fillId="12" borderId="3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5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20" fillId="7" borderId="0" applyNumberFormat="0" applyBorder="0" applyAlignment="0" applyProtection="0"/>
    <xf numFmtId="38" fontId="35" fillId="38" borderId="0" applyNumberFormat="0" applyBorder="0" applyAlignment="0" applyProtection="0"/>
    <xf numFmtId="0" fontId="17" fillId="0" borderId="26" applyNumberFormat="0" applyFill="0" applyAlignment="0" applyProtection="0"/>
    <xf numFmtId="0" fontId="18" fillId="0" borderId="27" applyNumberFormat="0" applyFill="0" applyAlignment="0" applyProtection="0"/>
    <xf numFmtId="0" fontId="19" fillId="0" borderId="28" applyNumberFormat="0" applyFill="0" applyAlignment="0" applyProtection="0"/>
    <xf numFmtId="0" fontId="1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0" fontId="35" fillId="39" borderId="2" applyNumberFormat="0" applyBorder="0" applyAlignment="0" applyProtection="0"/>
    <xf numFmtId="0" fontId="22" fillId="10" borderId="29" applyNumberFormat="0" applyAlignment="0" applyProtection="0"/>
    <xf numFmtId="0" fontId="25" fillId="0" borderId="31" applyNumberFormat="0" applyFill="0" applyAlignment="0" applyProtection="0"/>
    <xf numFmtId="177" fontId="6" fillId="0" borderId="0"/>
    <xf numFmtId="169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0" fontId="31" fillId="9" borderId="0" applyNumberFormat="0" applyBorder="0" applyAlignment="0" applyProtection="0"/>
    <xf numFmtId="178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" fillId="13" borderId="33" applyNumberFormat="0" applyFont="0" applyAlignment="0" applyProtection="0"/>
    <xf numFmtId="0" fontId="23" fillId="11" borderId="30" applyNumberFormat="0" applyAlignment="0" applyProtection="0"/>
    <xf numFmtId="10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34" applyNumberFormat="0" applyFill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276">
    <xf numFmtId="0" fontId="0" fillId="0" borderId="0" xfId="0"/>
    <xf numFmtId="0" fontId="6" fillId="0" borderId="0" xfId="0" applyFont="1"/>
    <xf numFmtId="43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3" fontId="6" fillId="2" borderId="0" xfId="0" quotePrefix="1" applyNumberFormat="1" applyFont="1" applyFill="1"/>
    <xf numFmtId="4" fontId="0" fillId="0" borderId="0" xfId="0" applyNumberFormat="1"/>
    <xf numFmtId="14" fontId="0" fillId="0" borderId="0" xfId="0" applyNumberFormat="1"/>
    <xf numFmtId="0" fontId="0" fillId="0" borderId="0" xfId="0" applyNumberFormat="1"/>
    <xf numFmtId="0" fontId="6" fillId="0" borderId="0" xfId="4"/>
    <xf numFmtId="166" fontId="6" fillId="0" borderId="0" xfId="4" applyNumberFormat="1"/>
    <xf numFmtId="17" fontId="6" fillId="0" borderId="0" xfId="4" applyNumberFormat="1"/>
    <xf numFmtId="10" fontId="6" fillId="0" borderId="0" xfId="4" applyNumberFormat="1"/>
    <xf numFmtId="167" fontId="6" fillId="0" borderId="0" xfId="4" applyNumberFormat="1"/>
    <xf numFmtId="2" fontId="0" fillId="0" borderId="0" xfId="0" applyNumberFormat="1"/>
    <xf numFmtId="168" fontId="0" fillId="0" borderId="0" xfId="0" applyNumberFormat="1"/>
    <xf numFmtId="14" fontId="9" fillId="0" borderId="0" xfId="0" applyNumberFormat="1" applyFont="1"/>
    <xf numFmtId="0" fontId="9" fillId="0" borderId="0" xfId="0" applyNumberFormat="1" applyFont="1"/>
    <xf numFmtId="0" fontId="9" fillId="0" borderId="0" xfId="0" applyFont="1"/>
    <xf numFmtId="2" fontId="9" fillId="0" borderId="0" xfId="0" applyNumberFormat="1" applyFont="1"/>
    <xf numFmtId="169" fontId="0" fillId="0" borderId="0" xfId="1" applyNumberFormat="1" applyFont="1"/>
    <xf numFmtId="170" fontId="0" fillId="0" borderId="0" xfId="0" applyNumberFormat="1"/>
    <xf numFmtId="171" fontId="0" fillId="0" borderId="0" xfId="1" applyNumberFormat="1" applyFont="1"/>
    <xf numFmtId="0" fontId="0" fillId="0" borderId="0" xfId="0" applyFont="1"/>
    <xf numFmtId="0" fontId="11" fillId="0" borderId="0" xfId="0" applyFont="1"/>
    <xf numFmtId="0" fontId="11" fillId="0" borderId="0" xfId="0" applyFont="1" applyFill="1" applyBorder="1" applyAlignment="1">
      <alignment horizontal="left"/>
    </xf>
    <xf numFmtId="169" fontId="11" fillId="0" borderId="0" xfId="1" applyNumberFormat="1" applyFont="1"/>
    <xf numFmtId="0" fontId="11" fillId="0" borderId="0" xfId="0" applyFont="1" applyFill="1" applyBorder="1" applyAlignment="1" applyProtection="1">
      <alignment horizontal="left" vertical="center"/>
      <protection locked="0"/>
    </xf>
    <xf numFmtId="0" fontId="11" fillId="0" borderId="0" xfId="0" applyFont="1" applyFill="1" applyBorder="1"/>
    <xf numFmtId="3" fontId="11" fillId="0" borderId="0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6" fillId="4" borderId="0" xfId="0" applyFont="1" applyFill="1"/>
    <xf numFmtId="0" fontId="6" fillId="5" borderId="0" xfId="0" applyFont="1" applyFill="1"/>
    <xf numFmtId="1" fontId="6" fillId="5" borderId="0" xfId="0" applyNumberFormat="1" applyFont="1" applyFill="1"/>
    <xf numFmtId="169" fontId="0" fillId="0" borderId="0" xfId="1" applyNumberFormat="1" applyFont="1" applyAlignment="1">
      <alignment horizontal="right"/>
    </xf>
    <xf numFmtId="43" fontId="0" fillId="0" borderId="0" xfId="0" applyNumberFormat="1"/>
    <xf numFmtId="169" fontId="0" fillId="0" borderId="0" xfId="0" applyNumberFormat="1"/>
    <xf numFmtId="11" fontId="0" fillId="0" borderId="0" xfId="0" applyNumberFormat="1"/>
    <xf numFmtId="43" fontId="0" fillId="0" borderId="0" xfId="0" applyNumberFormat="1" applyFont="1"/>
    <xf numFmtId="14" fontId="0" fillId="0" borderId="0" xfId="0" applyNumberFormat="1" applyFont="1"/>
    <xf numFmtId="1" fontId="0" fillId="0" borderId="0" xfId="0" applyNumberFormat="1" applyFont="1"/>
    <xf numFmtId="9" fontId="0" fillId="0" borderId="0" xfId="3" applyFont="1"/>
    <xf numFmtId="167" fontId="0" fillId="0" borderId="0" xfId="3" applyNumberFormat="1" applyFont="1"/>
    <xf numFmtId="167" fontId="0" fillId="0" borderId="0" xfId="0" applyNumberFormat="1" applyFont="1"/>
    <xf numFmtId="0" fontId="3" fillId="0" borderId="0" xfId="5" applyAlignment="1">
      <alignment horizontal="right"/>
    </xf>
    <xf numFmtId="0" fontId="6" fillId="0" borderId="0" xfId="5" applyFont="1" applyAlignment="1">
      <alignment horizontal="right"/>
    </xf>
    <xf numFmtId="3" fontId="3" fillId="0" borderId="0" xfId="5" applyNumberFormat="1"/>
    <xf numFmtId="167" fontId="0" fillId="0" borderId="0" xfId="6" applyNumberFormat="1" applyFont="1"/>
    <xf numFmtId="0" fontId="3" fillId="0" borderId="0" xfId="5"/>
    <xf numFmtId="167" fontId="3" fillId="0" borderId="0" xfId="5" applyNumberFormat="1"/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/>
    <xf numFmtId="0" fontId="10" fillId="0" borderId="0" xfId="0" applyFont="1"/>
    <xf numFmtId="0" fontId="0" fillId="0" borderId="0" xfId="0" applyAlignment="1">
      <alignment horizontal="center"/>
    </xf>
    <xf numFmtId="168" fontId="7" fillId="0" borderId="0" xfId="0" applyNumberFormat="1" applyFont="1"/>
    <xf numFmtId="2" fontId="0" fillId="0" borderId="0" xfId="0" applyNumberFormat="1" applyFont="1"/>
    <xf numFmtId="0" fontId="6" fillId="3" borderId="0" xfId="4" applyFill="1" applyAlignment="1">
      <alignment horizontal="right" wrapText="1"/>
    </xf>
    <xf numFmtId="0" fontId="6" fillId="3" borderId="0" xfId="4" applyFill="1" applyAlignment="1">
      <alignment horizontal="right"/>
    </xf>
    <xf numFmtId="0" fontId="6" fillId="3" borderId="0" xfId="4" applyFill="1"/>
    <xf numFmtId="3" fontId="6" fillId="3" borderId="0" xfId="4" applyNumberFormat="1" applyFill="1"/>
    <xf numFmtId="3" fontId="14" fillId="3" borderId="0" xfId="4" applyNumberFormat="1" applyFont="1" applyFill="1"/>
    <xf numFmtId="0" fontId="14" fillId="3" borderId="0" xfId="4" applyFont="1" applyFill="1"/>
    <xf numFmtId="0" fontId="6" fillId="0" borderId="0" xfId="4" applyAlignment="1">
      <alignment horizontal="right"/>
    </xf>
    <xf numFmtId="3" fontId="6" fillId="0" borderId="0" xfId="4" applyNumberFormat="1"/>
    <xf numFmtId="10" fontId="6" fillId="0" borderId="0" xfId="7" applyNumberFormat="1"/>
    <xf numFmtId="0" fontId="14" fillId="0" borderId="0" xfId="4" applyFont="1"/>
    <xf numFmtId="3" fontId="14" fillId="0" borderId="0" xfId="4" applyNumberFormat="1" applyFont="1"/>
    <xf numFmtId="10" fontId="14" fillId="0" borderId="0" xfId="7" applyNumberFormat="1" applyFont="1"/>
    <xf numFmtId="0" fontId="6" fillId="0" borderId="0" xfId="4" applyAlignment="1">
      <alignment horizontal="center"/>
    </xf>
    <xf numFmtId="10" fontId="6" fillId="2" borderId="0" xfId="7" applyNumberFormat="1" applyFill="1"/>
    <xf numFmtId="0" fontId="0" fillId="0" borderId="0" xfId="0" applyAlignment="1">
      <alignment horizontal="center"/>
    </xf>
    <xf numFmtId="0" fontId="13" fillId="0" borderId="0" xfId="4" applyFont="1" applyAlignment="1">
      <alignment horizontal="center"/>
    </xf>
    <xf numFmtId="170" fontId="6" fillId="0" borderId="0" xfId="4" applyNumberFormat="1"/>
    <xf numFmtId="172" fontId="0" fillId="0" borderId="0" xfId="8" applyNumberFormat="1" applyFont="1"/>
    <xf numFmtId="170" fontId="13" fillId="0" borderId="0" xfId="4" applyNumberFormat="1" applyFont="1" applyAlignment="1">
      <alignment horizontal="center"/>
    </xf>
    <xf numFmtId="172" fontId="13" fillId="0" borderId="0" xfId="8" applyNumberFormat="1" applyFont="1" applyAlignment="1">
      <alignment horizontal="center"/>
    </xf>
    <xf numFmtId="169" fontId="14" fillId="0" borderId="0" xfId="1" applyNumberFormat="1" applyFont="1"/>
    <xf numFmtId="173" fontId="14" fillId="0" borderId="0" xfId="8" applyNumberFormat="1" applyFont="1"/>
    <xf numFmtId="169" fontId="6" fillId="0" borderId="0" xfId="1" applyNumberFormat="1" applyFont="1"/>
    <xf numFmtId="0" fontId="15" fillId="3" borderId="0" xfId="4" applyFont="1" applyFill="1"/>
    <xf numFmtId="0" fontId="13" fillId="6" borderId="3" xfId="4" applyFont="1" applyFill="1" applyBorder="1"/>
    <xf numFmtId="0" fontId="13" fillId="6" borderId="4" xfId="4" applyFont="1" applyFill="1" applyBorder="1" applyAlignment="1">
      <alignment vertical="center"/>
    </xf>
    <xf numFmtId="0" fontId="13" fillId="6" borderId="5" xfId="4" applyFont="1" applyFill="1" applyBorder="1" applyAlignment="1">
      <alignment vertical="center"/>
    </xf>
    <xf numFmtId="0" fontId="13" fillId="3" borderId="6" xfId="4" applyFont="1" applyFill="1" applyBorder="1" applyAlignment="1">
      <alignment horizontal="center"/>
    </xf>
    <xf numFmtId="3" fontId="6" fillId="3" borderId="7" xfId="4" applyNumberFormat="1" applyFill="1" applyBorder="1"/>
    <xf numFmtId="0" fontId="13" fillId="3" borderId="8" xfId="4" applyFont="1" applyFill="1" applyBorder="1" applyAlignment="1">
      <alignment horizontal="center"/>
    </xf>
    <xf numFmtId="0" fontId="13" fillId="6" borderId="9" xfId="4" applyFont="1" applyFill="1" applyBorder="1" applyAlignment="1">
      <alignment horizontal="center"/>
    </xf>
    <xf numFmtId="3" fontId="6" fillId="6" borderId="10" xfId="4" applyNumberFormat="1" applyFill="1" applyBorder="1"/>
    <xf numFmtId="3" fontId="6" fillId="6" borderId="11" xfId="4" applyNumberFormat="1" applyFill="1" applyBorder="1"/>
    <xf numFmtId="0" fontId="13" fillId="6" borderId="3" xfId="4" applyFont="1" applyFill="1" applyBorder="1" applyAlignment="1">
      <alignment horizontal="center"/>
    </xf>
    <xf numFmtId="0" fontId="13" fillId="6" borderId="4" xfId="4" applyFont="1" applyFill="1" applyBorder="1" applyAlignment="1">
      <alignment horizontal="center" vertical="center" wrapText="1"/>
    </xf>
    <xf numFmtId="0" fontId="13" fillId="6" borderId="5" xfId="4" applyFont="1" applyFill="1" applyBorder="1" applyAlignment="1">
      <alignment horizontal="center" vertical="center" wrapText="1"/>
    </xf>
    <xf numFmtId="3" fontId="6" fillId="3" borderId="0" xfId="4" applyNumberFormat="1" applyFill="1" applyBorder="1"/>
    <xf numFmtId="174" fontId="8" fillId="0" borderId="2" xfId="0" applyNumberFormat="1" applyFont="1" applyBorder="1" applyAlignment="1">
      <alignment horizontal="center" wrapText="1"/>
    </xf>
    <xf numFmtId="0" fontId="13" fillId="0" borderId="2" xfId="4" applyFont="1" applyBorder="1"/>
    <xf numFmtId="0" fontId="13" fillId="0" borderId="21" xfId="4" applyFont="1" applyBorder="1"/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8" fillId="0" borderId="21" xfId="0" applyFont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13" fillId="0" borderId="2" xfId="4" applyFont="1" applyBorder="1" applyAlignment="1">
      <alignment horizontal="center"/>
    </xf>
    <xf numFmtId="0" fontId="13" fillId="0" borderId="21" xfId="4" applyFont="1" applyBorder="1" applyAlignment="1">
      <alignment horizontal="center"/>
    </xf>
    <xf numFmtId="0" fontId="0" fillId="0" borderId="17" xfId="0" applyBorder="1" applyAlignment="1">
      <alignment vertical="center" wrapText="1"/>
    </xf>
    <xf numFmtId="171" fontId="6" fillId="0" borderId="2" xfId="1" applyNumberFormat="1" applyFont="1" applyBorder="1" applyAlignment="1">
      <alignment vertical="center"/>
    </xf>
    <xf numFmtId="169" fontId="0" fillId="0" borderId="2" xfId="1" applyNumberFormat="1" applyFont="1" applyBorder="1" applyAlignment="1">
      <alignment vertical="center"/>
    </xf>
    <xf numFmtId="169" fontId="6" fillId="0" borderId="2" xfId="1" applyNumberFormat="1" applyFont="1" applyBorder="1" applyAlignment="1">
      <alignment vertical="center"/>
    </xf>
    <xf numFmtId="169" fontId="6" fillId="0" borderId="21" xfId="1" applyNumberFormat="1" applyFont="1" applyBorder="1" applyAlignment="1">
      <alignment vertical="center"/>
    </xf>
    <xf numFmtId="0" fontId="5" fillId="0" borderId="17" xfId="0" applyFont="1" applyBorder="1" applyAlignment="1">
      <alignment vertical="center" wrapText="1"/>
    </xf>
    <xf numFmtId="0" fontId="16" fillId="0" borderId="22" xfId="0" applyFont="1" applyBorder="1" applyAlignment="1">
      <alignment wrapText="1"/>
    </xf>
    <xf numFmtId="169" fontId="16" fillId="0" borderId="23" xfId="0" applyNumberFormat="1" applyFont="1" applyBorder="1"/>
    <xf numFmtId="0" fontId="13" fillId="0" borderId="23" xfId="4" applyFont="1" applyBorder="1"/>
    <xf numFmtId="169" fontId="16" fillId="0" borderId="23" xfId="1" applyNumberFormat="1" applyFont="1" applyBorder="1"/>
    <xf numFmtId="171" fontId="13" fillId="0" borderId="23" xfId="1" applyNumberFormat="1" applyFont="1" applyBorder="1"/>
    <xf numFmtId="169" fontId="16" fillId="0" borderId="23" xfId="1" applyNumberFormat="1" applyFont="1" applyBorder="1" applyAlignment="1">
      <alignment vertical="top"/>
    </xf>
    <xf numFmtId="169" fontId="13" fillId="0" borderId="23" xfId="1" applyNumberFormat="1" applyFont="1" applyBorder="1"/>
    <xf numFmtId="169" fontId="13" fillId="0" borderId="24" xfId="1" applyNumberFormat="1" applyFont="1" applyBorder="1"/>
    <xf numFmtId="0" fontId="0" fillId="0" borderId="17" xfId="0" applyBorder="1" applyAlignment="1">
      <alignment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17" xfId="0" applyBorder="1" applyAlignment="1">
      <alignment wrapText="1"/>
    </xf>
    <xf numFmtId="169" fontId="0" fillId="0" borderId="2" xfId="0" applyNumberFormat="1" applyBorder="1" applyAlignment="1">
      <alignment vertical="top"/>
    </xf>
    <xf numFmtId="169" fontId="6" fillId="0" borderId="2" xfId="4" applyNumberFormat="1" applyBorder="1"/>
    <xf numFmtId="167" fontId="0" fillId="0" borderId="2" xfId="3" applyNumberFormat="1" applyFont="1" applyBorder="1" applyAlignment="1">
      <alignment vertical="top"/>
    </xf>
    <xf numFmtId="169" fontId="0" fillId="0" borderId="21" xfId="0" applyNumberFormat="1" applyBorder="1" applyAlignment="1">
      <alignment vertical="top"/>
    </xf>
    <xf numFmtId="169" fontId="0" fillId="0" borderId="17" xfId="0" applyNumberFormat="1" applyBorder="1" applyAlignment="1">
      <alignment vertical="top"/>
    </xf>
    <xf numFmtId="0" fontId="0" fillId="0" borderId="22" xfId="0" applyBorder="1" applyAlignment="1">
      <alignment wrapText="1"/>
    </xf>
    <xf numFmtId="169" fontId="0" fillId="0" borderId="23" xfId="0" applyNumberFormat="1" applyBorder="1"/>
    <xf numFmtId="167" fontId="0" fillId="0" borderId="23" xfId="3" applyNumberFormat="1" applyFont="1" applyBorder="1" applyAlignment="1">
      <alignment vertical="top"/>
    </xf>
    <xf numFmtId="169" fontId="0" fillId="0" borderId="23" xfId="1" applyNumberFormat="1" applyFont="1" applyBorder="1"/>
    <xf numFmtId="169" fontId="0" fillId="0" borderId="24" xfId="1" applyNumberFormat="1" applyFont="1" applyBorder="1"/>
    <xf numFmtId="169" fontId="0" fillId="0" borderId="22" xfId="1" applyNumberFormat="1" applyFont="1" applyBorder="1"/>
    <xf numFmtId="175" fontId="0" fillId="0" borderId="0" xfId="0" applyNumberFormat="1" applyFont="1"/>
    <xf numFmtId="10" fontId="0" fillId="0" borderId="0" xfId="0" applyNumberFormat="1"/>
    <xf numFmtId="4" fontId="2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" fontId="29" fillId="0" borderId="0" xfId="0" applyNumberFormat="1" applyFont="1" applyAlignment="1">
      <alignment horizontal="left" vertical="center" wrapText="1"/>
    </xf>
    <xf numFmtId="43" fontId="6" fillId="0" borderId="0" xfId="1" applyFont="1"/>
    <xf numFmtId="3" fontId="6" fillId="0" borderId="0" xfId="4" applyNumberFormat="1" applyAlignment="1">
      <alignment horizontal="center"/>
    </xf>
    <xf numFmtId="169" fontId="6" fillId="0" borderId="0" xfId="1" applyNumberFormat="1" applyFont="1" applyAlignment="1">
      <alignment horizontal="center"/>
    </xf>
    <xf numFmtId="9" fontId="6" fillId="0" borderId="0" xfId="235" applyFont="1"/>
    <xf numFmtId="9" fontId="6" fillId="0" borderId="0" xfId="4" applyNumberFormat="1"/>
    <xf numFmtId="9" fontId="13" fillId="0" borderId="0" xfId="4" applyNumberFormat="1" applyFont="1"/>
    <xf numFmtId="170" fontId="6" fillId="2" borderId="0" xfId="4" applyNumberFormat="1" applyFill="1"/>
    <xf numFmtId="169" fontId="11" fillId="2" borderId="0" xfId="1" applyNumberFormat="1" applyFont="1" applyFill="1"/>
    <xf numFmtId="169" fontId="11" fillId="0" borderId="0" xfId="1" applyNumberFormat="1" applyFont="1" applyFill="1"/>
    <xf numFmtId="9" fontId="0" fillId="0" borderId="0" xfId="3" applyNumberFormat="1" applyFont="1"/>
    <xf numFmtId="169" fontId="0" fillId="0" borderId="0" xfId="0" applyNumberFormat="1" applyFont="1"/>
    <xf numFmtId="169" fontId="6" fillId="0" borderId="0" xfId="0" applyNumberFormat="1" applyFont="1"/>
    <xf numFmtId="171" fontId="6" fillId="0" borderId="0" xfId="0" applyNumberFormat="1" applyFont="1"/>
    <xf numFmtId="10" fontId="0" fillId="0" borderId="0" xfId="3" applyNumberFormat="1" applyFont="1"/>
    <xf numFmtId="10" fontId="0" fillId="0" borderId="0" xfId="0" applyNumberFormat="1" applyFont="1"/>
    <xf numFmtId="11" fontId="0" fillId="0" borderId="0" xfId="0" applyNumberFormat="1" applyFont="1"/>
    <xf numFmtId="1" fontId="0" fillId="2" borderId="0" xfId="0" applyNumberFormat="1" applyFont="1" applyFill="1"/>
    <xf numFmtId="3" fontId="0" fillId="40" borderId="0" xfId="0" applyNumberFormat="1" applyFill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43" fontId="6" fillId="0" borderId="0" xfId="1" applyFont="1"/>
    <xf numFmtId="3" fontId="6" fillId="0" borderId="0" xfId="0" applyNumberFormat="1" applyFont="1"/>
    <xf numFmtId="0" fontId="0" fillId="0" borderId="0" xfId="0"/>
    <xf numFmtId="0" fontId="6" fillId="0" borderId="0" xfId="0" applyFont="1"/>
    <xf numFmtId="3" fontId="0" fillId="0" borderId="0" xfId="0" applyNumberFormat="1"/>
    <xf numFmtId="173" fontId="38" fillId="0" borderId="0" xfId="8" applyNumberFormat="1" applyFont="1"/>
    <xf numFmtId="9" fontId="0" fillId="0" borderId="0" xfId="0" applyNumberFormat="1"/>
    <xf numFmtId="0" fontId="16" fillId="0" borderId="0" xfId="0" applyFont="1"/>
    <xf numFmtId="180" fontId="0" fillId="0" borderId="0" xfId="0" applyNumberFormat="1"/>
    <xf numFmtId="0" fontId="39" fillId="0" borderId="0" xfId="0" applyFont="1"/>
    <xf numFmtId="10" fontId="39" fillId="0" borderId="0" xfId="3" applyNumberFormat="1" applyFont="1"/>
    <xf numFmtId="169" fontId="11" fillId="0" borderId="0" xfId="0" applyNumberFormat="1" applyFont="1"/>
    <xf numFmtId="43" fontId="11" fillId="0" borderId="0" xfId="0" applyNumberFormat="1" applyFont="1"/>
    <xf numFmtId="171" fontId="11" fillId="0" borderId="0" xfId="1" applyNumberFormat="1" applyFont="1"/>
    <xf numFmtId="15" fontId="0" fillId="0" borderId="0" xfId="0" applyNumberFormat="1"/>
    <xf numFmtId="43" fontId="0" fillId="0" borderId="0" xfId="1" applyNumberFormat="1" applyFont="1"/>
    <xf numFmtId="169" fontId="9" fillId="0" borderId="0" xfId="1" applyNumberFormat="1" applyFont="1"/>
    <xf numFmtId="2" fontId="39" fillId="0" borderId="0" xfId="0" applyNumberFormat="1" applyFont="1"/>
    <xf numFmtId="181" fontId="0" fillId="0" borderId="0" xfId="3" applyNumberFormat="1" applyFont="1"/>
    <xf numFmtId="43" fontId="6" fillId="0" borderId="0" xfId="1" applyFont="1"/>
    <xf numFmtId="43" fontId="40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3" fontId="6" fillId="0" borderId="0" xfId="0" applyNumberFormat="1" applyFont="1"/>
    <xf numFmtId="0" fontId="0" fillId="0" borderId="0" xfId="0"/>
    <xf numFmtId="3" fontId="6" fillId="0" borderId="0" xfId="0" applyNumberFormat="1" applyFont="1"/>
    <xf numFmtId="0" fontId="0" fillId="0" borderId="0" xfId="0"/>
    <xf numFmtId="0" fontId="6" fillId="0" borderId="0" xfId="0" applyFont="1"/>
    <xf numFmtId="43" fontId="6" fillId="0" borderId="0" xfId="1" applyFont="1"/>
    <xf numFmtId="14" fontId="6" fillId="0" borderId="0" xfId="0" applyNumberFormat="1" applyFont="1"/>
    <xf numFmtId="0" fontId="6" fillId="0" borderId="0" xfId="1" applyNumberFormat="1" applyFont="1"/>
    <xf numFmtId="3" fontId="6" fillId="0" borderId="0" xfId="0" applyNumberFormat="1" applyFont="1"/>
    <xf numFmtId="0" fontId="6" fillId="0" borderId="0" xfId="0" applyFont="1" applyFill="1"/>
    <xf numFmtId="3" fontId="6" fillId="0" borderId="0" xfId="0" quotePrefix="1" applyNumberFormat="1" applyFont="1"/>
    <xf numFmtId="3" fontId="6" fillId="0" borderId="0" xfId="1" applyNumberFormat="1" applyFont="1"/>
    <xf numFmtId="3" fontId="0" fillId="0" borderId="0" xfId="0" applyNumberFormat="1"/>
    <xf numFmtId="3" fontId="0" fillId="0" borderId="0" xfId="0" applyNumberFormat="1" applyFill="1"/>
    <xf numFmtId="171" fontId="41" fillId="0" borderId="0" xfId="1" applyNumberFormat="1" applyFont="1"/>
    <xf numFmtId="10" fontId="41" fillId="0" borderId="0" xfId="3" applyNumberFormat="1" applyFont="1"/>
    <xf numFmtId="0" fontId="41" fillId="0" borderId="0" xfId="0" applyFont="1"/>
    <xf numFmtId="182" fontId="14" fillId="0" borderId="0" xfId="7" applyNumberFormat="1" applyFont="1"/>
    <xf numFmtId="175" fontId="0" fillId="0" borderId="0" xfId="0" applyNumberFormat="1"/>
    <xf numFmtId="0" fontId="0" fillId="0" borderId="0" xfId="0" applyFill="1" applyBorder="1"/>
    <xf numFmtId="17" fontId="42" fillId="0" borderId="0" xfId="0" applyNumberFormat="1" applyFont="1" applyFill="1" applyBorder="1" applyAlignment="1">
      <alignment horizontal="left" vertical="center" wrapText="1"/>
    </xf>
    <xf numFmtId="4" fontId="42" fillId="0" borderId="0" xfId="0" applyNumberFormat="1" applyFont="1" applyFill="1" applyBorder="1" applyAlignment="1">
      <alignment horizontal="right" vertical="center"/>
    </xf>
    <xf numFmtId="0" fontId="42" fillId="0" borderId="0" xfId="0" applyFont="1" applyFill="1" applyBorder="1" applyAlignment="1">
      <alignment horizontal="right" vertical="center"/>
    </xf>
    <xf numFmtId="182" fontId="0" fillId="0" borderId="0" xfId="0" applyNumberFormat="1"/>
    <xf numFmtId="183" fontId="0" fillId="0" borderId="0" xfId="0" applyNumberFormat="1"/>
    <xf numFmtId="2" fontId="0" fillId="41" borderId="0" xfId="0" applyNumberFormat="1" applyFont="1" applyFill="1"/>
    <xf numFmtId="0" fontId="0" fillId="41" borderId="0" xfId="0" applyFont="1" applyFill="1"/>
    <xf numFmtId="0" fontId="0" fillId="0" borderId="0" xfId="0" applyFont="1" applyAlignment="1">
      <alignment horizontal="center"/>
    </xf>
    <xf numFmtId="169" fontId="0" fillId="41" borderId="0" xfId="0" applyNumberFormat="1" applyFont="1" applyFill="1"/>
    <xf numFmtId="0" fontId="3" fillId="0" borderId="0" xfId="5"/>
    <xf numFmtId="169" fontId="39" fillId="0" borderId="0" xfId="0" applyNumberFormat="1" applyFont="1"/>
    <xf numFmtId="1" fontId="0" fillId="0" borderId="0" xfId="0" applyNumberFormat="1"/>
    <xf numFmtId="0" fontId="11" fillId="0" borderId="0" xfId="0" applyNumberFormat="1" applyFont="1"/>
    <xf numFmtId="0" fontId="0" fillId="0" borderId="0" xfId="0" applyAlignment="1">
      <alignment horizontal="center"/>
    </xf>
    <xf numFmtId="0" fontId="6" fillId="0" borderId="0" xfId="4" applyAlignment="1">
      <alignment horizontal="center"/>
    </xf>
    <xf numFmtId="169" fontId="11" fillId="0" borderId="0" xfId="1" applyNumberFormat="1" applyFont="1" applyFill="1" applyBorder="1"/>
    <xf numFmtId="169" fontId="0" fillId="0" borderId="2" xfId="0" applyNumberFormat="1" applyFill="1" applyBorder="1" applyAlignment="1">
      <alignment horizontal="right" vertical="center"/>
    </xf>
    <xf numFmtId="0" fontId="6" fillId="0" borderId="2" xfId="4" applyFill="1" applyBorder="1" applyAlignment="1">
      <alignment horizontal="right" vertical="center"/>
    </xf>
    <xf numFmtId="169" fontId="0" fillId="0" borderId="2" xfId="1" applyNumberFormat="1" applyFont="1" applyFill="1" applyBorder="1" applyAlignment="1">
      <alignment horizontal="right" vertical="center"/>
    </xf>
    <xf numFmtId="184" fontId="0" fillId="0" borderId="0" xfId="0" applyNumberFormat="1"/>
    <xf numFmtId="185" fontId="0" fillId="0" borderId="0" xfId="0" applyNumberFormat="1"/>
    <xf numFmtId="179" fontId="16" fillId="0" borderId="0" xfId="0" applyNumberFormat="1" applyFont="1" applyAlignment="1"/>
    <xf numFmtId="3" fontId="14" fillId="0" borderId="0" xfId="4" applyNumberFormat="1" applyFont="1" applyFill="1"/>
    <xf numFmtId="3" fontId="6" fillId="0" borderId="0" xfId="4" applyNumberFormat="1" applyFill="1"/>
    <xf numFmtId="10" fontId="6" fillId="0" borderId="0" xfId="7" applyNumberFormat="1" applyFill="1"/>
    <xf numFmtId="0" fontId="0" fillId="0" borderId="0" xfId="0" applyFill="1"/>
    <xf numFmtId="173" fontId="38" fillId="0" borderId="0" xfId="8" applyNumberFormat="1" applyFont="1" applyFill="1"/>
    <xf numFmtId="167" fontId="0" fillId="0" borderId="0" xfId="0" applyNumberFormat="1"/>
    <xf numFmtId="10" fontId="14" fillId="0" borderId="0" xfId="7" applyNumberFormat="1" applyFont="1" applyFill="1"/>
    <xf numFmtId="0" fontId="14" fillId="0" borderId="0" xfId="4" applyFont="1" applyFill="1"/>
    <xf numFmtId="9" fontId="0" fillId="0" borderId="0" xfId="0" applyNumberFormat="1" applyFont="1"/>
    <xf numFmtId="43" fontId="0" fillId="0" borderId="0" xfId="1" applyFont="1"/>
    <xf numFmtId="0" fontId="16" fillId="0" borderId="0" xfId="0" applyFont="1" applyAlignment="1">
      <alignment horizontal="center"/>
    </xf>
    <xf numFmtId="179" fontId="1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3" fillId="41" borderId="0" xfId="4" applyFont="1" applyFill="1" applyAlignment="1">
      <alignment horizontal="left" vertical="center" wrapText="1"/>
    </xf>
    <xf numFmtId="0" fontId="0" fillId="0" borderId="0" xfId="5" applyFont="1" applyAlignment="1">
      <alignment horizontal="center"/>
    </xf>
    <xf numFmtId="0" fontId="3" fillId="0" borderId="0" xfId="5" applyAlignment="1">
      <alignment horizontal="center"/>
    </xf>
    <xf numFmtId="0" fontId="3" fillId="0" borderId="0" xfId="5"/>
    <xf numFmtId="0" fontId="6" fillId="3" borderId="0" xfId="4" applyFill="1" applyAlignment="1">
      <alignment horizontal="center"/>
    </xf>
    <xf numFmtId="0" fontId="6" fillId="0" borderId="0" xfId="4" applyAlignment="1">
      <alignment horizontal="center"/>
    </xf>
    <xf numFmtId="0" fontId="6" fillId="0" borderId="0" xfId="4" applyAlignment="1">
      <alignment horizontal="center" wrapText="1"/>
    </xf>
    <xf numFmtId="0" fontId="8" fillId="0" borderId="15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174" fontId="8" fillId="0" borderId="18" xfId="0" applyNumberFormat="1" applyFont="1" applyBorder="1" applyAlignment="1">
      <alignment horizontal="center" wrapText="1"/>
    </xf>
    <xf numFmtId="174" fontId="8" fillId="0" borderId="25" xfId="0" applyNumberFormat="1" applyFont="1" applyBorder="1" applyAlignment="1">
      <alignment horizontal="center" wrapText="1"/>
    </xf>
    <xf numFmtId="174" fontId="8" fillId="0" borderId="3" xfId="0" applyNumberFormat="1" applyFont="1" applyBorder="1" applyAlignment="1">
      <alignment horizontal="center" wrapText="1"/>
    </xf>
    <xf numFmtId="174" fontId="8" fillId="0" borderId="4" xfId="0" applyNumberFormat="1" applyFont="1" applyBorder="1" applyAlignment="1">
      <alignment horizontal="center" wrapText="1"/>
    </xf>
    <xf numFmtId="174" fontId="8" fillId="0" borderId="5" xfId="0" applyNumberFormat="1" applyFont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174" fontId="8" fillId="0" borderId="19" xfId="0" applyNumberFormat="1" applyFont="1" applyBorder="1" applyAlignment="1">
      <alignment horizontal="center" wrapText="1"/>
    </xf>
    <xf numFmtId="174" fontId="8" fillId="0" borderId="20" xfId="0" applyNumberFormat="1" applyFont="1" applyBorder="1" applyAlignment="1">
      <alignment horizontal="center" wrapText="1"/>
    </xf>
  </cellXfs>
  <cellStyles count="287">
    <cellStyle name="$" xfId="13" xr:uid="{00000000-0005-0000-0000-000000000000}"/>
    <cellStyle name="$.00" xfId="14" xr:uid="{00000000-0005-0000-0000-000001000000}"/>
    <cellStyle name="$_9. Rev2Cost_GDPIPI" xfId="15" xr:uid="{00000000-0005-0000-0000-000002000000}"/>
    <cellStyle name="$_9. Rev2Cost_GDPIPI 2" xfId="16" xr:uid="{00000000-0005-0000-0000-000003000000}"/>
    <cellStyle name="$_9. Rev2Cost_GDPIPI_6.2 CBR B" xfId="17" xr:uid="{00000000-0005-0000-0000-000004000000}"/>
    <cellStyle name="$_9. Rev2Cost_GDPIPI_9. Shared Tax - Rate Rider" xfId="18" xr:uid="{00000000-0005-0000-0000-000005000000}"/>
    <cellStyle name="$_lists" xfId="19" xr:uid="{00000000-0005-0000-0000-000006000000}"/>
    <cellStyle name="$_lists 2" xfId="20" xr:uid="{00000000-0005-0000-0000-000007000000}"/>
    <cellStyle name="$_lists_4. Current Monthly Fixed Charge" xfId="21" xr:uid="{00000000-0005-0000-0000-000008000000}"/>
    <cellStyle name="$_lists_6.2 CBR B" xfId="22" xr:uid="{00000000-0005-0000-0000-000009000000}"/>
    <cellStyle name="$_lists_9. Shared Tax - Rate Rider" xfId="23" xr:uid="{00000000-0005-0000-0000-00000A000000}"/>
    <cellStyle name="$_Sheet4" xfId="24" xr:uid="{00000000-0005-0000-0000-00000B000000}"/>
    <cellStyle name="$_Sheet4 2" xfId="25" xr:uid="{00000000-0005-0000-0000-00000C000000}"/>
    <cellStyle name="$_Sheet4_6.2 CBR B" xfId="26" xr:uid="{00000000-0005-0000-0000-00000D000000}"/>
    <cellStyle name="$_Sheet4_9. Shared Tax - Rate Rider" xfId="27" xr:uid="{00000000-0005-0000-0000-00000E000000}"/>
    <cellStyle name="$M" xfId="28" xr:uid="{00000000-0005-0000-0000-00000F000000}"/>
    <cellStyle name="$M.00" xfId="29" xr:uid="{00000000-0005-0000-0000-000010000000}"/>
    <cellStyle name="$M_9. Rev2Cost_GDPIPI" xfId="30" xr:uid="{00000000-0005-0000-0000-000011000000}"/>
    <cellStyle name="20% - Accent1 2" xfId="31" xr:uid="{00000000-0005-0000-0000-000012000000}"/>
    <cellStyle name="20% - Accent1 2 2" xfId="32" xr:uid="{00000000-0005-0000-0000-000013000000}"/>
    <cellStyle name="20% - Accent1 2_6.2 CBR B" xfId="33" xr:uid="{00000000-0005-0000-0000-000014000000}"/>
    <cellStyle name="20% - Accent1 3" xfId="34" xr:uid="{00000000-0005-0000-0000-000015000000}"/>
    <cellStyle name="20% - Accent2 2" xfId="35" xr:uid="{00000000-0005-0000-0000-000016000000}"/>
    <cellStyle name="20% - Accent2 2 2" xfId="36" xr:uid="{00000000-0005-0000-0000-000017000000}"/>
    <cellStyle name="20% - Accent2 2_6.2 CBR B" xfId="37" xr:uid="{00000000-0005-0000-0000-000018000000}"/>
    <cellStyle name="20% - Accent2 3" xfId="38" xr:uid="{00000000-0005-0000-0000-000019000000}"/>
    <cellStyle name="20% - Accent3 2" xfId="39" xr:uid="{00000000-0005-0000-0000-00001A000000}"/>
    <cellStyle name="20% - Accent3 2 2" xfId="40" xr:uid="{00000000-0005-0000-0000-00001B000000}"/>
    <cellStyle name="20% - Accent3 2_6.2 CBR B" xfId="41" xr:uid="{00000000-0005-0000-0000-00001C000000}"/>
    <cellStyle name="20% - Accent3 3" xfId="42" xr:uid="{00000000-0005-0000-0000-00001D000000}"/>
    <cellStyle name="20% - Accent4 2" xfId="43" xr:uid="{00000000-0005-0000-0000-00001E000000}"/>
    <cellStyle name="20% - Accent4 2 2" xfId="44" xr:uid="{00000000-0005-0000-0000-00001F000000}"/>
    <cellStyle name="20% - Accent4 2_6.2 CBR B" xfId="45" xr:uid="{00000000-0005-0000-0000-000020000000}"/>
    <cellStyle name="20% - Accent4 3" xfId="46" xr:uid="{00000000-0005-0000-0000-000021000000}"/>
    <cellStyle name="20% - Accent5 2" xfId="47" xr:uid="{00000000-0005-0000-0000-000022000000}"/>
    <cellStyle name="20% - Accent5 2 2" xfId="48" xr:uid="{00000000-0005-0000-0000-000023000000}"/>
    <cellStyle name="20% - Accent5 2_6.2 CBR B" xfId="49" xr:uid="{00000000-0005-0000-0000-000024000000}"/>
    <cellStyle name="20% - Accent5 3" xfId="50" xr:uid="{00000000-0005-0000-0000-000025000000}"/>
    <cellStyle name="20% - Accent6 2" xfId="51" xr:uid="{00000000-0005-0000-0000-000026000000}"/>
    <cellStyle name="20% - Accent6 2 2" xfId="52" xr:uid="{00000000-0005-0000-0000-000027000000}"/>
    <cellStyle name="20% - Accent6 2_6.2 CBR B" xfId="53" xr:uid="{00000000-0005-0000-0000-000028000000}"/>
    <cellStyle name="20% - Accent6 3" xfId="54" xr:uid="{00000000-0005-0000-0000-000029000000}"/>
    <cellStyle name="40% - Accent1 2" xfId="55" xr:uid="{00000000-0005-0000-0000-00002A000000}"/>
    <cellStyle name="40% - Accent1 2 2" xfId="56" xr:uid="{00000000-0005-0000-0000-00002B000000}"/>
    <cellStyle name="40% - Accent1 2_6.2 CBR B" xfId="57" xr:uid="{00000000-0005-0000-0000-00002C000000}"/>
    <cellStyle name="40% - Accent1 3" xfId="58" xr:uid="{00000000-0005-0000-0000-00002D000000}"/>
    <cellStyle name="40% - Accent2 2" xfId="59" xr:uid="{00000000-0005-0000-0000-00002E000000}"/>
    <cellStyle name="40% - Accent2 2 2" xfId="60" xr:uid="{00000000-0005-0000-0000-00002F000000}"/>
    <cellStyle name="40% - Accent2 2_6.2 CBR B" xfId="61" xr:uid="{00000000-0005-0000-0000-000030000000}"/>
    <cellStyle name="40% - Accent2 3" xfId="62" xr:uid="{00000000-0005-0000-0000-000031000000}"/>
    <cellStyle name="40% - Accent3 2" xfId="63" xr:uid="{00000000-0005-0000-0000-000032000000}"/>
    <cellStyle name="40% - Accent3 2 2" xfId="64" xr:uid="{00000000-0005-0000-0000-000033000000}"/>
    <cellStyle name="40% - Accent3 2_6.2 CBR B" xfId="65" xr:uid="{00000000-0005-0000-0000-000034000000}"/>
    <cellStyle name="40% - Accent3 3" xfId="66" xr:uid="{00000000-0005-0000-0000-000035000000}"/>
    <cellStyle name="40% - Accent4 2" xfId="67" xr:uid="{00000000-0005-0000-0000-000036000000}"/>
    <cellStyle name="40% - Accent4 2 2" xfId="68" xr:uid="{00000000-0005-0000-0000-000037000000}"/>
    <cellStyle name="40% - Accent4 2_6.2 CBR B" xfId="69" xr:uid="{00000000-0005-0000-0000-000038000000}"/>
    <cellStyle name="40% - Accent4 3" xfId="70" xr:uid="{00000000-0005-0000-0000-000039000000}"/>
    <cellStyle name="40% - Accent5 2" xfId="71" xr:uid="{00000000-0005-0000-0000-00003A000000}"/>
    <cellStyle name="40% - Accent5 2 2" xfId="72" xr:uid="{00000000-0005-0000-0000-00003B000000}"/>
    <cellStyle name="40% - Accent5 2_6.2 CBR B" xfId="73" xr:uid="{00000000-0005-0000-0000-00003C000000}"/>
    <cellStyle name="40% - Accent5 3" xfId="74" xr:uid="{00000000-0005-0000-0000-00003D000000}"/>
    <cellStyle name="40% - Accent6 2" xfId="75" xr:uid="{00000000-0005-0000-0000-00003E000000}"/>
    <cellStyle name="40% - Accent6 2 2" xfId="76" xr:uid="{00000000-0005-0000-0000-00003F000000}"/>
    <cellStyle name="40% - Accent6 2_6.2 CBR B" xfId="77" xr:uid="{00000000-0005-0000-0000-000040000000}"/>
    <cellStyle name="40% - Accent6 3" xfId="78" xr:uid="{00000000-0005-0000-0000-000041000000}"/>
    <cellStyle name="60% - Accent1 2" xfId="79" xr:uid="{00000000-0005-0000-0000-000042000000}"/>
    <cellStyle name="60% - Accent2 2" xfId="80" xr:uid="{00000000-0005-0000-0000-000043000000}"/>
    <cellStyle name="60% - Accent3 2" xfId="81" xr:uid="{00000000-0005-0000-0000-000044000000}"/>
    <cellStyle name="60% - Accent4 2" xfId="82" xr:uid="{00000000-0005-0000-0000-000045000000}"/>
    <cellStyle name="60% - Accent5 2" xfId="83" xr:uid="{00000000-0005-0000-0000-000046000000}"/>
    <cellStyle name="60% - Accent6 2" xfId="84" xr:uid="{00000000-0005-0000-0000-000047000000}"/>
    <cellStyle name="Accent1 2" xfId="85" xr:uid="{00000000-0005-0000-0000-000048000000}"/>
    <cellStyle name="Accent2 2" xfId="86" xr:uid="{00000000-0005-0000-0000-000049000000}"/>
    <cellStyle name="Accent3 2" xfId="87" xr:uid="{00000000-0005-0000-0000-00004A000000}"/>
    <cellStyle name="Accent4 2" xfId="88" xr:uid="{00000000-0005-0000-0000-00004B000000}"/>
    <cellStyle name="Accent5 2" xfId="89" xr:uid="{00000000-0005-0000-0000-00004C000000}"/>
    <cellStyle name="Accent6 2" xfId="90" xr:uid="{00000000-0005-0000-0000-00004D000000}"/>
    <cellStyle name="Bad 2" xfId="91" xr:uid="{00000000-0005-0000-0000-00004E000000}"/>
    <cellStyle name="Calculation 2" xfId="92" xr:uid="{00000000-0005-0000-0000-00004F000000}"/>
    <cellStyle name="Check Cell 2" xfId="93" xr:uid="{00000000-0005-0000-0000-000050000000}"/>
    <cellStyle name="Comma" xfId="1" builtinId="3"/>
    <cellStyle name="Comma 2" xfId="12" xr:uid="{00000000-0005-0000-0000-000052000000}"/>
    <cellStyle name="Comma 2 2" xfId="94" xr:uid="{00000000-0005-0000-0000-000053000000}"/>
    <cellStyle name="Comma 2 2 2" xfId="95" xr:uid="{00000000-0005-0000-0000-000054000000}"/>
    <cellStyle name="Comma 2 2 2 2" xfId="96" xr:uid="{00000000-0005-0000-0000-000055000000}"/>
    <cellStyle name="Comma 2 2 3" xfId="97" xr:uid="{00000000-0005-0000-0000-000056000000}"/>
    <cellStyle name="Comma 2 2 3 2" xfId="98" xr:uid="{00000000-0005-0000-0000-000057000000}"/>
    <cellStyle name="Comma 2 2 4" xfId="99" xr:uid="{00000000-0005-0000-0000-000058000000}"/>
    <cellStyle name="Comma 2 2 5" xfId="100" xr:uid="{00000000-0005-0000-0000-000059000000}"/>
    <cellStyle name="Comma 2 2 6" xfId="101" xr:uid="{00000000-0005-0000-0000-00005A000000}"/>
    <cellStyle name="Comma 2 2_Database" xfId="102" xr:uid="{00000000-0005-0000-0000-00005B000000}"/>
    <cellStyle name="Comma 3" xfId="11" xr:uid="{00000000-0005-0000-0000-00005C000000}"/>
    <cellStyle name="Comma 3 2" xfId="103" xr:uid="{00000000-0005-0000-0000-00005D000000}"/>
    <cellStyle name="Comma 3 2 2" xfId="104" xr:uid="{00000000-0005-0000-0000-00005E000000}"/>
    <cellStyle name="Comma 3 3" xfId="105" xr:uid="{00000000-0005-0000-0000-00005F000000}"/>
    <cellStyle name="Comma 3 4" xfId="106" xr:uid="{00000000-0005-0000-0000-000060000000}"/>
    <cellStyle name="Comma 4" xfId="107" xr:uid="{00000000-0005-0000-0000-000061000000}"/>
    <cellStyle name="Comma 4 2" xfId="108" xr:uid="{00000000-0005-0000-0000-000062000000}"/>
    <cellStyle name="Comma 4 3" xfId="109" xr:uid="{00000000-0005-0000-0000-000063000000}"/>
    <cellStyle name="Comma 4 6" xfId="110" xr:uid="{00000000-0005-0000-0000-000064000000}"/>
    <cellStyle name="Comma 4 6 2" xfId="111" xr:uid="{00000000-0005-0000-0000-000065000000}"/>
    <cellStyle name="Comma 4 6 3" xfId="112" xr:uid="{00000000-0005-0000-0000-000066000000}"/>
    <cellStyle name="Comma 4 6 4" xfId="113" xr:uid="{00000000-0005-0000-0000-000067000000}"/>
    <cellStyle name="Comma 4 6 5" xfId="114" xr:uid="{00000000-0005-0000-0000-000068000000}"/>
    <cellStyle name="Comma 4 6 6" xfId="115" xr:uid="{00000000-0005-0000-0000-000069000000}"/>
    <cellStyle name="Comma 5" xfId="116" xr:uid="{00000000-0005-0000-0000-00006A000000}"/>
    <cellStyle name="Comma 5 14" xfId="8" xr:uid="{00000000-0005-0000-0000-00006B000000}"/>
    <cellStyle name="Comma 5 2" xfId="117" xr:uid="{00000000-0005-0000-0000-00006C000000}"/>
    <cellStyle name="Comma 6" xfId="118" xr:uid="{00000000-0005-0000-0000-00006D000000}"/>
    <cellStyle name="Comma 7" xfId="119" xr:uid="{00000000-0005-0000-0000-00006E000000}"/>
    <cellStyle name="Comma0" xfId="120" xr:uid="{00000000-0005-0000-0000-00006F000000}"/>
    <cellStyle name="Currency 11" xfId="121" xr:uid="{00000000-0005-0000-0000-000070000000}"/>
    <cellStyle name="Currency 2" xfId="122" xr:uid="{00000000-0005-0000-0000-000071000000}"/>
    <cellStyle name="Currency 2 2" xfId="123" xr:uid="{00000000-0005-0000-0000-000072000000}"/>
    <cellStyle name="Currency 2 3" xfId="124" xr:uid="{00000000-0005-0000-0000-000073000000}"/>
    <cellStyle name="Currency 3" xfId="125" xr:uid="{00000000-0005-0000-0000-000074000000}"/>
    <cellStyle name="Currency 3 2" xfId="126" xr:uid="{00000000-0005-0000-0000-000075000000}"/>
    <cellStyle name="Currency 3 3" xfId="127" xr:uid="{00000000-0005-0000-0000-000076000000}"/>
    <cellStyle name="Currency 3 4" xfId="128" xr:uid="{00000000-0005-0000-0000-000077000000}"/>
    <cellStyle name="Currency 3 5" xfId="129" xr:uid="{00000000-0005-0000-0000-000078000000}"/>
    <cellStyle name="Currency 4" xfId="130" xr:uid="{00000000-0005-0000-0000-000079000000}"/>
    <cellStyle name="Currency 4 2" xfId="131" xr:uid="{00000000-0005-0000-0000-00007A000000}"/>
    <cellStyle name="Currency 4 2 2" xfId="132" xr:uid="{00000000-0005-0000-0000-00007B000000}"/>
    <cellStyle name="Currency 4 3" xfId="133" xr:uid="{00000000-0005-0000-0000-00007C000000}"/>
    <cellStyle name="Currency 4 3 2" xfId="134" xr:uid="{00000000-0005-0000-0000-00007D000000}"/>
    <cellStyle name="Currency 4 4" xfId="135" xr:uid="{00000000-0005-0000-0000-00007E000000}"/>
    <cellStyle name="Currency 4 5" xfId="136" xr:uid="{00000000-0005-0000-0000-00007F000000}"/>
    <cellStyle name="Currency 4 6" xfId="137" xr:uid="{00000000-0005-0000-0000-000080000000}"/>
    <cellStyle name="Currency 5" xfId="138" xr:uid="{00000000-0005-0000-0000-000081000000}"/>
    <cellStyle name="Currency 5 2" xfId="139" xr:uid="{00000000-0005-0000-0000-000082000000}"/>
    <cellStyle name="Currency 6" xfId="140" xr:uid="{00000000-0005-0000-0000-000083000000}"/>
    <cellStyle name="Currency 6 2" xfId="141" xr:uid="{00000000-0005-0000-0000-000084000000}"/>
    <cellStyle name="Currency 7" xfId="142" xr:uid="{00000000-0005-0000-0000-000085000000}"/>
    <cellStyle name="Currency 8" xfId="143" xr:uid="{00000000-0005-0000-0000-000086000000}"/>
    <cellStyle name="Currency 9" xfId="144" xr:uid="{00000000-0005-0000-0000-000087000000}"/>
    <cellStyle name="Currency0" xfId="145" xr:uid="{00000000-0005-0000-0000-000088000000}"/>
    <cellStyle name="Date" xfId="146" xr:uid="{00000000-0005-0000-0000-000089000000}"/>
    <cellStyle name="Explanatory Text 2" xfId="147" xr:uid="{00000000-0005-0000-0000-00008A000000}"/>
    <cellStyle name="Fixed" xfId="148" xr:uid="{00000000-0005-0000-0000-00008B000000}"/>
    <cellStyle name="Good 2" xfId="149" xr:uid="{00000000-0005-0000-0000-00008C000000}"/>
    <cellStyle name="Grey" xfId="150" xr:uid="{00000000-0005-0000-0000-00008D000000}"/>
    <cellStyle name="Heading 1 2" xfId="151" xr:uid="{00000000-0005-0000-0000-00008E000000}"/>
    <cellStyle name="Heading 2 2" xfId="152" xr:uid="{00000000-0005-0000-0000-00008F000000}"/>
    <cellStyle name="Heading 3 2" xfId="153" xr:uid="{00000000-0005-0000-0000-000090000000}"/>
    <cellStyle name="Heading 4 2" xfId="154" xr:uid="{00000000-0005-0000-0000-000091000000}"/>
    <cellStyle name="Hyperlink 2" xfId="155" xr:uid="{00000000-0005-0000-0000-000092000000}"/>
    <cellStyle name="Input [yellow]" xfId="156" xr:uid="{00000000-0005-0000-0000-000093000000}"/>
    <cellStyle name="Input 2" xfId="157" xr:uid="{00000000-0005-0000-0000-000094000000}"/>
    <cellStyle name="Linked Cell 2" xfId="158" xr:uid="{00000000-0005-0000-0000-000095000000}"/>
    <cellStyle name="M" xfId="159" xr:uid="{00000000-0005-0000-0000-000096000000}"/>
    <cellStyle name="M.00" xfId="160" xr:uid="{00000000-0005-0000-0000-000097000000}"/>
    <cellStyle name="M_9. Rev2Cost_GDPIPI" xfId="161" xr:uid="{00000000-0005-0000-0000-000098000000}"/>
    <cellStyle name="M_9. Rev2Cost_GDPIPI 2" xfId="162" xr:uid="{00000000-0005-0000-0000-000099000000}"/>
    <cellStyle name="M_9. Rev2Cost_GDPIPI_6.2 CBR B" xfId="163" xr:uid="{00000000-0005-0000-0000-00009A000000}"/>
    <cellStyle name="M_9. Rev2Cost_GDPIPI_9. Shared Tax - Rate Rider" xfId="164" xr:uid="{00000000-0005-0000-0000-00009B000000}"/>
    <cellStyle name="M_lists" xfId="165" xr:uid="{00000000-0005-0000-0000-00009C000000}"/>
    <cellStyle name="M_lists 2" xfId="166" xr:uid="{00000000-0005-0000-0000-00009D000000}"/>
    <cellStyle name="M_lists_4. Current Monthly Fixed Charge" xfId="167" xr:uid="{00000000-0005-0000-0000-00009E000000}"/>
    <cellStyle name="M_lists_6.2 CBR B" xfId="168" xr:uid="{00000000-0005-0000-0000-00009F000000}"/>
    <cellStyle name="M_lists_9. Shared Tax - Rate Rider" xfId="169" xr:uid="{00000000-0005-0000-0000-0000A0000000}"/>
    <cellStyle name="M_Sheet4" xfId="170" xr:uid="{00000000-0005-0000-0000-0000A1000000}"/>
    <cellStyle name="M_Sheet4 2" xfId="171" xr:uid="{00000000-0005-0000-0000-0000A2000000}"/>
    <cellStyle name="M_Sheet4_6.2 CBR B" xfId="172" xr:uid="{00000000-0005-0000-0000-0000A3000000}"/>
    <cellStyle name="M_Sheet4_9. Shared Tax - Rate Rider" xfId="173" xr:uid="{00000000-0005-0000-0000-0000A4000000}"/>
    <cellStyle name="Neutral 2" xfId="174" xr:uid="{00000000-0005-0000-0000-0000A5000000}"/>
    <cellStyle name="Normal" xfId="0" builtinId="0"/>
    <cellStyle name="Normal - Style1" xfId="175" xr:uid="{00000000-0005-0000-0000-0000A7000000}"/>
    <cellStyle name="Normal 10" xfId="176" xr:uid="{00000000-0005-0000-0000-0000A8000000}"/>
    <cellStyle name="Normal 10 12" xfId="177" xr:uid="{00000000-0005-0000-0000-0000A9000000}"/>
    <cellStyle name="Normal 11" xfId="178" xr:uid="{00000000-0005-0000-0000-0000AA000000}"/>
    <cellStyle name="Normal 12" xfId="179" xr:uid="{00000000-0005-0000-0000-0000AB000000}"/>
    <cellStyle name="Normal 13" xfId="10" xr:uid="{00000000-0005-0000-0000-0000AC000000}"/>
    <cellStyle name="Normal 13 6" xfId="180" xr:uid="{00000000-0005-0000-0000-0000AD000000}"/>
    <cellStyle name="Normal 15" xfId="181" xr:uid="{00000000-0005-0000-0000-0000AE000000}"/>
    <cellStyle name="Normal 167" xfId="182" xr:uid="{00000000-0005-0000-0000-0000AF000000}"/>
    <cellStyle name="Normal 167 2" xfId="183" xr:uid="{00000000-0005-0000-0000-0000B0000000}"/>
    <cellStyle name="Normal 167_6.2 CBR B" xfId="184" xr:uid="{00000000-0005-0000-0000-0000B1000000}"/>
    <cellStyle name="Normal 168" xfId="185" xr:uid="{00000000-0005-0000-0000-0000B2000000}"/>
    <cellStyle name="Normal 168 2" xfId="186" xr:uid="{00000000-0005-0000-0000-0000B3000000}"/>
    <cellStyle name="Normal 168_6.2 CBR B" xfId="187" xr:uid="{00000000-0005-0000-0000-0000B4000000}"/>
    <cellStyle name="Normal 169" xfId="188" xr:uid="{00000000-0005-0000-0000-0000B5000000}"/>
    <cellStyle name="Normal 169 2" xfId="189" xr:uid="{00000000-0005-0000-0000-0000B6000000}"/>
    <cellStyle name="Normal 169_6.2 CBR B" xfId="190" xr:uid="{00000000-0005-0000-0000-0000B7000000}"/>
    <cellStyle name="Normal 170" xfId="191" xr:uid="{00000000-0005-0000-0000-0000B8000000}"/>
    <cellStyle name="Normal 170 2" xfId="192" xr:uid="{00000000-0005-0000-0000-0000B9000000}"/>
    <cellStyle name="Normal 170_6.2 CBR B" xfId="193" xr:uid="{00000000-0005-0000-0000-0000BA000000}"/>
    <cellStyle name="Normal 171" xfId="194" xr:uid="{00000000-0005-0000-0000-0000BB000000}"/>
    <cellStyle name="Normal 171 2" xfId="195" xr:uid="{00000000-0005-0000-0000-0000BC000000}"/>
    <cellStyle name="Normal 171_6.2 CBR B" xfId="196" xr:uid="{00000000-0005-0000-0000-0000BD000000}"/>
    <cellStyle name="Normal 19" xfId="197" xr:uid="{00000000-0005-0000-0000-0000BE000000}"/>
    <cellStyle name="Normal 2" xfId="198" xr:uid="{00000000-0005-0000-0000-0000BF000000}"/>
    <cellStyle name="Normal 2 2 2 2 2" xfId="4" xr:uid="{00000000-0005-0000-0000-0000C0000000}"/>
    <cellStyle name="Normal 25" xfId="199" xr:uid="{00000000-0005-0000-0000-0000C1000000}"/>
    <cellStyle name="Normal 3" xfId="5" xr:uid="{00000000-0005-0000-0000-0000C2000000}"/>
    <cellStyle name="Normal 3 2" xfId="201" xr:uid="{00000000-0005-0000-0000-0000C3000000}"/>
    <cellStyle name="Normal 3 3" xfId="200" xr:uid="{00000000-0005-0000-0000-0000C4000000}"/>
    <cellStyle name="Normal 3_6.2 CBR B" xfId="202" xr:uid="{00000000-0005-0000-0000-0000C5000000}"/>
    <cellStyle name="Normal 30" xfId="203" xr:uid="{00000000-0005-0000-0000-0000C6000000}"/>
    <cellStyle name="Normal 31" xfId="204" xr:uid="{00000000-0005-0000-0000-0000C7000000}"/>
    <cellStyle name="Normal 4" xfId="205" xr:uid="{00000000-0005-0000-0000-0000C8000000}"/>
    <cellStyle name="Normal 4 2" xfId="206" xr:uid="{00000000-0005-0000-0000-0000C9000000}"/>
    <cellStyle name="Normal 4_6.2 CBR B" xfId="207" xr:uid="{00000000-0005-0000-0000-0000CA000000}"/>
    <cellStyle name="Normal 41" xfId="208" xr:uid="{00000000-0005-0000-0000-0000CB000000}"/>
    <cellStyle name="Normal 42" xfId="209" xr:uid="{00000000-0005-0000-0000-0000CC000000}"/>
    <cellStyle name="Normal 5" xfId="210" xr:uid="{00000000-0005-0000-0000-0000CD000000}"/>
    <cellStyle name="Normal 5 2" xfId="211" xr:uid="{00000000-0005-0000-0000-0000CE000000}"/>
    <cellStyle name="Normal 5 2 2" xfId="212" xr:uid="{00000000-0005-0000-0000-0000CF000000}"/>
    <cellStyle name="Normal 5 2_6.2 CBR B" xfId="213" xr:uid="{00000000-0005-0000-0000-0000D0000000}"/>
    <cellStyle name="Normal 5 3" xfId="214" xr:uid="{00000000-0005-0000-0000-0000D1000000}"/>
    <cellStyle name="Normal 5_6.2 CBR B" xfId="215" xr:uid="{00000000-0005-0000-0000-0000D2000000}"/>
    <cellStyle name="Normal 50" xfId="216" xr:uid="{00000000-0005-0000-0000-0000D3000000}"/>
    <cellStyle name="Normal 51" xfId="217" xr:uid="{00000000-0005-0000-0000-0000D4000000}"/>
    <cellStyle name="Normal 52" xfId="218" xr:uid="{00000000-0005-0000-0000-0000D5000000}"/>
    <cellStyle name="Normal 6" xfId="219" xr:uid="{00000000-0005-0000-0000-0000D6000000}"/>
    <cellStyle name="Normal 6 2" xfId="220" xr:uid="{00000000-0005-0000-0000-0000D7000000}"/>
    <cellStyle name="Normal 6 3" xfId="221" xr:uid="{00000000-0005-0000-0000-0000D8000000}"/>
    <cellStyle name="Normal 6 4" xfId="222" xr:uid="{00000000-0005-0000-0000-0000D9000000}"/>
    <cellStyle name="Normal 6 5" xfId="223" xr:uid="{00000000-0005-0000-0000-0000DA000000}"/>
    <cellStyle name="Normal 6_6.2 CBR B" xfId="224" xr:uid="{00000000-0005-0000-0000-0000DB000000}"/>
    <cellStyle name="Normal 60" xfId="225" xr:uid="{00000000-0005-0000-0000-0000DC000000}"/>
    <cellStyle name="Normal 61" xfId="226" xr:uid="{00000000-0005-0000-0000-0000DD000000}"/>
    <cellStyle name="Normal 67" xfId="2" xr:uid="{00000000-0005-0000-0000-0000DE000000}"/>
    <cellStyle name="Normal 67 2" xfId="9" xr:uid="{00000000-0005-0000-0000-0000DF000000}"/>
    <cellStyle name="Normal 67 3" xfId="286" xr:uid="{00000000-0005-0000-0000-0000E0000000}"/>
    <cellStyle name="Normal 7" xfId="227" xr:uid="{00000000-0005-0000-0000-0000E1000000}"/>
    <cellStyle name="Normal 8" xfId="228" xr:uid="{00000000-0005-0000-0000-0000E2000000}"/>
    <cellStyle name="Normal 9" xfId="229" xr:uid="{00000000-0005-0000-0000-0000E3000000}"/>
    <cellStyle name="Note 2" xfId="230" xr:uid="{00000000-0005-0000-0000-0000E4000000}"/>
    <cellStyle name="Note 2 2" xfId="231" xr:uid="{00000000-0005-0000-0000-0000E5000000}"/>
    <cellStyle name="Note 3" xfId="232" xr:uid="{00000000-0005-0000-0000-0000E6000000}"/>
    <cellStyle name="Output 2" xfId="233" xr:uid="{00000000-0005-0000-0000-0000E7000000}"/>
    <cellStyle name="Percent" xfId="3" builtinId="5"/>
    <cellStyle name="Percent [2]" xfId="234" xr:uid="{00000000-0005-0000-0000-0000E9000000}"/>
    <cellStyle name="Percent 10" xfId="235" xr:uid="{00000000-0005-0000-0000-0000EA000000}"/>
    <cellStyle name="Percent 11" xfId="236" xr:uid="{00000000-0005-0000-0000-0000EB000000}"/>
    <cellStyle name="Percent 12" xfId="237" xr:uid="{00000000-0005-0000-0000-0000EC000000}"/>
    <cellStyle name="Percent 13" xfId="238" xr:uid="{00000000-0005-0000-0000-0000ED000000}"/>
    <cellStyle name="Percent 13 6" xfId="239" xr:uid="{00000000-0005-0000-0000-0000EE000000}"/>
    <cellStyle name="Percent 14" xfId="240" xr:uid="{00000000-0005-0000-0000-0000EF000000}"/>
    <cellStyle name="Percent 15" xfId="241" xr:uid="{00000000-0005-0000-0000-0000F0000000}"/>
    <cellStyle name="Percent 16" xfId="242" xr:uid="{00000000-0005-0000-0000-0000F1000000}"/>
    <cellStyle name="Percent 17" xfId="243" xr:uid="{00000000-0005-0000-0000-0000F2000000}"/>
    <cellStyle name="Percent 18" xfId="244" xr:uid="{00000000-0005-0000-0000-0000F3000000}"/>
    <cellStyle name="Percent 19" xfId="245" xr:uid="{00000000-0005-0000-0000-0000F4000000}"/>
    <cellStyle name="Percent 2" xfId="246" xr:uid="{00000000-0005-0000-0000-0000F5000000}"/>
    <cellStyle name="Percent 20" xfId="247" xr:uid="{00000000-0005-0000-0000-0000F6000000}"/>
    <cellStyle name="Percent 21" xfId="248" xr:uid="{00000000-0005-0000-0000-0000F7000000}"/>
    <cellStyle name="Percent 22" xfId="249" xr:uid="{00000000-0005-0000-0000-0000F8000000}"/>
    <cellStyle name="Percent 23" xfId="250" xr:uid="{00000000-0005-0000-0000-0000F9000000}"/>
    <cellStyle name="Percent 24" xfId="251" xr:uid="{00000000-0005-0000-0000-0000FA000000}"/>
    <cellStyle name="Percent 25" xfId="252" xr:uid="{00000000-0005-0000-0000-0000FB000000}"/>
    <cellStyle name="Percent 26" xfId="253" xr:uid="{00000000-0005-0000-0000-0000FC000000}"/>
    <cellStyle name="Percent 27" xfId="254" xr:uid="{00000000-0005-0000-0000-0000FD000000}"/>
    <cellStyle name="Percent 28" xfId="255" xr:uid="{00000000-0005-0000-0000-0000FE000000}"/>
    <cellStyle name="Percent 29" xfId="256" xr:uid="{00000000-0005-0000-0000-0000FF000000}"/>
    <cellStyle name="Percent 3" xfId="6" xr:uid="{00000000-0005-0000-0000-000000010000}"/>
    <cellStyle name="Percent 3 2" xfId="258" xr:uid="{00000000-0005-0000-0000-000001010000}"/>
    <cellStyle name="Percent 3 2 2" xfId="259" xr:uid="{00000000-0005-0000-0000-000002010000}"/>
    <cellStyle name="Percent 3 3" xfId="260" xr:uid="{00000000-0005-0000-0000-000003010000}"/>
    <cellStyle name="Percent 3 4" xfId="257" xr:uid="{00000000-0005-0000-0000-000004010000}"/>
    <cellStyle name="Percent 30" xfId="261" xr:uid="{00000000-0005-0000-0000-000005010000}"/>
    <cellStyle name="Percent 31" xfId="262" xr:uid="{00000000-0005-0000-0000-000006010000}"/>
    <cellStyle name="Percent 32" xfId="263" xr:uid="{00000000-0005-0000-0000-000007010000}"/>
    <cellStyle name="Percent 33" xfId="264" xr:uid="{00000000-0005-0000-0000-000008010000}"/>
    <cellStyle name="Percent 34" xfId="265" xr:uid="{00000000-0005-0000-0000-000009010000}"/>
    <cellStyle name="Percent 35" xfId="266" xr:uid="{00000000-0005-0000-0000-00000A010000}"/>
    <cellStyle name="Percent 36" xfId="267" xr:uid="{00000000-0005-0000-0000-00000B010000}"/>
    <cellStyle name="Percent 37" xfId="268" xr:uid="{00000000-0005-0000-0000-00000C010000}"/>
    <cellStyle name="Percent 38" xfId="269" xr:uid="{00000000-0005-0000-0000-00000D010000}"/>
    <cellStyle name="Percent 39" xfId="270" xr:uid="{00000000-0005-0000-0000-00000E010000}"/>
    <cellStyle name="Percent 4" xfId="271" xr:uid="{00000000-0005-0000-0000-00000F010000}"/>
    <cellStyle name="Percent 4 2" xfId="272" xr:uid="{00000000-0005-0000-0000-000010010000}"/>
    <cellStyle name="Percent 4 3" xfId="273" xr:uid="{00000000-0005-0000-0000-000011010000}"/>
    <cellStyle name="Percent 40" xfId="274" xr:uid="{00000000-0005-0000-0000-000012010000}"/>
    <cellStyle name="Percent 41" xfId="275" xr:uid="{00000000-0005-0000-0000-000013010000}"/>
    <cellStyle name="Percent 42" xfId="276" xr:uid="{00000000-0005-0000-0000-000014010000}"/>
    <cellStyle name="Percent 5" xfId="277" xr:uid="{00000000-0005-0000-0000-000015010000}"/>
    <cellStyle name="Percent 5 3" xfId="7" xr:uid="{00000000-0005-0000-0000-000016010000}"/>
    <cellStyle name="Percent 54" xfId="278" xr:uid="{00000000-0005-0000-0000-000017010000}"/>
    <cellStyle name="Percent 6" xfId="279" xr:uid="{00000000-0005-0000-0000-000018010000}"/>
    <cellStyle name="Percent 7" xfId="280" xr:uid="{00000000-0005-0000-0000-000019010000}"/>
    <cellStyle name="Percent 8" xfId="281" xr:uid="{00000000-0005-0000-0000-00001A010000}"/>
    <cellStyle name="Percent 9" xfId="282" xr:uid="{00000000-0005-0000-0000-00001B010000}"/>
    <cellStyle name="Title 2" xfId="283" xr:uid="{00000000-0005-0000-0000-00001C010000}"/>
    <cellStyle name="Total 2" xfId="284" xr:uid="{00000000-0005-0000-0000-00001D010000}"/>
    <cellStyle name="Warning Text 2" xfId="285" xr:uid="{00000000-0005-0000-0000-00001E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Weather!$S$122:$S$241</c:f>
              <c:numCache>
                <c:formatCode>_(* #,##0_);_(* \(#,##0\);_(* "-"??_);_(@_)</c:formatCode>
                <c:ptCount val="120"/>
                <c:pt idx="12" formatCode="_(* #,##0.00_);_(* \(#,##0.00\);_(* &quot;-&quot;??_);_(@_)">
                  <c:v>27.644441049369242</c:v>
                </c:pt>
                <c:pt idx="13" formatCode="_(* #,##0.00_);_(* \(#,##0.00\);_(* &quot;-&quot;??_);_(@_)">
                  <c:v>25.244456195710594</c:v>
                </c:pt>
                <c:pt idx="14" formatCode="_(* #,##0.00_);_(* \(#,##0.00\);_(* &quot;-&quot;??_);_(@_)">
                  <c:v>22.867800013303675</c:v>
                </c:pt>
                <c:pt idx="15" formatCode="_(* #,##0.00_);_(* \(#,##0.00\);_(* &quot;-&quot;??_);_(@_)">
                  <c:v>21.172436263729921</c:v>
                </c:pt>
                <c:pt idx="16" formatCode="_(* #,##0.00_);_(* \(#,##0.00\);_(* &quot;-&quot;??_);_(@_)">
                  <c:v>24.933846807950303</c:v>
                </c:pt>
                <c:pt idx="17" formatCode="_(* #,##0.00_);_(* \(#,##0.00\);_(* &quot;-&quot;??_);_(@_)">
                  <c:v>29.71478835475445</c:v>
                </c:pt>
                <c:pt idx="18" formatCode="_(* #,##0.00_);_(* \(#,##0.00\);_(* &quot;-&quot;??_);_(@_)">
                  <c:v>34.210926586993637</c:v>
                </c:pt>
                <c:pt idx="19" formatCode="_(* #,##0.00_);_(* \(#,##0.00\);_(* &quot;-&quot;??_);_(@_)">
                  <c:v>31.814103854309952</c:v>
                </c:pt>
                <c:pt idx="20" formatCode="_(* #,##0.00_);_(* \(#,##0.00\);_(* &quot;-&quot;??_);_(@_)">
                  <c:v>26.308931021221149</c:v>
                </c:pt>
                <c:pt idx="21" formatCode="_(* #,##0.00_);_(* \(#,##0.00\);_(* &quot;-&quot;??_);_(@_)">
                  <c:v>22.944654394530652</c:v>
                </c:pt>
                <c:pt idx="22" formatCode="_(* #,##0.00_);_(* \(#,##0.00\);_(* &quot;-&quot;??_);_(@_)">
                  <c:v>22.819018717834094</c:v>
                </c:pt>
                <c:pt idx="23" formatCode="_(* #,##0.00_);_(* \(#,##0.00\);_(* &quot;-&quot;??_);_(@_)">
                  <c:v>26.145607388335659</c:v>
                </c:pt>
                <c:pt idx="24" formatCode="_(* #,##0.00_);_(* \(#,##0.00\);_(* &quot;-&quot;??_);_(@_)">
                  <c:v>27.377763328751993</c:v>
                </c:pt>
                <c:pt idx="25" formatCode="_(* #,##0.00_);_(* \(#,##0.00\);_(* &quot;-&quot;??_);_(@_)">
                  <c:v>25.568548392245958</c:v>
                </c:pt>
                <c:pt idx="26" formatCode="_(* #,##0.00_);_(* \(#,##0.00\);_(* &quot;-&quot;??_);_(@_)">
                  <c:v>23.521476507639047</c:v>
                </c:pt>
                <c:pt idx="27" formatCode="_(* #,##0.00_);_(* \(#,##0.00\);_(* &quot;-&quot;??_);_(@_)">
                  <c:v>22.004034322362564</c:v>
                </c:pt>
                <c:pt idx="28" formatCode="_(* #,##0.00_);_(* \(#,##0.00\);_(* &quot;-&quot;??_);_(@_)">
                  <c:v>23.481150138622279</c:v>
                </c:pt>
                <c:pt idx="29" formatCode="_(* #,##0.00_);_(* \(#,##0.00\);_(* &quot;-&quot;??_);_(@_)">
                  <c:v>28.367000299824667</c:v>
                </c:pt>
                <c:pt idx="30" formatCode="_(* #,##0.00_);_(* \(#,##0.00\);_(* &quot;-&quot;??_);_(@_)">
                  <c:v>34.022566298769441</c:v>
                </c:pt>
                <c:pt idx="31" formatCode="_(* #,##0.00_);_(* \(#,##0.00\);_(* &quot;-&quot;??_);_(@_)">
                  <c:v>30.944764265866571</c:v>
                </c:pt>
                <c:pt idx="32" formatCode="_(* #,##0.00_);_(* \(#,##0.00\);_(* &quot;-&quot;??_);_(@_)">
                  <c:v>25.24597655671035</c:v>
                </c:pt>
                <c:pt idx="33" formatCode="_(* #,##0.00_);_(* \(#,##0.00\);_(* &quot;-&quot;??_);_(@_)">
                  <c:v>23.090560169345522</c:v>
                </c:pt>
                <c:pt idx="34" formatCode="_(* #,##0.00_);_(* \(#,##0.00\);_(* &quot;-&quot;??_);_(@_)">
                  <c:v>22.653725613592769</c:v>
                </c:pt>
                <c:pt idx="35" formatCode="_(* #,##0.00_);_(* \(#,##0.00\);_(* &quot;-&quot;??_);_(@_)">
                  <c:v>24.055467439176603</c:v>
                </c:pt>
                <c:pt idx="36" formatCode="_(* #,##0.00_);_(* \(#,##0.00\);_(* &quot;-&quot;??_);_(@_)">
                  <c:v>25.80309725728376</c:v>
                </c:pt>
                <c:pt idx="37" formatCode="_(* #,##0.00_);_(* \(#,##0.00\);_(* &quot;-&quot;??_);_(@_)">
                  <c:v>23.649929611081212</c:v>
                </c:pt>
                <c:pt idx="38" formatCode="_(* #,##0.00_);_(* \(#,##0.00\);_(* &quot;-&quot;??_);_(@_)">
                  <c:v>21.360113216375673</c:v>
                </c:pt>
                <c:pt idx="39" formatCode="_(* #,##0.00_);_(* \(#,##0.00\);_(* &quot;-&quot;??_);_(@_)">
                  <c:v>21.432983765148204</c:v>
                </c:pt>
                <c:pt idx="40" formatCode="_(* #,##0.00_);_(* \(#,##0.00\);_(* &quot;-&quot;??_);_(@_)">
                  <c:v>23.540082795225139</c:v>
                </c:pt>
                <c:pt idx="41" formatCode="_(* #,##0.00_);_(* \(#,##0.00\);_(* &quot;-&quot;??_);_(@_)">
                  <c:v>30.011842373709509</c:v>
                </c:pt>
                <c:pt idx="42" formatCode="_(* #,##0.00_);_(* \(#,##0.00\);_(* &quot;-&quot;??_);_(@_)">
                  <c:v>34.599709959372568</c:v>
                </c:pt>
                <c:pt idx="43" formatCode="_(* #,##0.00_);_(* \(#,##0.00\);_(* &quot;-&quot;??_);_(@_)">
                  <c:v>31.361527943233291</c:v>
                </c:pt>
                <c:pt idx="44" formatCode="_(* #,##0.00_);_(* \(#,##0.00\);_(* &quot;-&quot;??_);_(@_)">
                  <c:v>26.258289486224395</c:v>
                </c:pt>
                <c:pt idx="45" formatCode="_(* #,##0.00_);_(* \(#,##0.00\);_(* &quot;-&quot;??_);_(@_)">
                  <c:v>22.945929184441262</c:v>
                </c:pt>
                <c:pt idx="46" formatCode="_(* #,##0.00_);_(* \(#,##0.00\);_(* &quot;-&quot;??_);_(@_)">
                  <c:v>22.283162582604419</c:v>
                </c:pt>
                <c:pt idx="47" formatCode="_(* #,##0.00_);_(* \(#,##0.00\);_(* &quot;-&quot;??_);_(@_)">
                  <c:v>24.410395449273572</c:v>
                </c:pt>
                <c:pt idx="48" formatCode="_(* #,##0.00_);_(* \(#,##0.00\);_(* &quot;-&quot;??_);_(@_)">
                  <c:v>26.149987915830657</c:v>
                </c:pt>
                <c:pt idx="49" formatCode="_(* #,##0.00_);_(* \(#,##0.00\);_(* &quot;-&quot;??_);_(@_)">
                  <c:v>24.825956390012834</c:v>
                </c:pt>
                <c:pt idx="50" formatCode="_(* #,##0.00_);_(* \(#,##0.00\);_(* &quot;-&quot;??_);_(@_)">
                  <c:v>23.114646951677866</c:v>
                </c:pt>
                <c:pt idx="51" formatCode="_(* #,##0.00_);_(* \(#,##0.00\);_(* &quot;-&quot;??_);_(@_)">
                  <c:v>21.714724204434514</c:v>
                </c:pt>
                <c:pt idx="52" formatCode="_(* #,##0.00_);_(* \(#,##0.00\);_(* &quot;-&quot;??_);_(@_)">
                  <c:v>22.542376909925576</c:v>
                </c:pt>
                <c:pt idx="53" formatCode="_(* #,##0.00_);_(* \(#,##0.00\);_(* &quot;-&quot;??_);_(@_)">
                  <c:v>26.913206838277596</c:v>
                </c:pt>
                <c:pt idx="54" formatCode="_(* #,##0.00_);_(* \(#,##0.00\);_(* &quot;-&quot;??_);_(@_)">
                  <c:v>30.639347722721432</c:v>
                </c:pt>
                <c:pt idx="55" formatCode="_(* #,##0.00_);_(* \(#,##0.00\);_(* &quot;-&quot;??_);_(@_)">
                  <c:v>28.906474472616395</c:v>
                </c:pt>
                <c:pt idx="56" formatCode="_(* #,##0.00_);_(* \(#,##0.00\);_(* &quot;-&quot;??_);_(@_)">
                  <c:v>25.503256038493145</c:v>
                </c:pt>
                <c:pt idx="57" formatCode="_(* #,##0.00_);_(* \(#,##0.00\);_(* &quot;-&quot;??_);_(@_)">
                  <c:v>22.986762012570551</c:v>
                </c:pt>
                <c:pt idx="58" formatCode="_(* #,##0.00_);_(* \(#,##0.00\);_(* &quot;-&quot;??_);_(@_)">
                  <c:v>23.156283665530953</c:v>
                </c:pt>
                <c:pt idx="59" formatCode="_(* #,##0.00_);_(* \(#,##0.00\);_(* &quot;-&quot;??_);_(@_)">
                  <c:v>25.198171518915093</c:v>
                </c:pt>
                <c:pt idx="60" formatCode="_(* #,##0.00_);_(* \(#,##0.00\);_(* &quot;-&quot;??_);_(@_)">
                  <c:v>27.679073895971062</c:v>
                </c:pt>
                <c:pt idx="61" formatCode="_(* #,##0.00_);_(* \(#,##0.00\);_(* &quot;-&quot;??_);_(@_)">
                  <c:v>26.026299185001104</c:v>
                </c:pt>
                <c:pt idx="62" formatCode="_(* #,##0.00_);_(* \(#,##0.00\);_(* &quot;-&quot;??_);_(@_)">
                  <c:v>23.879514786999692</c:v>
                </c:pt>
                <c:pt idx="63" formatCode="_(* #,##0.00_);_(* \(#,##0.00\);_(* &quot;-&quot;??_);_(@_)">
                  <c:v>21.633211890190946</c:v>
                </c:pt>
                <c:pt idx="64" formatCode="_(* #,##0.00_);_(* \(#,##0.00\);_(* &quot;-&quot;??_);_(@_)">
                  <c:v>21.982221596912364</c:v>
                </c:pt>
                <c:pt idx="65" formatCode="_(* #,##0.00_);_(* \(#,##0.00\);_(* &quot;-&quot;??_);_(@_)">
                  <c:v>25.340370119313448</c:v>
                </c:pt>
                <c:pt idx="66" formatCode="_(* #,##0.00_);_(* \(#,##0.00\);_(* &quot;-&quot;??_);_(@_)">
                  <c:v>27.945262776573134</c:v>
                </c:pt>
                <c:pt idx="67" formatCode="_(* #,##0.00_);_(* \(#,##0.00\);_(* &quot;-&quot;??_);_(@_)">
                  <c:v>27.049350990739434</c:v>
                </c:pt>
                <c:pt idx="68" formatCode="_(* #,##0.00_);_(* \(#,##0.00\);_(* &quot;-&quot;??_);_(@_)">
                  <c:v>24.435155959682913</c:v>
                </c:pt>
                <c:pt idx="69" formatCode="_(* #,##0.00_);_(* \(#,##0.00\);_(* &quot;-&quot;??_);_(@_)">
                  <c:v>22.440093665240667</c:v>
                </c:pt>
                <c:pt idx="70" formatCode="_(* #,##0.00_);_(* \(#,##0.00\);_(* &quot;-&quot;??_);_(@_)">
                  <c:v>22.561411606533611</c:v>
                </c:pt>
                <c:pt idx="71" formatCode="_(* #,##0.00_);_(* \(#,##0.00\);_(* &quot;-&quot;??_);_(@_)">
                  <c:v>24.289810104438622</c:v>
                </c:pt>
                <c:pt idx="72" formatCode="_(* #,##0.00_);_(* \(#,##0.00\);_(* &quot;-&quot;??_);_(@_)">
                  <c:v>26.81104768658636</c:v>
                </c:pt>
                <c:pt idx="73" formatCode="_(* #,##0.00_);_(* \(#,##0.00\);_(* &quot;-&quot;??_);_(@_)">
                  <c:v>25.571560295939122</c:v>
                </c:pt>
                <c:pt idx="74" formatCode="_(* #,##0.00_);_(* \(#,##0.00\);_(* &quot;-&quot;??_);_(@_)">
                  <c:v>23.322959559989766</c:v>
                </c:pt>
                <c:pt idx="75" formatCode="_(* #,##0.00_);_(* \(#,##0.00\);_(* &quot;-&quot;??_);_(@_)">
                  <c:v>21.431203949592078</c:v>
                </c:pt>
                <c:pt idx="76" formatCode="_(* #,##0.00_);_(* \(#,##0.00\);_(* &quot;-&quot;??_);_(@_)">
                  <c:v>21.890840060908406</c:v>
                </c:pt>
                <c:pt idx="77" formatCode="_(* #,##0.00_);_(* \(#,##0.00\);_(* &quot;-&quot;??_);_(@_)">
                  <c:v>25.58172718526421</c:v>
                </c:pt>
                <c:pt idx="78" formatCode="_(* #,##0.00_);_(* \(#,##0.00\);_(* &quot;-&quot;??_);_(@_)">
                  <c:v>29.213519339024245</c:v>
                </c:pt>
                <c:pt idx="79" formatCode="_(* #,##0.00_);_(* \(#,##0.00\);_(* &quot;-&quot;??_);_(@_)">
                  <c:v>29.577699659044438</c:v>
                </c:pt>
                <c:pt idx="80" formatCode="_(* #,##0.00_);_(* \(#,##0.00\);_(* &quot;-&quot;??_);_(@_)">
                  <c:v>26.481692791566541</c:v>
                </c:pt>
                <c:pt idx="81" formatCode="_(* #,##0.00_);_(* \(#,##0.00\);_(* &quot;-&quot;??_);_(@_)">
                  <c:v>22.425038458214555</c:v>
                </c:pt>
                <c:pt idx="82" formatCode="_(* #,##0.00_);_(* \(#,##0.00\);_(* &quot;-&quot;??_);_(@_)">
                  <c:v>21.217211520005549</c:v>
                </c:pt>
                <c:pt idx="83" formatCode="_(* #,##0.00_);_(* \(#,##0.00\);_(* &quot;-&quot;??_);_(@_)">
                  <c:v>22.377453616058279</c:v>
                </c:pt>
                <c:pt idx="84" formatCode="_(* #,##0.00_);_(* \(#,##0.00\);_(* &quot;-&quot;??_);_(@_)">
                  <c:v>24.648136085903101</c:v>
                </c:pt>
                <c:pt idx="85" formatCode="_(* #,##0.00_);_(* \(#,##0.00\);_(* &quot;-&quot;??_);_(@_)">
                  <c:v>23.20357691251596</c:v>
                </c:pt>
                <c:pt idx="86" formatCode="_(* #,##0.00_);_(* \(#,##0.00\);_(* &quot;-&quot;??_);_(@_)">
                  <c:v>21.737232834328577</c:v>
                </c:pt>
                <c:pt idx="87" formatCode="_(* #,##0.00_);_(* \(#,##0.00\);_(* &quot;-&quot;??_);_(@_)">
                  <c:v>21.100729998961793</c:v>
                </c:pt>
                <c:pt idx="88" formatCode="_(* #,##0.00_);_(* \(#,##0.00\);_(* &quot;-&quot;??_);_(@_)">
                  <c:v>22.813493763808857</c:v>
                </c:pt>
                <c:pt idx="89" formatCode="_(* #,##0.00_);_(* \(#,##0.00\);_(* &quot;-&quot;??_);_(@_)">
                  <c:v>28.651343649389403</c:v>
                </c:pt>
                <c:pt idx="90" formatCode="_(* #,##0.00_);_(* \(#,##0.00\);_(* &quot;-&quot;??_);_(@_)">
                  <c:v>33.670610974599668</c:v>
                </c:pt>
                <c:pt idx="91" formatCode="_(* #,##0.00_);_(* \(#,##0.00\);_(* &quot;-&quot;??_);_(@_)">
                  <c:v>32.888668770637771</c:v>
                </c:pt>
                <c:pt idx="92" formatCode="_(* #,##0.00_);_(* \(#,##0.00\);_(* &quot;-&quot;??_);_(@_)">
                  <c:v>28.167601118601507</c:v>
                </c:pt>
                <c:pt idx="93" formatCode="_(* #,##0.00_);_(* \(#,##0.00\);_(* &quot;-&quot;??_);_(@_)">
                  <c:v>22.662710404829475</c:v>
                </c:pt>
                <c:pt idx="94" formatCode="_(* #,##0.00_);_(* \(#,##0.00\);_(* &quot;-&quot;??_);_(@_)">
                  <c:v>21.230632189477884</c:v>
                </c:pt>
                <c:pt idx="95" formatCode="_(* #,##0.00_);_(* \(#,##0.00\);_(* &quot;-&quot;??_);_(@_)">
                  <c:v>23.556111000827542</c:v>
                </c:pt>
                <c:pt idx="96" formatCode="_(* #,##0.00_);_(* \(#,##0.00\);_(* &quot;-&quot;??_);_(@_)">
                  <c:v>24.324707235820195</c:v>
                </c:pt>
                <c:pt idx="97" formatCode="_(* #,##0.00_);_(* \(#,##0.00\);_(* &quot;-&quot;??_);_(@_)">
                  <c:v>23.047156562354868</c:v>
                </c:pt>
                <c:pt idx="98" formatCode="_(* #,##0.00_);_(* \(#,##0.00\);_(* &quot;-&quot;??_);_(@_)">
                  <c:v>21.688104118526393</c:v>
                </c:pt>
                <c:pt idx="99" formatCode="_(* #,##0.00_);_(* \(#,##0.00\);_(* &quot;-&quot;??_);_(@_)">
                  <c:v>20.045822511950295</c:v>
                </c:pt>
                <c:pt idx="100" formatCode="_(* #,##0.00_);_(* \(#,##0.00\);_(* &quot;-&quot;??_);_(@_)">
                  <c:v>20.919052394295878</c:v>
                </c:pt>
                <c:pt idx="101" formatCode="_(* #,##0.00_);_(* \(#,##0.00\);_(* &quot;-&quot;??_);_(@_)">
                  <c:v>26.233917728942568</c:v>
                </c:pt>
                <c:pt idx="102" formatCode="_(* #,##0.00_);_(* \(#,##0.00\);_(* &quot;-&quot;??_);_(@_)">
                  <c:v>29.745061648309523</c:v>
                </c:pt>
                <c:pt idx="103" formatCode="_(* #,##0.00_);_(* \(#,##0.00\);_(* &quot;-&quot;??_);_(@_)">
                  <c:v>27.96722316281005</c:v>
                </c:pt>
                <c:pt idx="104" formatCode="_(* #,##0.00_);_(* \(#,##0.00\);_(* &quot;-&quot;??_);_(@_)">
                  <c:v>25.258449106880757</c:v>
                </c:pt>
                <c:pt idx="105" formatCode="_(* #,##0.00_);_(* \(#,##0.00\);_(* &quot;-&quot;??_);_(@_)">
                  <c:v>21.976161203254737</c:v>
                </c:pt>
                <c:pt idx="106" formatCode="_(* #,##0.00_);_(* \(#,##0.00\);_(* &quot;-&quot;??_);_(@_)">
                  <c:v>21.569414992571524</c:v>
                </c:pt>
                <c:pt idx="107" formatCode="_(* #,##0.00_);_(* \(#,##0.00\);_(* &quot;-&quot;??_);_(@_)">
                  <c:v>25.129117432900518</c:v>
                </c:pt>
                <c:pt idx="108" formatCode="_(* #,##0.00_);_(* \(#,##0.00\);_(* &quot;-&quot;??_);_(@_)">
                  <c:v>25.771743294586244</c:v>
                </c:pt>
                <c:pt idx="109" formatCode="_(* #,##0.00_);_(* \(#,##0.00\);_(* &quot;-&quot;??_);_(@_)">
                  <c:v>23.781890880865465</c:v>
                </c:pt>
                <c:pt idx="110" formatCode="_(* #,##0.00_);_(* \(#,##0.00\);_(* &quot;-&quot;??_);_(@_)">
                  <c:v>22.188798314010423</c:v>
                </c:pt>
                <c:pt idx="111" formatCode="_(* #,##0.00_);_(* \(#,##0.00\);_(* &quot;-&quot;??_);_(@_)">
                  <c:v>21.309606174469984</c:v>
                </c:pt>
                <c:pt idx="112" formatCode="_(* #,##0.00_);_(* \(#,##0.00\);_(* &quot;-&quot;??_);_(@_)">
                  <c:v>22.216089762061571</c:v>
                </c:pt>
                <c:pt idx="113" formatCode="_(* #,##0.00_);_(* \(#,##0.00\);_(* &quot;-&quot;??_);_(@_)">
                  <c:v>28.855938584346344</c:v>
                </c:pt>
                <c:pt idx="114" formatCode="_(* #,##0.00_);_(* \(#,##0.00\);_(* &quot;-&quot;??_);_(@_)">
                  <c:v>34.673798027565958</c:v>
                </c:pt>
                <c:pt idx="115" formatCode="_(* #,##0.00_);_(* \(#,##0.00\);_(* &quot;-&quot;??_);_(@_)">
                  <c:v>33.730756511826215</c:v>
                </c:pt>
                <c:pt idx="116" formatCode="_(* #,##0.00_);_(* \(#,##0.00\);_(* &quot;-&quot;??_);_(@_)">
                  <c:v>28.041749275226397</c:v>
                </c:pt>
                <c:pt idx="117" formatCode="_(* #,##0.00_);_(* \(#,##0.00\);_(* &quot;-&quot;??_);_(@_)">
                  <c:v>21.704384475992288</c:v>
                </c:pt>
                <c:pt idx="118" formatCode="_(* #,##0.00_);_(* \(#,##0.00\);_(* &quot;-&quot;??_);_(@_)">
                  <c:v>22.477172997739604</c:v>
                </c:pt>
                <c:pt idx="119" formatCode="_(* #,##0.00_);_(* \(#,##0.00\);_(* &quot;-&quot;??_);_(@_)">
                  <c:v>24.324067001195662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0-4760-B813-A6923811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15712"/>
        <c:axId val="152584192"/>
      </c:scatterChart>
      <c:valAx>
        <c:axId val="17451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Tempurature (°C)</a:t>
                </a: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84192"/>
        <c:crosses val="autoZero"/>
        <c:crossBetween val="midCat"/>
      </c:valAx>
      <c:valAx>
        <c:axId val="1525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Avg. Monthly Consumption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1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 (2)'!$D$1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 (2)'!$D$2:$D$195</c:f>
              <c:numCache>
                <c:formatCode>_(* #,##0_);_(* \(#,##0\);_(* "-"??_);_(@_)</c:formatCode>
                <c:ptCount val="194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2-451F-B197-6CEF40DDDCBD}"/>
            </c:ext>
          </c:extLst>
        </c:ser>
        <c:ser>
          <c:idx val="1"/>
          <c:order val="1"/>
          <c:tx>
            <c:strRef>
              <c:f>'GS&gt;50 Predicted Monthly (2)'!$U$1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 (2)'!$U$2:$U$195</c:f>
              <c:numCache>
                <c:formatCode>_(* #,##0.00_);_(* \(#,##0.00\);_(* "-"??_);_(@_)</c:formatCode>
                <c:ptCount val="194"/>
                <c:pt idx="0">
                  <c:v>78234816.881217003</c:v>
                </c:pt>
                <c:pt idx="1">
                  <c:v>70996657.976076454</c:v>
                </c:pt>
                <c:pt idx="2">
                  <c:v>74787448.137706161</c:v>
                </c:pt>
                <c:pt idx="3">
                  <c:v>71128010.905503601</c:v>
                </c:pt>
                <c:pt idx="4">
                  <c:v>75750672.781599194</c:v>
                </c:pt>
                <c:pt idx="5">
                  <c:v>77045545.769342363</c:v>
                </c:pt>
                <c:pt idx="6">
                  <c:v>85122908.138563007</c:v>
                </c:pt>
                <c:pt idx="7">
                  <c:v>84162662.105487168</c:v>
                </c:pt>
                <c:pt idx="8">
                  <c:v>73915911.497936368</c:v>
                </c:pt>
                <c:pt idx="9">
                  <c:v>73378416.100119561</c:v>
                </c:pt>
                <c:pt idx="10">
                  <c:v>73258713.091677323</c:v>
                </c:pt>
                <c:pt idx="11">
                  <c:v>75760693.234439254</c:v>
                </c:pt>
                <c:pt idx="12">
                  <c:v>81307237.184122846</c:v>
                </c:pt>
                <c:pt idx="13">
                  <c:v>71651354.500882879</c:v>
                </c:pt>
                <c:pt idx="14">
                  <c:v>76456070.855219841</c:v>
                </c:pt>
                <c:pt idx="15">
                  <c:v>71901634.520200148</c:v>
                </c:pt>
                <c:pt idx="16">
                  <c:v>72847092.223174736</c:v>
                </c:pt>
                <c:pt idx="17">
                  <c:v>75477123.82175535</c:v>
                </c:pt>
                <c:pt idx="18">
                  <c:v>85640181.541264653</c:v>
                </c:pt>
                <c:pt idx="19">
                  <c:v>82139642.660532743</c:v>
                </c:pt>
                <c:pt idx="20">
                  <c:v>74112864.791016817</c:v>
                </c:pt>
                <c:pt idx="21">
                  <c:v>73112547.407767206</c:v>
                </c:pt>
                <c:pt idx="22">
                  <c:v>71376991.230959207</c:v>
                </c:pt>
                <c:pt idx="23">
                  <c:v>72739838.502695113</c:v>
                </c:pt>
                <c:pt idx="24">
                  <c:v>77545998.052552313</c:v>
                </c:pt>
                <c:pt idx="25">
                  <c:v>72702343.355579108</c:v>
                </c:pt>
                <c:pt idx="26">
                  <c:v>74626978.16456604</c:v>
                </c:pt>
                <c:pt idx="27">
                  <c:v>71931286.469197303</c:v>
                </c:pt>
                <c:pt idx="28">
                  <c:v>75318277.863569349</c:v>
                </c:pt>
                <c:pt idx="29">
                  <c:v>78900225.898738846</c:v>
                </c:pt>
                <c:pt idx="30">
                  <c:v>86451826.001840755</c:v>
                </c:pt>
                <c:pt idx="31">
                  <c:v>83348195.530770272</c:v>
                </c:pt>
                <c:pt idx="32">
                  <c:v>74687598.829086721</c:v>
                </c:pt>
                <c:pt idx="33">
                  <c:v>73041597.659244329</c:v>
                </c:pt>
                <c:pt idx="34">
                  <c:v>72929146.340156078</c:v>
                </c:pt>
                <c:pt idx="35">
                  <c:v>72959136.986996621</c:v>
                </c:pt>
                <c:pt idx="36">
                  <c:v>77760991.342564821</c:v>
                </c:pt>
                <c:pt idx="37">
                  <c:v>72256048.558732092</c:v>
                </c:pt>
                <c:pt idx="38">
                  <c:v>76996955.31257461</c:v>
                </c:pt>
                <c:pt idx="39">
                  <c:v>72950321.533009797</c:v>
                </c:pt>
                <c:pt idx="40">
                  <c:v>74345897.019261509</c:v>
                </c:pt>
                <c:pt idx="41">
                  <c:v>76037081.558180109</c:v>
                </c:pt>
                <c:pt idx="42">
                  <c:v>83596150.913007274</c:v>
                </c:pt>
                <c:pt idx="43">
                  <c:v>81576279.342941359</c:v>
                </c:pt>
                <c:pt idx="44">
                  <c:v>74156134.195713282</c:v>
                </c:pt>
                <c:pt idx="45">
                  <c:v>74060436.124734297</c:v>
                </c:pt>
                <c:pt idx="46">
                  <c:v>73885561.365806609</c:v>
                </c:pt>
                <c:pt idx="47">
                  <c:v>75359129.515350401</c:v>
                </c:pt>
                <c:pt idx="48">
                  <c:v>81519638.310474887</c:v>
                </c:pt>
                <c:pt idx="49">
                  <c:v>74802806.627757177</c:v>
                </c:pt>
                <c:pt idx="50">
                  <c:v>79695007.461561278</c:v>
                </c:pt>
                <c:pt idx="51">
                  <c:v>73671101.353944153</c:v>
                </c:pt>
                <c:pt idx="52">
                  <c:v>74711990.609739035</c:v>
                </c:pt>
                <c:pt idx="53">
                  <c:v>76632046.576516241</c:v>
                </c:pt>
                <c:pt idx="54">
                  <c:v>80541913.32619606</c:v>
                </c:pt>
                <c:pt idx="55">
                  <c:v>80859272.632556692</c:v>
                </c:pt>
                <c:pt idx="56">
                  <c:v>75673742.643339455</c:v>
                </c:pt>
                <c:pt idx="57">
                  <c:v>74548248.522922695</c:v>
                </c:pt>
                <c:pt idx="58">
                  <c:v>74939237.323668122</c:v>
                </c:pt>
                <c:pt idx="59">
                  <c:v>74611525.77804333</c:v>
                </c:pt>
                <c:pt idx="60">
                  <c:v>81604839.120223701</c:v>
                </c:pt>
                <c:pt idx="61">
                  <c:v>76988545.799843997</c:v>
                </c:pt>
                <c:pt idx="62">
                  <c:v>79545252.715144679</c:v>
                </c:pt>
                <c:pt idx="63">
                  <c:v>73767807.826413229</c:v>
                </c:pt>
                <c:pt idx="64">
                  <c:v>76239183.606074274</c:v>
                </c:pt>
                <c:pt idx="65">
                  <c:v>75545851.648527846</c:v>
                </c:pt>
                <c:pt idx="66">
                  <c:v>84347428.345914945</c:v>
                </c:pt>
                <c:pt idx="67">
                  <c:v>82751182.742680311</c:v>
                </c:pt>
                <c:pt idx="68">
                  <c:v>79295325.759165466</c:v>
                </c:pt>
                <c:pt idx="69">
                  <c:v>74182475.653143376</c:v>
                </c:pt>
                <c:pt idx="70">
                  <c:v>73224490.659591049</c:v>
                </c:pt>
                <c:pt idx="71">
                  <c:v>73026951.637282312</c:v>
                </c:pt>
                <c:pt idx="72">
                  <c:v>80171571.446100295</c:v>
                </c:pt>
                <c:pt idx="73">
                  <c:v>75350542.066674143</c:v>
                </c:pt>
                <c:pt idx="74">
                  <c:v>77764083.70559749</c:v>
                </c:pt>
                <c:pt idx="75">
                  <c:v>75222214.454717875</c:v>
                </c:pt>
                <c:pt idx="76">
                  <c:v>77542905.63771072</c:v>
                </c:pt>
                <c:pt idx="77">
                  <c:v>78926524.476578057</c:v>
                </c:pt>
                <c:pt idx="78">
                  <c:v>86272295.747465163</c:v>
                </c:pt>
                <c:pt idx="79">
                  <c:v>87443976.139938802</c:v>
                </c:pt>
                <c:pt idx="80">
                  <c:v>79591020.232983589</c:v>
                </c:pt>
                <c:pt idx="81">
                  <c:v>76520432.002876431</c:v>
                </c:pt>
                <c:pt idx="82">
                  <c:v>73480660.563004568</c:v>
                </c:pt>
                <c:pt idx="83">
                  <c:v>75759185.82896933</c:v>
                </c:pt>
                <c:pt idx="84">
                  <c:v>79838481.628509969</c:v>
                </c:pt>
                <c:pt idx="85">
                  <c:v>70940112.093760699</c:v>
                </c:pt>
                <c:pt idx="86">
                  <c:v>77531990.772451818</c:v>
                </c:pt>
                <c:pt idx="87">
                  <c:v>72094614.521074474</c:v>
                </c:pt>
                <c:pt idx="88">
                  <c:v>74202594.089167759</c:v>
                </c:pt>
                <c:pt idx="89">
                  <c:v>77276623.756987214</c:v>
                </c:pt>
                <c:pt idx="90">
                  <c:v>82933580.572308272</c:v>
                </c:pt>
                <c:pt idx="91">
                  <c:v>81232269.407233626</c:v>
                </c:pt>
                <c:pt idx="92">
                  <c:v>76380303.554930359</c:v>
                </c:pt>
                <c:pt idx="93">
                  <c:v>75324657.962618947</c:v>
                </c:pt>
                <c:pt idx="94">
                  <c:v>73252790.732397005</c:v>
                </c:pt>
                <c:pt idx="95">
                  <c:v>75581901.039075971</c:v>
                </c:pt>
                <c:pt idx="96">
                  <c:v>79816882.612564445</c:v>
                </c:pt>
                <c:pt idx="97">
                  <c:v>71889517.481677264</c:v>
                </c:pt>
                <c:pt idx="98">
                  <c:v>77953840.922541052</c:v>
                </c:pt>
                <c:pt idx="99">
                  <c:v>74309817.428315401</c:v>
                </c:pt>
                <c:pt idx="100">
                  <c:v>76378649.778572083</c:v>
                </c:pt>
                <c:pt idx="101">
                  <c:v>75416753.793385759</c:v>
                </c:pt>
                <c:pt idx="102">
                  <c:v>83879152.906063914</c:v>
                </c:pt>
                <c:pt idx="103">
                  <c:v>83810378.388192683</c:v>
                </c:pt>
                <c:pt idx="104">
                  <c:v>76166998.352751538</c:v>
                </c:pt>
                <c:pt idx="105">
                  <c:v>73191152.043605387</c:v>
                </c:pt>
                <c:pt idx="106">
                  <c:v>72665844.228837013</c:v>
                </c:pt>
                <c:pt idx="107">
                  <c:v>72295530.409142688</c:v>
                </c:pt>
                <c:pt idx="108">
                  <c:v>78632496.78663151</c:v>
                </c:pt>
                <c:pt idx="109">
                  <c:v>71063021.469429359</c:v>
                </c:pt>
                <c:pt idx="110">
                  <c:v>76394799.551084116</c:v>
                </c:pt>
                <c:pt idx="111">
                  <c:v>71630500.529993802</c:v>
                </c:pt>
                <c:pt idx="112">
                  <c:v>72627841.936131477</c:v>
                </c:pt>
                <c:pt idx="113">
                  <c:v>73773817.546775162</c:v>
                </c:pt>
                <c:pt idx="114">
                  <c:v>83934415.224265635</c:v>
                </c:pt>
                <c:pt idx="115">
                  <c:v>81460836.410727292</c:v>
                </c:pt>
                <c:pt idx="116">
                  <c:v>74977786.129060268</c:v>
                </c:pt>
                <c:pt idx="117">
                  <c:v>72154489.519392848</c:v>
                </c:pt>
                <c:pt idx="118">
                  <c:v>75316485.3586303</c:v>
                </c:pt>
                <c:pt idx="119">
                  <c:v>74844076.178144857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E2-451F-B197-6CEF40DD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537297947.86209404</c:v>
                </c:pt>
                <c:pt idx="5">
                  <c:v>541177794.84965634</c:v>
                </c:pt>
                <c:pt idx="6">
                  <c:v>560271575.81065547</c:v>
                </c:pt>
                <c:pt idx="7">
                  <c:v>530172278.92325282</c:v>
                </c:pt>
                <c:pt idx="8">
                  <c:v>573254017.28101647</c:v>
                </c:pt>
                <c:pt idx="9">
                  <c:v>550902275.42156863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B-4816-B55E-9CA300298653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552467160.91376495</c:v>
                </c:pt>
                <c:pt idx="1">
                  <c:v>553678056.21073163</c:v>
                </c:pt>
                <c:pt idx="2">
                  <c:v>553366313.98828077</c:v>
                </c:pt>
                <c:pt idx="3">
                  <c:v>546691633.80711329</c:v>
                </c:pt>
                <c:pt idx="4">
                  <c:v>541455024.73014665</c:v>
                </c:pt>
                <c:pt idx="5">
                  <c:v>543707457.84243309</c:v>
                </c:pt>
                <c:pt idx="6">
                  <c:v>556201709.65138829</c:v>
                </c:pt>
                <c:pt idx="7">
                  <c:v>542667577.30504501</c:v>
                </c:pt>
                <c:pt idx="8">
                  <c:v>559393987.69329107</c:v>
                </c:pt>
                <c:pt idx="9">
                  <c:v>552868206.72756302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B-4816-B55E-9CA30029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172200325</c:v>
                </c:pt>
                <c:pt idx="1">
                  <c:v>175038865.01924333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175728867.72974026</c:v>
                </c:pt>
                <c:pt idx="5">
                  <c:v>175760336.67308125</c:v>
                </c:pt>
                <c:pt idx="6">
                  <c:v>178331752.411708</c:v>
                </c:pt>
                <c:pt idx="7">
                  <c:v>176570010.93801251</c:v>
                </c:pt>
                <c:pt idx="8">
                  <c:v>186180270.5380356</c:v>
                </c:pt>
                <c:pt idx="9">
                  <c:v>184127432.94712469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DF8-BB13-414F3FA7538F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Summary'!$J$4:$J$13</c:f>
              <c:numCache>
                <c:formatCode>#,##0</c:formatCode>
                <c:ptCount val="10"/>
                <c:pt idx="0">
                  <c:v>172220736.48687392</c:v>
                </c:pt>
                <c:pt idx="1">
                  <c:v>176189611.7572636</c:v>
                </c:pt>
                <c:pt idx="2">
                  <c:v>175935729.44375795</c:v>
                </c:pt>
                <c:pt idx="3">
                  <c:v>176245103.36794236</c:v>
                </c:pt>
                <c:pt idx="4">
                  <c:v>175633723.71916708</c:v>
                </c:pt>
                <c:pt idx="5">
                  <c:v>176738428.22335532</c:v>
                </c:pt>
                <c:pt idx="6">
                  <c:v>178246561.63906187</c:v>
                </c:pt>
                <c:pt idx="7">
                  <c:v>177526934.85111555</c:v>
                </c:pt>
                <c:pt idx="8">
                  <c:v>184185313.62506998</c:v>
                </c:pt>
                <c:pt idx="9">
                  <c:v>184687187.89583465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9-4DF8-BB13-414F3FA7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99616"/>
        <c:axId val="176009600"/>
      </c:lineChart>
      <c:catAx>
        <c:axId val="17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009600"/>
        <c:crosses val="autoZero"/>
        <c:auto val="1"/>
        <c:lblAlgn val="ctr"/>
        <c:lblOffset val="100"/>
        <c:noMultiLvlLbl val="0"/>
      </c:catAx>
      <c:valAx>
        <c:axId val="17600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Summary'!$O$4:$O$13</c:f>
              <c:numCache>
                <c:formatCode>#,##0</c:formatCode>
                <c:ptCount val="10"/>
                <c:pt idx="0">
                  <c:v>906197008</c:v>
                </c:pt>
                <c:pt idx="1">
                  <c:v>910448523.11322927</c:v>
                </c:pt>
                <c:pt idx="2">
                  <c:v>911276433.55605805</c:v>
                </c:pt>
                <c:pt idx="3">
                  <c:v>914608976.73929989</c:v>
                </c:pt>
                <c:pt idx="4">
                  <c:v>921825088.53771746</c:v>
                </c:pt>
                <c:pt idx="5">
                  <c:v>932632185.03165519</c:v>
                </c:pt>
                <c:pt idx="6">
                  <c:v>954581897.65928125</c:v>
                </c:pt>
                <c:pt idx="7">
                  <c:v>926195687.65508974</c:v>
                </c:pt>
                <c:pt idx="8">
                  <c:v>921141218.25214803</c:v>
                </c:pt>
                <c:pt idx="9">
                  <c:v>890395012.79648936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1-45C4-9E84-D2732F09EE2B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Summary'!$P$4:$P$13</c:f>
              <c:numCache>
                <c:formatCode>#,##0</c:formatCode>
                <c:ptCount val="10"/>
                <c:pt idx="0">
                  <c:v>913542456.61966741</c:v>
                </c:pt>
                <c:pt idx="1">
                  <c:v>908762579.23959148</c:v>
                </c:pt>
                <c:pt idx="2">
                  <c:v>914442611.15229774</c:v>
                </c:pt>
                <c:pt idx="3">
                  <c:v>912980986.78187609</c:v>
                </c:pt>
                <c:pt idx="4">
                  <c:v>922206531.1667192</c:v>
                </c:pt>
                <c:pt idx="5">
                  <c:v>930519335.51400518</c:v>
                </c:pt>
                <c:pt idx="6">
                  <c:v>944045412.3026166</c:v>
                </c:pt>
                <c:pt idx="7">
                  <c:v>916589920.13051605</c:v>
                </c:pt>
                <c:pt idx="8">
                  <c:v>917774518.34564924</c:v>
                </c:pt>
                <c:pt idx="9">
                  <c:v>906810566.64026654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1-45C4-9E84-D2732F09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Monthly'!$D$2:$D$133</c:f>
              <c:numCache>
                <c:formatCode>_(* #,##0.00_);_(* \(#,##0.00\);_(* "-"??_);_(@_)</c:formatCode>
                <c:ptCount val="132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  <c:pt idx="120">
                  <c:v>45678556.112104729</c:v>
                </c:pt>
                <c:pt idx="121">
                  <c:v>41650372.112104729</c:v>
                </c:pt>
                <c:pt idx="122">
                  <c:v>42916107.112104729</c:v>
                </c:pt>
                <c:pt idx="123">
                  <c:v>41293984.112104729</c:v>
                </c:pt>
                <c:pt idx="124">
                  <c:v>46423681.112104729</c:v>
                </c:pt>
                <c:pt idx="125">
                  <c:v>59123518.112104729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1-42B8-9E06-6EB880D1DA70}"/>
            </c:ext>
          </c:extLst>
        </c:ser>
        <c:ser>
          <c:idx val="1"/>
          <c:order val="1"/>
          <c:tx>
            <c:strRef>
              <c:f>'Res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'Res Normalized Monthly'!$S$2:$S$145</c:f>
              <c:numCache>
                <c:formatCode>_(* #,##0.00_);_(* \(#,##0.00\);_(* "-"??_);_(@_)</c:formatCode>
                <c:ptCount val="144"/>
                <c:pt idx="0">
                  <c:v>47239787.255579516</c:v>
                </c:pt>
                <c:pt idx="1">
                  <c:v>41387468.255077265</c:v>
                </c:pt>
                <c:pt idx="2">
                  <c:v>42851582.654932208</c:v>
                </c:pt>
                <c:pt idx="3">
                  <c:v>38870408.494115077</c:v>
                </c:pt>
                <c:pt idx="4">
                  <c:v>42249322.293070197</c:v>
                </c:pt>
                <c:pt idx="5">
                  <c:v>49223403.416784093</c:v>
                </c:pt>
                <c:pt idx="6">
                  <c:v>59657309.480589762</c:v>
                </c:pt>
                <c:pt idx="7">
                  <c:v>57636868.378050901</c:v>
                </c:pt>
                <c:pt idx="8">
                  <c:v>46032544.396789074</c:v>
                </c:pt>
                <c:pt idx="9">
                  <c:v>40935102.846026346</c:v>
                </c:pt>
                <c:pt idx="10">
                  <c:v>39560020.952208064</c:v>
                </c:pt>
                <c:pt idx="11">
                  <c:v>45620947.258024499</c:v>
                </c:pt>
                <c:pt idx="12">
                  <c:v>47577076.892393753</c:v>
                </c:pt>
                <c:pt idx="13">
                  <c:v>41789677.668094777</c:v>
                </c:pt>
                <c:pt idx="14">
                  <c:v>43272340.575436361</c:v>
                </c:pt>
                <c:pt idx="15">
                  <c:v>39286885.989814617</c:v>
                </c:pt>
                <c:pt idx="16">
                  <c:v>42583758.31334804</c:v>
                </c:pt>
                <c:pt idx="17">
                  <c:v>49430853.501191795</c:v>
                </c:pt>
                <c:pt idx="18">
                  <c:v>59747761.287004769</c:v>
                </c:pt>
                <c:pt idx="19">
                  <c:v>57754429.541561782</c:v>
                </c:pt>
                <c:pt idx="20">
                  <c:v>46220019.165441923</c:v>
                </c:pt>
                <c:pt idx="21">
                  <c:v>41109022.936131261</c:v>
                </c:pt>
                <c:pt idx="22">
                  <c:v>39666881.053707413</c:v>
                </c:pt>
                <c:pt idx="23">
                  <c:v>45600108.019519612</c:v>
                </c:pt>
                <c:pt idx="24">
                  <c:v>47400002.148520567</c:v>
                </c:pt>
                <c:pt idx="25">
                  <c:v>43150927.968713515</c:v>
                </c:pt>
                <c:pt idx="26">
                  <c:v>42939030.326194875</c:v>
                </c:pt>
                <c:pt idx="27">
                  <c:v>38988532.543144122</c:v>
                </c:pt>
                <c:pt idx="28">
                  <c:v>42242600.61863143</c:v>
                </c:pt>
                <c:pt idx="29">
                  <c:v>48996953.269041955</c:v>
                </c:pt>
                <c:pt idx="30">
                  <c:v>59296025.951502375</c:v>
                </c:pt>
                <c:pt idx="31">
                  <c:v>57281292.082036339</c:v>
                </c:pt>
                <c:pt idx="32">
                  <c:v>45798246.80357182</c:v>
                </c:pt>
                <c:pt idx="33">
                  <c:v>40750743.542196207</c:v>
                </c:pt>
                <c:pt idx="34">
                  <c:v>39434874.191508383</c:v>
                </c:pt>
                <c:pt idx="35">
                  <c:v>45464410.715424336</c:v>
                </c:pt>
                <c:pt idx="36">
                  <c:v>47350626.744651608</c:v>
                </c:pt>
                <c:pt idx="37">
                  <c:v>41588196.6650462</c:v>
                </c:pt>
                <c:pt idx="38">
                  <c:v>43045890.427694224</c:v>
                </c:pt>
                <c:pt idx="39">
                  <c:v>39066856.479279384</c:v>
                </c:pt>
                <c:pt idx="40">
                  <c:v>42377283.481360748</c:v>
                </c:pt>
                <c:pt idx="41">
                  <c:v>49209397.182388373</c:v>
                </c:pt>
                <c:pt idx="42">
                  <c:v>59577670.065856665</c:v>
                </c:pt>
                <c:pt idx="43">
                  <c:v>57555802.155049607</c:v>
                </c:pt>
                <c:pt idx="44">
                  <c:v>46110567.295692496</c:v>
                </c:pt>
                <c:pt idx="45">
                  <c:v>41094453.816217363</c:v>
                </c:pt>
                <c:pt idx="46">
                  <c:v>39716518.30586268</c:v>
                </c:pt>
                <c:pt idx="47">
                  <c:v>45590532.728544429</c:v>
                </c:pt>
                <c:pt idx="48">
                  <c:v>47331927.718549035</c:v>
                </c:pt>
                <c:pt idx="49">
                  <c:v>41462487.01882834</c:v>
                </c:pt>
                <c:pt idx="50">
                  <c:v>42925888.014549181</c:v>
                </c:pt>
                <c:pt idx="51">
                  <c:v>38985377.889375858</c:v>
                </c:pt>
                <c:pt idx="52">
                  <c:v>42215903.628437802</c:v>
                </c:pt>
                <c:pt idx="53">
                  <c:v>48910330.331583768</c:v>
                </c:pt>
                <c:pt idx="54">
                  <c:v>59192994.718959853</c:v>
                </c:pt>
                <c:pt idx="55">
                  <c:v>57155431.917202547</c:v>
                </c:pt>
                <c:pt idx="56">
                  <c:v>45747294.072818726</c:v>
                </c:pt>
                <c:pt idx="57">
                  <c:v>40802521.006753787</c:v>
                </c:pt>
                <c:pt idx="58">
                  <c:v>39440993.79148344</c:v>
                </c:pt>
                <c:pt idx="59">
                  <c:v>45309300.981092378</c:v>
                </c:pt>
                <c:pt idx="60">
                  <c:v>46941545.138579398</c:v>
                </c:pt>
                <c:pt idx="61">
                  <c:v>41057122.952042572</c:v>
                </c:pt>
                <c:pt idx="62">
                  <c:v>42523377.564299822</c:v>
                </c:pt>
                <c:pt idx="63">
                  <c:v>38525795.108398348</c:v>
                </c:pt>
                <c:pt idx="64">
                  <c:v>41814819.98645664</c:v>
                </c:pt>
                <c:pt idx="65">
                  <c:v>48651927.51642298</c:v>
                </c:pt>
                <c:pt idx="66">
                  <c:v>59083693.367826343</c:v>
                </c:pt>
                <c:pt idx="67">
                  <c:v>57063965.669421591</c:v>
                </c:pt>
                <c:pt idx="68">
                  <c:v>45493885.086596645</c:v>
                </c:pt>
                <c:pt idx="69">
                  <c:v>40382888.857285976</c:v>
                </c:pt>
                <c:pt idx="70">
                  <c:v>38932186.12525291</c:v>
                </c:pt>
                <c:pt idx="71">
                  <c:v>44935326.696207084</c:v>
                </c:pt>
                <c:pt idx="72">
                  <c:v>46798000.389008999</c:v>
                </c:pt>
                <c:pt idx="73">
                  <c:v>42661644.062390044</c:v>
                </c:pt>
                <c:pt idx="74">
                  <c:v>42479709.393503681</c:v>
                </c:pt>
                <c:pt idx="75">
                  <c:v>38471425.875590675</c:v>
                </c:pt>
                <c:pt idx="76">
                  <c:v>41784706.494208433</c:v>
                </c:pt>
                <c:pt idx="77">
                  <c:v>48569735.522385329</c:v>
                </c:pt>
                <c:pt idx="78">
                  <c:v>58815302.894788116</c:v>
                </c:pt>
                <c:pt idx="79">
                  <c:v>56702119.254816033</c:v>
                </c:pt>
                <c:pt idx="80">
                  <c:v>45177696.536573596</c:v>
                </c:pt>
                <c:pt idx="81">
                  <c:v>40235063.682910964</c:v>
                </c:pt>
                <c:pt idx="82">
                  <c:v>38918480.928089038</c:v>
                </c:pt>
                <c:pt idx="83">
                  <c:v>44891658.52541095</c:v>
                </c:pt>
                <c:pt idx="84">
                  <c:v>46767886.896760799</c:v>
                </c:pt>
                <c:pt idx="85">
                  <c:v>40994042.351009749</c:v>
                </c:pt>
                <c:pt idx="86">
                  <c:v>42508095.040251814</c:v>
                </c:pt>
                <c:pt idx="87">
                  <c:v>38477695.994181663</c:v>
                </c:pt>
                <c:pt idx="88">
                  <c:v>41743178.535814598</c:v>
                </c:pt>
                <c:pt idx="89">
                  <c:v>48508232.248236649</c:v>
                </c:pt>
                <c:pt idx="90">
                  <c:v>58901474.27639851</c:v>
                </c:pt>
                <c:pt idx="91">
                  <c:v>56977342.731963411</c:v>
                </c:pt>
                <c:pt idx="92">
                  <c:v>45670508.274622045</c:v>
                </c:pt>
                <c:pt idx="93">
                  <c:v>40749990.949116558</c:v>
                </c:pt>
                <c:pt idx="94">
                  <c:v>39481919.675413564</c:v>
                </c:pt>
                <c:pt idx="95">
                  <c:v>45477926.205026731</c:v>
                </c:pt>
                <c:pt idx="96">
                  <c:v>47210760.345422104</c:v>
                </c:pt>
                <c:pt idx="97">
                  <c:v>41253570.937206887</c:v>
                </c:pt>
                <c:pt idx="98">
                  <c:v>42641351.094712935</c:v>
                </c:pt>
                <c:pt idx="99">
                  <c:v>38700840.969539605</c:v>
                </c:pt>
                <c:pt idx="100">
                  <c:v>41994859.676536612</c:v>
                </c:pt>
                <c:pt idx="101">
                  <c:v>48840528.056112178</c:v>
                </c:pt>
                <c:pt idx="102">
                  <c:v>59376450.911094412</c:v>
                </c:pt>
                <c:pt idx="103">
                  <c:v>57343881.938275822</c:v>
                </c:pt>
                <c:pt idx="104">
                  <c:v>45855129.426738493</c:v>
                </c:pt>
                <c:pt idx="105">
                  <c:v>40681353.633626856</c:v>
                </c:pt>
                <c:pt idx="106">
                  <c:v>39423270.017801277</c:v>
                </c:pt>
                <c:pt idx="107">
                  <c:v>45434971.438364685</c:v>
                </c:pt>
                <c:pt idx="108">
                  <c:v>47380400.010722414</c:v>
                </c:pt>
                <c:pt idx="109">
                  <c:v>41719986.722293556</c:v>
                </c:pt>
                <c:pt idx="110">
                  <c:v>43311087.058018632</c:v>
                </c:pt>
                <c:pt idx="111">
                  <c:v>39450478.1958647</c:v>
                </c:pt>
                <c:pt idx="112">
                  <c:v>42796575.404651143</c:v>
                </c:pt>
                <c:pt idx="113">
                  <c:v>49654371.654506437</c:v>
                </c:pt>
                <c:pt idx="114">
                  <c:v>59962718.590710185</c:v>
                </c:pt>
                <c:pt idx="115">
                  <c:v>58005057.051972292</c:v>
                </c:pt>
                <c:pt idx="116">
                  <c:v>46697509.190496825</c:v>
                </c:pt>
                <c:pt idx="117">
                  <c:v>41814802.284098737</c:v>
                </c:pt>
                <c:pt idx="118">
                  <c:v>40505353.570617832</c:v>
                </c:pt>
                <c:pt idx="119">
                  <c:v>46459982.660453089</c:v>
                </c:pt>
                <c:pt idx="120">
                  <c:v>47714823.903129958</c:v>
                </c:pt>
                <c:pt idx="121">
                  <c:v>43711795.67513328</c:v>
                </c:pt>
                <c:pt idx="122">
                  <c:v>43653006.687663183</c:v>
                </c:pt>
                <c:pt idx="123">
                  <c:v>39795705.167074949</c:v>
                </c:pt>
                <c:pt idx="124">
                  <c:v>43144133.78057164</c:v>
                </c:pt>
                <c:pt idx="125">
                  <c:v>50004329.208529912</c:v>
                </c:pt>
                <c:pt idx="126">
                  <c:v>60313028.566375911</c:v>
                </c:pt>
                <c:pt idx="127">
                  <c:v>58357630.658955529</c:v>
                </c:pt>
                <c:pt idx="128">
                  <c:v>47053972.990223311</c:v>
                </c:pt>
                <c:pt idx="129">
                  <c:v>42174749.636212043</c:v>
                </c:pt>
                <c:pt idx="130">
                  <c:v>40867103.694978014</c:v>
                </c:pt>
                <c:pt idx="131">
                  <c:v>46822776.495061465</c:v>
                </c:pt>
                <c:pt idx="132">
                  <c:v>47695813.687290467</c:v>
                </c:pt>
                <c:pt idx="133">
                  <c:v>42042306.635994539</c:v>
                </c:pt>
                <c:pt idx="134">
                  <c:v>43638820.570504434</c:v>
                </c:pt>
                <c:pt idx="135">
                  <c:v>39783647.585319638</c:v>
                </c:pt>
                <c:pt idx="136">
                  <c:v>43133576.641805649</c:v>
                </c:pt>
                <c:pt idx="137">
                  <c:v>49995316.130281985</c:v>
                </c:pt>
                <c:pt idx="138">
                  <c:v>60304242.299277529</c:v>
                </c:pt>
                <c:pt idx="139">
                  <c:v>58350301.217317693</c:v>
                </c:pt>
                <c:pt idx="140">
                  <c:v>47049147.19473625</c:v>
                </c:pt>
                <c:pt idx="141">
                  <c:v>42172165.781703189</c:v>
                </c:pt>
                <c:pt idx="142">
                  <c:v>40865680.06673415</c:v>
                </c:pt>
                <c:pt idx="143">
                  <c:v>46822024.576760486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2B8-9E06-6EB880D1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Monthly'!$D$2:$D$145</c:f>
              <c:numCache>
                <c:formatCode>_(* #,##0.00_);_(* \(#,##0.00\);_(* "-"??_);_(@_)</c:formatCode>
                <c:ptCount val="14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  <c:pt idx="120">
                  <c:v>15787680.191478822</c:v>
                </c:pt>
                <c:pt idx="121">
                  <c:v>14875325.191478822</c:v>
                </c:pt>
                <c:pt idx="122">
                  <c:v>14125149.191478822</c:v>
                </c:pt>
                <c:pt idx="123">
                  <c:v>11624792.191478822</c:v>
                </c:pt>
                <c:pt idx="124">
                  <c:v>11905290.191478822</c:v>
                </c:pt>
                <c:pt idx="125">
                  <c:v>13649340.191478822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6-4CA9-A1E3-93DA94FB27B9}"/>
            </c:ext>
          </c:extLst>
        </c:ser>
        <c:ser>
          <c:idx val="1"/>
          <c:order val="1"/>
          <c:tx>
            <c:strRef>
              <c:f>'GS&lt;50 Normalized Monthly'!$U$1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'GS&lt;50 Normalized Monthly'!$U$2:$U$145</c:f>
              <c:numCache>
                <c:formatCode>_(* #,##0.0_);_(* \(#,##0.0\);_(* "-"??_);_(@_)</c:formatCode>
                <c:ptCount val="144"/>
                <c:pt idx="0">
                  <c:v>15549621.167792091</c:v>
                </c:pt>
                <c:pt idx="1">
                  <c:v>14227798.744744785</c:v>
                </c:pt>
                <c:pt idx="2">
                  <c:v>14646060.184346968</c:v>
                </c:pt>
                <c:pt idx="3">
                  <c:v>13271919.443368316</c:v>
                </c:pt>
                <c:pt idx="4">
                  <c:v>13403979.859813208</c:v>
                </c:pt>
                <c:pt idx="5">
                  <c:v>13996512.385019377</c:v>
                </c:pt>
                <c:pt idx="6">
                  <c:v>15895451.693011077</c:v>
                </c:pt>
                <c:pt idx="7">
                  <c:v>15519437.900998732</c:v>
                </c:pt>
                <c:pt idx="8">
                  <c:v>13672443.482639048</c:v>
                </c:pt>
                <c:pt idx="9">
                  <c:v>13274724.822618758</c:v>
                </c:pt>
                <c:pt idx="10">
                  <c:v>13713444.67363349</c:v>
                </c:pt>
                <c:pt idx="11">
                  <c:v>15083008.839898618</c:v>
                </c:pt>
                <c:pt idx="12">
                  <c:v>15765098.643091461</c:v>
                </c:pt>
                <c:pt idx="13">
                  <c:v>14623951.97306316</c:v>
                </c:pt>
                <c:pt idx="14">
                  <c:v>14998700.911106752</c:v>
                </c:pt>
                <c:pt idx="15">
                  <c:v>13758319.215416111</c:v>
                </c:pt>
                <c:pt idx="16">
                  <c:v>13815572.493682289</c:v>
                </c:pt>
                <c:pt idx="17">
                  <c:v>14379566.902228747</c:v>
                </c:pt>
                <c:pt idx="18">
                  <c:v>16273335.114646146</c:v>
                </c:pt>
                <c:pt idx="19">
                  <c:v>15818635.86277437</c:v>
                </c:pt>
                <c:pt idx="20">
                  <c:v>13975046.949852306</c:v>
                </c:pt>
                <c:pt idx="21">
                  <c:v>13632932.98149333</c:v>
                </c:pt>
                <c:pt idx="22">
                  <c:v>13955684.281334177</c:v>
                </c:pt>
                <c:pt idx="23">
                  <c:v>15211800.657896874</c:v>
                </c:pt>
                <c:pt idx="24">
                  <c:v>15804283.80798102</c:v>
                </c:pt>
                <c:pt idx="25">
                  <c:v>14805407.112522321</c:v>
                </c:pt>
                <c:pt idx="26">
                  <c:v>14835133.477255041</c:v>
                </c:pt>
                <c:pt idx="27">
                  <c:v>13639203.419283152</c:v>
                </c:pt>
                <c:pt idx="28">
                  <c:v>13740378.528300548</c:v>
                </c:pt>
                <c:pt idx="29">
                  <c:v>14314943.090893272</c:v>
                </c:pt>
                <c:pt idx="30">
                  <c:v>16227035.502187969</c:v>
                </c:pt>
                <c:pt idx="31">
                  <c:v>15910503.424252452</c:v>
                </c:pt>
                <c:pt idx="32">
                  <c:v>14114949.122986067</c:v>
                </c:pt>
                <c:pt idx="33">
                  <c:v>13752933.228234144</c:v>
                </c:pt>
                <c:pt idx="34">
                  <c:v>14072751.838880487</c:v>
                </c:pt>
                <c:pt idx="35">
                  <c:v>15382538.943324996</c:v>
                </c:pt>
                <c:pt idx="36">
                  <c:v>16042959.93072298</c:v>
                </c:pt>
                <c:pt idx="37">
                  <c:v>14663065.147471689</c:v>
                </c:pt>
                <c:pt idx="38">
                  <c:v>15079447.015488347</c:v>
                </c:pt>
                <c:pt idx="39">
                  <c:v>13685520.928096011</c:v>
                </c:pt>
                <c:pt idx="40">
                  <c:v>13841540.360379109</c:v>
                </c:pt>
                <c:pt idx="41">
                  <c:v>14410234.347521968</c:v>
                </c:pt>
                <c:pt idx="42">
                  <c:v>16279460.644204861</c:v>
                </c:pt>
                <c:pt idx="43">
                  <c:v>15882189.96412071</c:v>
                </c:pt>
                <c:pt idx="44">
                  <c:v>14087925.838217475</c:v>
                </c:pt>
                <c:pt idx="45">
                  <c:v>13680459.580331808</c:v>
                </c:pt>
                <c:pt idx="46">
                  <c:v>14014954.629602812</c:v>
                </c:pt>
                <c:pt idx="47">
                  <c:v>15281933.909425141</c:v>
                </c:pt>
                <c:pt idx="48">
                  <c:v>15868074.967081526</c:v>
                </c:pt>
                <c:pt idx="49">
                  <c:v>14515073.188128155</c:v>
                </c:pt>
                <c:pt idx="50">
                  <c:v>14934449.9331246</c:v>
                </c:pt>
                <c:pt idx="51">
                  <c:v>13769934.989547715</c:v>
                </c:pt>
                <c:pt idx="52">
                  <c:v>13824602.720026748</c:v>
                </c:pt>
                <c:pt idx="53">
                  <c:v>14373120.782436393</c:v>
                </c:pt>
                <c:pt idx="54">
                  <c:v>16217886.10204315</c:v>
                </c:pt>
                <c:pt idx="55">
                  <c:v>15823900.44962172</c:v>
                </c:pt>
                <c:pt idx="56">
                  <c:v>14016541.510405116</c:v>
                </c:pt>
                <c:pt idx="57">
                  <c:v>13645482.694724234</c:v>
                </c:pt>
                <c:pt idx="58">
                  <c:v>13911103.369051665</c:v>
                </c:pt>
                <c:pt idx="59">
                  <c:v>15223472.123487687</c:v>
                </c:pt>
                <c:pt idx="60">
                  <c:v>15819595.238233184</c:v>
                </c:pt>
                <c:pt idx="61">
                  <c:v>14478455.087954439</c:v>
                </c:pt>
                <c:pt idx="62">
                  <c:v>14924375.097311029</c:v>
                </c:pt>
                <c:pt idx="63">
                  <c:v>13739133.072629876</c:v>
                </c:pt>
                <c:pt idx="64">
                  <c:v>13935198.612513894</c:v>
                </c:pt>
                <c:pt idx="65">
                  <c:v>14462849.065906052</c:v>
                </c:pt>
                <c:pt idx="66">
                  <c:v>16349577.005285343</c:v>
                </c:pt>
                <c:pt idx="67">
                  <c:v>15993997.545163905</c:v>
                </c:pt>
                <c:pt idx="68">
                  <c:v>14138255.553619053</c:v>
                </c:pt>
                <c:pt idx="69">
                  <c:v>13755450.389977591</c:v>
                </c:pt>
                <c:pt idx="70">
                  <c:v>13935986.521293413</c:v>
                </c:pt>
                <c:pt idx="71">
                  <c:v>15231915.845498508</c:v>
                </c:pt>
                <c:pt idx="72">
                  <c:v>15885936.450479111</c:v>
                </c:pt>
                <c:pt idx="73">
                  <c:v>14955230.752292769</c:v>
                </c:pt>
                <c:pt idx="74">
                  <c:v>14985483.026197379</c:v>
                </c:pt>
                <c:pt idx="75">
                  <c:v>13766886.726280853</c:v>
                </c:pt>
                <c:pt idx="76">
                  <c:v>14009514.036897229</c:v>
                </c:pt>
                <c:pt idx="77">
                  <c:v>14417730.844423044</c:v>
                </c:pt>
                <c:pt idx="78">
                  <c:v>16242036.584939716</c:v>
                </c:pt>
                <c:pt idx="79">
                  <c:v>15813701.829663554</c:v>
                </c:pt>
                <c:pt idx="80">
                  <c:v>14033821.393171612</c:v>
                </c:pt>
                <c:pt idx="81">
                  <c:v>13645202.644804696</c:v>
                </c:pt>
                <c:pt idx="82">
                  <c:v>13969891.806220692</c:v>
                </c:pt>
                <c:pt idx="83">
                  <c:v>15219725.679610474</c:v>
                </c:pt>
                <c:pt idx="84">
                  <c:v>15868168.458354576</c:v>
                </c:pt>
                <c:pt idx="85">
                  <c:v>14711345.325021401</c:v>
                </c:pt>
                <c:pt idx="86">
                  <c:v>15141880.321021264</c:v>
                </c:pt>
                <c:pt idx="87">
                  <c:v>13959749.753299154</c:v>
                </c:pt>
                <c:pt idx="88">
                  <c:v>14052470.03834475</c:v>
                </c:pt>
                <c:pt idx="89">
                  <c:v>14581585.537068948</c:v>
                </c:pt>
                <c:pt idx="90">
                  <c:v>16409767.000735922</c:v>
                </c:pt>
                <c:pt idx="91">
                  <c:v>16049605.841262547</c:v>
                </c:pt>
                <c:pt idx="92">
                  <c:v>14282353.898166928</c:v>
                </c:pt>
                <c:pt idx="93">
                  <c:v>13921983.115776787</c:v>
                </c:pt>
                <c:pt idx="94">
                  <c:v>14191949.730967201</c:v>
                </c:pt>
                <c:pt idx="95">
                  <c:v>15497510.073058417</c:v>
                </c:pt>
                <c:pt idx="96">
                  <c:v>16152822.152667375</c:v>
                </c:pt>
                <c:pt idx="97">
                  <c:v>14784611.529591393</c:v>
                </c:pt>
                <c:pt idx="98">
                  <c:v>15235517.370431678</c:v>
                </c:pt>
                <c:pt idx="99">
                  <c:v>13988677.002334014</c:v>
                </c:pt>
                <c:pt idx="100">
                  <c:v>14044226.878248783</c:v>
                </c:pt>
                <c:pt idx="101">
                  <c:v>14921540.779707991</c:v>
                </c:pt>
                <c:pt idx="102">
                  <c:v>16815195.010676563</c:v>
                </c:pt>
                <c:pt idx="103">
                  <c:v>16514278.507525859</c:v>
                </c:pt>
                <c:pt idx="104">
                  <c:v>14670395.546125215</c:v>
                </c:pt>
                <c:pt idx="105">
                  <c:v>14283245.740885979</c:v>
                </c:pt>
                <c:pt idx="106">
                  <c:v>14681276.995148644</c:v>
                </c:pt>
                <c:pt idx="107">
                  <c:v>15961882.194517078</c:v>
                </c:pt>
                <c:pt idx="108">
                  <c:v>16610090.514037443</c:v>
                </c:pt>
                <c:pt idx="109">
                  <c:v>15304241.201304015</c:v>
                </c:pt>
                <c:pt idx="110">
                  <c:v>15696609.661288479</c:v>
                </c:pt>
                <c:pt idx="111">
                  <c:v>14497217.107154556</c:v>
                </c:pt>
                <c:pt idx="112">
                  <c:v>14578253.232024843</c:v>
                </c:pt>
                <c:pt idx="113">
                  <c:v>15132853.680439342</c:v>
                </c:pt>
                <c:pt idx="114">
                  <c:v>17025274.726769179</c:v>
                </c:pt>
                <c:pt idx="115">
                  <c:v>16622250.051214436</c:v>
                </c:pt>
                <c:pt idx="116">
                  <c:v>14851534.312691566</c:v>
                </c:pt>
                <c:pt idx="117">
                  <c:v>14450057.80876545</c:v>
                </c:pt>
                <c:pt idx="118">
                  <c:v>14495603.00941975</c:v>
                </c:pt>
                <c:pt idx="119">
                  <c:v>15776910.287194172</c:v>
                </c:pt>
                <c:pt idx="120">
                  <c:v>15937624.318390222</c:v>
                </c:pt>
                <c:pt idx="121">
                  <c:v>14931355.891741497</c:v>
                </c:pt>
                <c:pt idx="122">
                  <c:v>15060344.729953052</c:v>
                </c:pt>
                <c:pt idx="123">
                  <c:v>12492501.824721154</c:v>
                </c:pt>
                <c:pt idx="124">
                  <c:v>12601301.908103975</c:v>
                </c:pt>
                <c:pt idx="125">
                  <c:v>13175299.086424489</c:v>
                </c:pt>
                <c:pt idx="126">
                  <c:v>15256385.869935649</c:v>
                </c:pt>
                <c:pt idx="127">
                  <c:v>14894185.122004481</c:v>
                </c:pt>
                <c:pt idx="128">
                  <c:v>13112634.073598046</c:v>
                </c:pt>
                <c:pt idx="129">
                  <c:v>12915039.821737872</c:v>
                </c:pt>
                <c:pt idx="130">
                  <c:v>13193592.665760819</c:v>
                </c:pt>
                <c:pt idx="131">
                  <c:v>14507217.816500491</c:v>
                </c:pt>
                <c:pt idx="132">
                  <c:v>16265300.50576626</c:v>
                </c:pt>
                <c:pt idx="133">
                  <c:v>14944138.859247282</c:v>
                </c:pt>
                <c:pt idx="134">
                  <c:v>15396087.437210171</c:v>
                </c:pt>
                <c:pt idx="135">
                  <c:v>14241317.811238494</c:v>
                </c:pt>
                <c:pt idx="136">
                  <c:v>14381951.197835589</c:v>
                </c:pt>
                <c:pt idx="137">
                  <c:v>14961215.322166603</c:v>
                </c:pt>
                <c:pt idx="138">
                  <c:v>16848401.508054063</c:v>
                </c:pt>
                <c:pt idx="139">
                  <c:v>16485068.401777161</c:v>
                </c:pt>
                <c:pt idx="140">
                  <c:v>14719188.734235417</c:v>
                </c:pt>
                <c:pt idx="141">
                  <c:v>14347406.811889416</c:v>
                </c:pt>
                <c:pt idx="142">
                  <c:v>14612348.697746184</c:v>
                </c:pt>
                <c:pt idx="143">
                  <c:v>15898425.736338561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6-4CA9-A1E3-93DA94FB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Monthly'!$D$2:$D$133</c:f>
              <c:numCache>
                <c:formatCode>_(* #,##0.00_);_(* \(#,##0.00\);_(* "-"??_);_(@_)</c:formatCode>
                <c:ptCount val="132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  <c:pt idx="120">
                  <c:v>75861625.05477725</c:v>
                </c:pt>
                <c:pt idx="121">
                  <c:v>70798878.05477725</c:v>
                </c:pt>
                <c:pt idx="122">
                  <c:v>70545164.05477725</c:v>
                </c:pt>
                <c:pt idx="123">
                  <c:v>60747838.054777242</c:v>
                </c:pt>
                <c:pt idx="124">
                  <c:v>63619784.054777242</c:v>
                </c:pt>
                <c:pt idx="125">
                  <c:v>70107012.05477725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3-43DF-B3EE-184CDB99B5F2}"/>
            </c:ext>
          </c:extLst>
        </c:ser>
        <c:ser>
          <c:idx val="1"/>
          <c:order val="1"/>
          <c:tx>
            <c:strRef>
              <c:f>'GS&gt;50 Normalized Monthly'!$V$1</c:f>
              <c:strCache>
                <c:ptCount val="1"/>
                <c:pt idx="0">
                  <c:v>Predicted/Normalized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</c:numCache>
            </c:numRef>
          </c:cat>
          <c:val>
            <c:numRef>
              <c:f>'GS&gt;50 Normalized Monthly'!$V$2:$V$145</c:f>
              <c:numCache>
                <c:formatCode>_(* #,##0.0_);_(* \(#,##0.0\);_(* "-"??_);_(@_)</c:formatCode>
                <c:ptCount val="144"/>
                <c:pt idx="0">
                  <c:v>78148886.619217813</c:v>
                </c:pt>
                <c:pt idx="1">
                  <c:v>71349028.769918025</c:v>
                </c:pt>
                <c:pt idx="2">
                  <c:v>76205752.868748248</c:v>
                </c:pt>
                <c:pt idx="3">
                  <c:v>72405765.457120776</c:v>
                </c:pt>
                <c:pt idx="4">
                  <c:v>74609108.866694361</c:v>
                </c:pt>
                <c:pt idx="5">
                  <c:v>76315850.616754249</c:v>
                </c:pt>
                <c:pt idx="6">
                  <c:v>83983330.689798713</c:v>
                </c:pt>
                <c:pt idx="7">
                  <c:v>82709350.9245345</c:v>
                </c:pt>
                <c:pt idx="8">
                  <c:v>75768227.715833277</c:v>
                </c:pt>
                <c:pt idx="9">
                  <c:v>74094159.654119551</c:v>
                </c:pt>
                <c:pt idx="10">
                  <c:v>73331437.287211671</c:v>
                </c:pt>
                <c:pt idx="11">
                  <c:v>74400130.752785355</c:v>
                </c:pt>
                <c:pt idx="12">
                  <c:v>80405962.026916802</c:v>
                </c:pt>
                <c:pt idx="13">
                  <c:v>71371301.254268348</c:v>
                </c:pt>
                <c:pt idx="14">
                  <c:v>76072108.870074242</c:v>
                </c:pt>
                <c:pt idx="15">
                  <c:v>71752399.848365694</c:v>
                </c:pt>
                <c:pt idx="16">
                  <c:v>73955743.257939279</c:v>
                </c:pt>
                <c:pt idx="17">
                  <c:v>75766429.330015376</c:v>
                </c:pt>
                <c:pt idx="18">
                  <c:v>83433909.40305984</c:v>
                </c:pt>
                <c:pt idx="19">
                  <c:v>82004013.154771298</c:v>
                </c:pt>
                <c:pt idx="20">
                  <c:v>75010917.785061955</c:v>
                </c:pt>
                <c:pt idx="21">
                  <c:v>72973044.596291482</c:v>
                </c:pt>
                <c:pt idx="22">
                  <c:v>72574127.356440365</c:v>
                </c:pt>
                <c:pt idx="23">
                  <c:v>73538876.499997839</c:v>
                </c:pt>
                <c:pt idx="24">
                  <c:v>78885148.8682625</c:v>
                </c:pt>
                <c:pt idx="25">
                  <c:v>74007604.183471143</c:v>
                </c:pt>
                <c:pt idx="26">
                  <c:v>76734126.473760486</c:v>
                </c:pt>
                <c:pt idx="27">
                  <c:v>72362445.291043833</c:v>
                </c:pt>
                <c:pt idx="28">
                  <c:v>74565788.700617418</c:v>
                </c:pt>
                <c:pt idx="29">
                  <c:v>76272530.450677305</c:v>
                </c:pt>
                <c:pt idx="30">
                  <c:v>84095927.006746098</c:v>
                </c:pt>
                <c:pt idx="31">
                  <c:v>82614058.597449452</c:v>
                </c:pt>
                <c:pt idx="32">
                  <c:v>75568991.066732004</c:v>
                </c:pt>
                <c:pt idx="33">
                  <c:v>73531117.877961546</c:v>
                </c:pt>
                <c:pt idx="34">
                  <c:v>72820367.672061741</c:v>
                </c:pt>
                <c:pt idx="35">
                  <c:v>73785116.81561923</c:v>
                </c:pt>
                <c:pt idx="36">
                  <c:v>78922893.268012643</c:v>
                </c:pt>
                <c:pt idx="37">
                  <c:v>72226979.740729064</c:v>
                </c:pt>
                <c:pt idx="38">
                  <c:v>76927787.356534958</c:v>
                </c:pt>
                <c:pt idx="39">
                  <c:v>72660050.495834514</c:v>
                </c:pt>
                <c:pt idx="40">
                  <c:v>74759449.583391875</c:v>
                </c:pt>
                <c:pt idx="41">
                  <c:v>76362247.011435553</c:v>
                </c:pt>
                <c:pt idx="42">
                  <c:v>84237615.728512451</c:v>
                </c:pt>
                <c:pt idx="43">
                  <c:v>82859691.641232014</c:v>
                </c:pt>
                <c:pt idx="44">
                  <c:v>75866596.271522671</c:v>
                </c:pt>
                <c:pt idx="45">
                  <c:v>74088583.887792751</c:v>
                </c:pt>
                <c:pt idx="46">
                  <c:v>73325861.520884871</c:v>
                </c:pt>
                <c:pt idx="47">
                  <c:v>74134694.181418017</c:v>
                </c:pt>
                <c:pt idx="48">
                  <c:v>79974595.183835939</c:v>
                </c:pt>
                <c:pt idx="49">
                  <c:v>73226709.495544255</c:v>
                </c:pt>
                <c:pt idx="50">
                  <c:v>77823572.789333925</c:v>
                </c:pt>
                <c:pt idx="51">
                  <c:v>73399919.445609182</c:v>
                </c:pt>
                <c:pt idx="52">
                  <c:v>75395374.211150318</c:v>
                </c:pt>
                <c:pt idx="53">
                  <c:v>77024157.719698042</c:v>
                </c:pt>
                <c:pt idx="54">
                  <c:v>84769596.03425467</c:v>
                </c:pt>
                <c:pt idx="55">
                  <c:v>83339699.785966128</c:v>
                </c:pt>
                <c:pt idx="56">
                  <c:v>76762381.704321653</c:v>
                </c:pt>
                <c:pt idx="57">
                  <c:v>74932397.159583628</c:v>
                </c:pt>
                <c:pt idx="58">
                  <c:v>74169674.792675734</c:v>
                </c:pt>
                <c:pt idx="59">
                  <c:v>74874563.131192654</c:v>
                </c:pt>
                <c:pt idx="60">
                  <c:v>80520643.108266905</c:v>
                </c:pt>
                <c:pt idx="61">
                  <c:v>73720785.258967102</c:v>
                </c:pt>
                <c:pt idx="62">
                  <c:v>78473565.035781115</c:v>
                </c:pt>
                <c:pt idx="63">
                  <c:v>73997939.531048238</c:v>
                </c:pt>
                <c:pt idx="64">
                  <c:v>76097338.618605614</c:v>
                </c:pt>
                <c:pt idx="65">
                  <c:v>77700136.046649277</c:v>
                </c:pt>
                <c:pt idx="66">
                  <c:v>85471560.441709965</c:v>
                </c:pt>
                <c:pt idx="67">
                  <c:v>84145608.515437633</c:v>
                </c:pt>
                <c:pt idx="68">
                  <c:v>77048568.823712081</c:v>
                </c:pt>
                <c:pt idx="69">
                  <c:v>74854779.151917294</c:v>
                </c:pt>
                <c:pt idx="70">
                  <c:v>74196001.107025608</c:v>
                </c:pt>
                <c:pt idx="71">
                  <c:v>75056805.928566873</c:v>
                </c:pt>
                <c:pt idx="72">
                  <c:v>80712393.260068819</c:v>
                </c:pt>
                <c:pt idx="73">
                  <c:v>75990765.058301777</c:v>
                </c:pt>
                <c:pt idx="74">
                  <c:v>78717287.348591134</c:v>
                </c:pt>
                <c:pt idx="75">
                  <c:v>74397578.326882586</c:v>
                </c:pt>
                <c:pt idx="76">
                  <c:v>76496977.414439946</c:v>
                </c:pt>
                <c:pt idx="77">
                  <c:v>78047802.68147552</c:v>
                </c:pt>
                <c:pt idx="78">
                  <c:v>85871199.237544298</c:v>
                </c:pt>
                <c:pt idx="79">
                  <c:v>84441302.989255756</c:v>
                </c:pt>
                <c:pt idx="80">
                  <c:v>77344263.297530204</c:v>
                </c:pt>
                <c:pt idx="81">
                  <c:v>75514278.75279218</c:v>
                </c:pt>
                <c:pt idx="82">
                  <c:v>74699584.224876165</c:v>
                </c:pt>
                <c:pt idx="83">
                  <c:v>75456444.724401221</c:v>
                </c:pt>
                <c:pt idx="84">
                  <c:v>81179050.435342252</c:v>
                </c:pt>
                <c:pt idx="85">
                  <c:v>72560166.950758681</c:v>
                </c:pt>
                <c:pt idx="86">
                  <c:v>77209002.405556455</c:v>
                </c:pt>
                <c:pt idx="87">
                  <c:v>72837321.222839803</c:v>
                </c:pt>
                <c:pt idx="88">
                  <c:v>74780803.827372849</c:v>
                </c:pt>
                <c:pt idx="89">
                  <c:v>76643462.060457066</c:v>
                </c:pt>
                <c:pt idx="90">
                  <c:v>84414886.455517739</c:v>
                </c:pt>
                <c:pt idx="91">
                  <c:v>83036962.368237317</c:v>
                </c:pt>
                <c:pt idx="92">
                  <c:v>75939922.676511765</c:v>
                </c:pt>
                <c:pt idx="93">
                  <c:v>74005993.809757501</c:v>
                </c:pt>
                <c:pt idx="94">
                  <c:v>73243271.442849606</c:v>
                </c:pt>
                <c:pt idx="95">
                  <c:v>74000131.942374647</c:v>
                </c:pt>
                <c:pt idx="96">
                  <c:v>79573555.336012274</c:v>
                </c:pt>
                <c:pt idx="97">
                  <c:v>72929613.969736814</c:v>
                </c:pt>
                <c:pt idx="98">
                  <c:v>77734365.907558918</c:v>
                </c:pt>
                <c:pt idx="99">
                  <c:v>73258740.402826041</c:v>
                </c:pt>
                <c:pt idx="100">
                  <c:v>75462083.812399626</c:v>
                </c:pt>
                <c:pt idx="101">
                  <c:v>75141911.283143282</c:v>
                </c:pt>
                <c:pt idx="102">
                  <c:v>82913335.67820397</c:v>
                </c:pt>
                <c:pt idx="103">
                  <c:v>81483439.429915428</c:v>
                </c:pt>
                <c:pt idx="104">
                  <c:v>74646260.543230414</c:v>
                </c:pt>
                <c:pt idx="105">
                  <c:v>72556415.193451837</c:v>
                </c:pt>
                <c:pt idx="106">
                  <c:v>71741720.665535837</c:v>
                </c:pt>
                <c:pt idx="107">
                  <c:v>72602525.487077087</c:v>
                </c:pt>
                <c:pt idx="108">
                  <c:v>78109825.259025857</c:v>
                </c:pt>
                <c:pt idx="109">
                  <c:v>71257995.248717964</c:v>
                </c:pt>
                <c:pt idx="110">
                  <c:v>75854858.542507634</c:v>
                </c:pt>
                <c:pt idx="111">
                  <c:v>71535149.5207991</c:v>
                </c:pt>
                <c:pt idx="112">
                  <c:v>73842437.252388895</c:v>
                </c:pt>
                <c:pt idx="113">
                  <c:v>75757067.646481216</c:v>
                </c:pt>
                <c:pt idx="114">
                  <c:v>83528492.041541889</c:v>
                </c:pt>
                <c:pt idx="115">
                  <c:v>82150567.954261452</c:v>
                </c:pt>
                <c:pt idx="116">
                  <c:v>75001556.101527795</c:v>
                </c:pt>
                <c:pt idx="117">
                  <c:v>72963682.912757322</c:v>
                </c:pt>
                <c:pt idx="118">
                  <c:v>74227874.825165659</c:v>
                </c:pt>
                <c:pt idx="119">
                  <c:v>75088679.646706924</c:v>
                </c:pt>
                <c:pt idx="120">
                  <c:v>79179320.491369724</c:v>
                </c:pt>
                <c:pt idx="121">
                  <c:v>73834026.357505381</c:v>
                </c:pt>
                <c:pt idx="122">
                  <c:v>74397388.019964918</c:v>
                </c:pt>
                <c:pt idx="123">
                  <c:v>66763092.036095597</c:v>
                </c:pt>
                <c:pt idx="124">
                  <c:v>68758546.801636755</c:v>
                </c:pt>
                <c:pt idx="125">
                  <c:v>70361344.229680419</c:v>
                </c:pt>
                <c:pt idx="126">
                  <c:v>78731251.148974955</c:v>
                </c:pt>
                <c:pt idx="127">
                  <c:v>77296150.344582617</c:v>
                </c:pt>
                <c:pt idx="128">
                  <c:v>70245878.776875541</c:v>
                </c:pt>
                <c:pt idx="129">
                  <c:v>69088955.523807228</c:v>
                </c:pt>
                <c:pt idx="130">
                  <c:v>68269057.996974647</c:v>
                </c:pt>
                <c:pt idx="131">
                  <c:v>69020716.016542003</c:v>
                </c:pt>
                <c:pt idx="132">
                  <c:v>78074305.645990402</c:v>
                </c:pt>
                <c:pt idx="133">
                  <c:v>71321217.265337303</c:v>
                </c:pt>
                <c:pt idx="134">
                  <c:v>75912878.385693848</c:v>
                </c:pt>
                <c:pt idx="135">
                  <c:v>71535995.548420623</c:v>
                </c:pt>
                <c:pt idx="136">
                  <c:v>73630193.500246197</c:v>
                </c:pt>
                <c:pt idx="137">
                  <c:v>75279762.472339213</c:v>
                </c:pt>
                <c:pt idx="138">
                  <c:v>83045986.769162416</c:v>
                </c:pt>
                <c:pt idx="139">
                  <c:v>81610890.94130595</c:v>
                </c:pt>
                <c:pt idx="140">
                  <c:v>74560624.349638402</c:v>
                </c:pt>
                <c:pt idx="141">
                  <c:v>72569524.77949205</c:v>
                </c:pt>
                <c:pt idx="142">
                  <c:v>71749632.227706403</c:v>
                </c:pt>
                <c:pt idx="143">
                  <c:v>72501295.221824452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3-43DF-B3EE-184CDB99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556896336</c:v>
                </c:pt>
                <c:pt idx="1">
                  <c:v>551353006</c:v>
                </c:pt>
                <c:pt idx="2">
                  <c:v>551839571</c:v>
                </c:pt>
                <c:pt idx="3">
                  <c:v>540087395</c:v>
                </c:pt>
                <c:pt idx="4">
                  <c:v>530303117</c:v>
                </c:pt>
                <c:pt idx="5">
                  <c:v>530999846</c:v>
                </c:pt>
                <c:pt idx="6">
                  <c:v>545123880</c:v>
                </c:pt>
                <c:pt idx="7">
                  <c:v>501428451</c:v>
                </c:pt>
                <c:pt idx="8">
                  <c:v>536801589</c:v>
                </c:pt>
                <c:pt idx="9">
                  <c:v>512580883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2-4E16-B54F-952CEB5448A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556896336</c:v>
                </c:pt>
                <c:pt idx="1">
                  <c:v>552441915.71376777</c:v>
                </c:pt>
                <c:pt idx="2">
                  <c:v>554745009.76718867</c:v>
                </c:pt>
                <c:pt idx="3">
                  <c:v>544522483.65061712</c:v>
                </c:pt>
                <c:pt idx="4">
                  <c:v>537297947.86209393</c:v>
                </c:pt>
                <c:pt idx="5">
                  <c:v>541177794.84965634</c:v>
                </c:pt>
                <c:pt idx="6">
                  <c:v>560271575.81065547</c:v>
                </c:pt>
                <c:pt idx="7">
                  <c:v>530172278.92325264</c:v>
                </c:pt>
                <c:pt idx="8">
                  <c:v>573254017.28101659</c:v>
                </c:pt>
                <c:pt idx="9">
                  <c:v>550902275.42156863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2-4E16-B54F-952CEB5448A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551264765.681247</c:v>
                </c:pt>
                <c:pt idx="1">
                  <c:v>554038814.94364607</c:v>
                </c:pt>
                <c:pt idx="2">
                  <c:v>551743640.16048586</c:v>
                </c:pt>
                <c:pt idx="3">
                  <c:v>552283795.34764373</c:v>
                </c:pt>
                <c:pt idx="4">
                  <c:v>549480451.08963478</c:v>
                </c:pt>
                <c:pt idx="5">
                  <c:v>545406534.06879032</c:v>
                </c:pt>
                <c:pt idx="6">
                  <c:v>545505543.55967593</c:v>
                </c:pt>
                <c:pt idx="7">
                  <c:v>546258293.17879593</c:v>
                </c:pt>
                <c:pt idx="8">
                  <c:v>548756968.44543195</c:v>
                </c:pt>
                <c:pt idx="9">
                  <c:v>557758322.39440584</c:v>
                </c:pt>
                <c:pt idx="10">
                  <c:v>563613056.46390915</c:v>
                </c:pt>
                <c:pt idx="11">
                  <c:v>561853042.38772595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2-4E16-B54F-952CEB5448A4}"/>
            </c:ext>
          </c:extLst>
        </c:ser>
        <c:ser>
          <c:idx val="3"/>
          <c:order val="3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551264765.681247</c:v>
                </c:pt>
                <c:pt idx="1">
                  <c:v>552949905.22987831</c:v>
                </c:pt>
                <c:pt idx="2">
                  <c:v>548838201.3932972</c:v>
                </c:pt>
                <c:pt idx="3">
                  <c:v>547848706.69702661</c:v>
                </c:pt>
                <c:pt idx="4">
                  <c:v>542485620.22754085</c:v>
                </c:pt>
                <c:pt idx="5">
                  <c:v>535228585.21913403</c:v>
                </c:pt>
                <c:pt idx="6">
                  <c:v>530357847.74902046</c:v>
                </c:pt>
                <c:pt idx="7">
                  <c:v>517514465.25554329</c:v>
                </c:pt>
                <c:pt idx="8">
                  <c:v>512304540.16441542</c:v>
                </c:pt>
                <c:pt idx="9">
                  <c:v>519436929.97283721</c:v>
                </c:pt>
                <c:pt idx="10">
                  <c:v>525681894.02059662</c:v>
                </c:pt>
                <c:pt idx="11">
                  <c:v>524380821.80883002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2-4E16-B54F-952CEB54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Summary'!$L$5:$L$15</c:f>
              <c:numCache>
                <c:formatCode>#,##0</c:formatCode>
                <c:ptCount val="11"/>
                <c:pt idx="0">
                  <c:v>172200325</c:v>
                </c:pt>
                <c:pt idx="1">
                  <c:v>174484065</c:v>
                </c:pt>
                <c:pt idx="2">
                  <c:v>174704767</c:v>
                </c:pt>
                <c:pt idx="3">
                  <c:v>175467402</c:v>
                </c:pt>
                <c:pt idx="4">
                  <c:v>172644356</c:v>
                </c:pt>
                <c:pt idx="5">
                  <c:v>170245509</c:v>
                </c:pt>
                <c:pt idx="6">
                  <c:v>169905557</c:v>
                </c:pt>
                <c:pt idx="7">
                  <c:v>166894185</c:v>
                </c:pt>
                <c:pt idx="8">
                  <c:v>174257110</c:v>
                </c:pt>
                <c:pt idx="9">
                  <c:v>170703484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4-4DA4-9875-10FB45B051C5}"/>
            </c:ext>
          </c:extLst>
        </c:ser>
        <c:ser>
          <c:idx val="1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Summary'!$N$5:$N$16</c:f>
              <c:numCache>
                <c:formatCode>#,##0</c:formatCode>
                <c:ptCount val="12"/>
                <c:pt idx="0">
                  <c:v>172200325</c:v>
                </c:pt>
                <c:pt idx="1">
                  <c:v>175038865.0192433</c:v>
                </c:pt>
                <c:pt idx="2">
                  <c:v>176077042.3798866</c:v>
                </c:pt>
                <c:pt idx="3">
                  <c:v>177641893.47213364</c:v>
                </c:pt>
                <c:pt idx="4">
                  <c:v>175728867.72974029</c:v>
                </c:pt>
                <c:pt idx="5">
                  <c:v>175760336.67308122</c:v>
                </c:pt>
                <c:pt idx="6">
                  <c:v>178331752.41170803</c:v>
                </c:pt>
                <c:pt idx="7">
                  <c:v>176570010.93801251</c:v>
                </c:pt>
                <c:pt idx="8">
                  <c:v>186180270.5380356</c:v>
                </c:pt>
                <c:pt idx="9">
                  <c:v>184127432.94712472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4-4DA4-9875-10FB45B051C5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172254403.19788444</c:v>
                </c:pt>
                <c:pt idx="1">
                  <c:v>176208645.98658574</c:v>
                </c:pt>
                <c:pt idx="2">
                  <c:v>176600061.49610144</c:v>
                </c:pt>
                <c:pt idx="3">
                  <c:v>176949692.29558292</c:v>
                </c:pt>
                <c:pt idx="4">
                  <c:v>176123642.82967871</c:v>
                </c:pt>
                <c:pt idx="5">
                  <c:v>176764789.03538626</c:v>
                </c:pt>
                <c:pt idx="6">
                  <c:v>176945161.77498111</c:v>
                </c:pt>
                <c:pt idx="7">
                  <c:v>178668369.0930779</c:v>
                </c:pt>
                <c:pt idx="8">
                  <c:v>182053669.70786053</c:v>
                </c:pt>
                <c:pt idx="9">
                  <c:v>185040895.59230319</c:v>
                </c:pt>
                <c:pt idx="10">
                  <c:v>168077483.12887174</c:v>
                </c:pt>
                <c:pt idx="11">
                  <c:v>183100851.02350521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4-4DA4-9875-10FB45B051C5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172254403.19788444</c:v>
                </c:pt>
                <c:pt idx="1">
                  <c:v>175653845.96734244</c:v>
                </c:pt>
                <c:pt idx="2">
                  <c:v>175227786.11621484</c:v>
                </c:pt>
                <c:pt idx="3">
                  <c:v>174775200.82344928</c:v>
                </c:pt>
                <c:pt idx="4">
                  <c:v>173039131.09993842</c:v>
                </c:pt>
                <c:pt idx="5">
                  <c:v>171249961.36230505</c:v>
                </c:pt>
                <c:pt idx="6">
                  <c:v>168518966.36327308</c:v>
                </c:pt>
                <c:pt idx="7">
                  <c:v>168992543.15506539</c:v>
                </c:pt>
                <c:pt idx="8">
                  <c:v>170130509.16982493</c:v>
                </c:pt>
                <c:pt idx="9">
                  <c:v>171616946.64517847</c:v>
                </c:pt>
                <c:pt idx="10">
                  <c:v>154931631.59912169</c:v>
                </c:pt>
                <c:pt idx="11">
                  <c:v>170400465.12626848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F4-4DA4-9875-10FB45B0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Summary'!$U$5:$U$15</c:f>
              <c:numCache>
                <c:formatCode>#,##0</c:formatCode>
                <c:ptCount val="11"/>
                <c:pt idx="0">
                  <c:v>906197008</c:v>
                </c:pt>
                <c:pt idx="1">
                  <c:v>908229110</c:v>
                </c:pt>
                <c:pt idx="2">
                  <c:v>903337846</c:v>
                </c:pt>
                <c:pt idx="3">
                  <c:v>899933878</c:v>
                </c:pt>
                <c:pt idx="4">
                  <c:v>901672321</c:v>
                </c:pt>
                <c:pt idx="5">
                  <c:v>907051642</c:v>
                </c:pt>
                <c:pt idx="6">
                  <c:v>920835908</c:v>
                </c:pt>
                <c:pt idx="7">
                  <c:v>885596225</c:v>
                </c:pt>
                <c:pt idx="8">
                  <c:v>874283086</c:v>
                </c:pt>
                <c:pt idx="9">
                  <c:v>837536595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7-4CD5-B9F2-06D34607F46F}"/>
            </c:ext>
          </c:extLst>
        </c:ser>
        <c:ser>
          <c:idx val="1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Summary'!$W$5:$W$15</c:f>
              <c:numCache>
                <c:formatCode>#,##0</c:formatCode>
                <c:ptCount val="11"/>
                <c:pt idx="0">
                  <c:v>906197008</c:v>
                </c:pt>
                <c:pt idx="1">
                  <c:v>910448523.11322904</c:v>
                </c:pt>
                <c:pt idx="2">
                  <c:v>911276433.55605817</c:v>
                </c:pt>
                <c:pt idx="3">
                  <c:v>914608976.73929965</c:v>
                </c:pt>
                <c:pt idx="4">
                  <c:v>921825088.53771722</c:v>
                </c:pt>
                <c:pt idx="5">
                  <c:v>932632185.03165495</c:v>
                </c:pt>
                <c:pt idx="6">
                  <c:v>954581897.65928125</c:v>
                </c:pt>
                <c:pt idx="7">
                  <c:v>926195687.65508962</c:v>
                </c:pt>
                <c:pt idx="8">
                  <c:v>921141218.25214779</c:v>
                </c:pt>
                <c:pt idx="9">
                  <c:v>890395012.79648972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7-4CD5-B9F2-06D34607F46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913321030.22273648</c:v>
                </c:pt>
                <c:pt idx="1">
                  <c:v>908858833.38320255</c:v>
                </c:pt>
                <c:pt idx="2">
                  <c:v>915243223.00440264</c:v>
                </c:pt>
                <c:pt idx="3">
                  <c:v>916372450.6873014</c:v>
                </c:pt>
                <c:pt idx="4">
                  <c:v>925692641.45316625</c:v>
                </c:pt>
                <c:pt idx="5">
                  <c:v>931283731.56768775</c:v>
                </c:pt>
                <c:pt idx="6">
                  <c:v>937689877.31615973</c:v>
                </c:pt>
                <c:pt idx="7">
                  <c:v>919850975.59757566</c:v>
                </c:pt>
                <c:pt idx="8">
                  <c:v>910043967.70909154</c:v>
                </c:pt>
                <c:pt idx="9">
                  <c:v>909318186.95188165</c:v>
                </c:pt>
                <c:pt idx="10">
                  <c:v>865945727.74400973</c:v>
                </c:pt>
                <c:pt idx="11">
                  <c:v>901792307.10715711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7-4CD5-B9F2-06D34607F46F}"/>
            </c:ext>
          </c:extLst>
        </c:ser>
        <c:ser>
          <c:idx val="3"/>
          <c:order val="3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913321030.22273648</c:v>
                </c:pt>
                <c:pt idx="1">
                  <c:v>906639420.26997352</c:v>
                </c:pt>
                <c:pt idx="2">
                  <c:v>907304635.44834447</c:v>
                </c:pt>
                <c:pt idx="3">
                  <c:v>901697351.94800174</c:v>
                </c:pt>
                <c:pt idx="4">
                  <c:v>905539873.91544902</c:v>
                </c:pt>
                <c:pt idx="5">
                  <c:v>905703188.5360328</c:v>
                </c:pt>
                <c:pt idx="6">
                  <c:v>903943887.65687847</c:v>
                </c:pt>
                <c:pt idx="7">
                  <c:v>879251512.94248605</c:v>
                </c:pt>
                <c:pt idx="8">
                  <c:v>863185835.45694375</c:v>
                </c:pt>
                <c:pt idx="9">
                  <c:v>856459769.15539193</c:v>
                </c:pt>
                <c:pt idx="10">
                  <c:v>813790514.20756376</c:v>
                </c:pt>
                <c:pt idx="11">
                  <c:v>851986610.60924387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47-4CD5-B9F2-06D34607F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Weather!$D$122:$D$241</c:f>
              <c:numCache>
                <c:formatCode>0.00</c:formatCode>
                <c:ptCount val="120"/>
                <c:pt idx="0">
                  <c:v>-6.7387096774193553</c:v>
                </c:pt>
                <c:pt idx="1">
                  <c:v>-2.0749999999999997</c:v>
                </c:pt>
                <c:pt idx="2">
                  <c:v>1.532258064516129</c:v>
                </c:pt>
                <c:pt idx="3">
                  <c:v>7.31</c:v>
                </c:pt>
                <c:pt idx="4">
                  <c:v>12.75483870967742</c:v>
                </c:pt>
                <c:pt idx="5">
                  <c:v>17.443333333333332</c:v>
                </c:pt>
                <c:pt idx="6">
                  <c:v>19.235483870967741</c:v>
                </c:pt>
                <c:pt idx="7">
                  <c:v>21.296774193548387</c:v>
                </c:pt>
                <c:pt idx="8">
                  <c:v>17.513333333333332</c:v>
                </c:pt>
                <c:pt idx="9">
                  <c:v>9.6516129032258053</c:v>
                </c:pt>
                <c:pt idx="10">
                  <c:v>7.1466666666666665</c:v>
                </c:pt>
                <c:pt idx="11">
                  <c:v>-0.71612903225806457</c:v>
                </c:pt>
                <c:pt idx="12">
                  <c:v>-3.5870967741935478</c:v>
                </c:pt>
                <c:pt idx="13">
                  <c:v>-2.0214285714285714</c:v>
                </c:pt>
                <c:pt idx="14">
                  <c:v>4.5032258064516126</c:v>
                </c:pt>
                <c:pt idx="15">
                  <c:v>9.7033333333333349</c:v>
                </c:pt>
                <c:pt idx="16">
                  <c:v>14.548387096774196</c:v>
                </c:pt>
                <c:pt idx="17">
                  <c:v>19.37</c:v>
                </c:pt>
                <c:pt idx="18">
                  <c:v>23.412903225806449</c:v>
                </c:pt>
                <c:pt idx="19">
                  <c:v>22.700000000000003</c:v>
                </c:pt>
                <c:pt idx="20">
                  <c:v>16.953333333333333</c:v>
                </c:pt>
                <c:pt idx="21">
                  <c:v>11.558064516129031</c:v>
                </c:pt>
                <c:pt idx="22">
                  <c:v>5.2633333333333336</c:v>
                </c:pt>
                <c:pt idx="23">
                  <c:v>-2.4387096774193551</c:v>
                </c:pt>
                <c:pt idx="24">
                  <c:v>-5.4419354838709673</c:v>
                </c:pt>
                <c:pt idx="25">
                  <c:v>-3.6142857142857139</c:v>
                </c:pt>
                <c:pt idx="26">
                  <c:v>0.40322580645161288</c:v>
                </c:pt>
                <c:pt idx="27">
                  <c:v>6.1433333333333335</c:v>
                </c:pt>
                <c:pt idx="28">
                  <c:v>11.96774193548387</c:v>
                </c:pt>
                <c:pt idx="29">
                  <c:v>18.653333333333332</c:v>
                </c:pt>
                <c:pt idx="30">
                  <c:v>24.125806451612902</c:v>
                </c:pt>
                <c:pt idx="31">
                  <c:v>21.819354838709678</c:v>
                </c:pt>
                <c:pt idx="32">
                  <c:v>17.616666666666667</c:v>
                </c:pt>
                <c:pt idx="33">
                  <c:v>11.587096774193549</c:v>
                </c:pt>
                <c:pt idx="34">
                  <c:v>8.0533333333333328</c:v>
                </c:pt>
                <c:pt idx="35">
                  <c:v>2.4741935483870963</c:v>
                </c:pt>
                <c:pt idx="36">
                  <c:v>-0.34516129032258075</c:v>
                </c:pt>
                <c:pt idx="37">
                  <c:v>0.84827586206896544</c:v>
                </c:pt>
                <c:pt idx="38">
                  <c:v>6.112903225806452</c:v>
                </c:pt>
                <c:pt idx="39">
                  <c:v>7.86</c:v>
                </c:pt>
                <c:pt idx="40">
                  <c:v>15.490322580645163</c:v>
                </c:pt>
                <c:pt idx="41">
                  <c:v>20.633333333333333</c:v>
                </c:pt>
                <c:pt idx="42">
                  <c:v>24.2258064516129</c:v>
                </c:pt>
                <c:pt idx="43">
                  <c:v>22.219354838709677</c:v>
                </c:pt>
                <c:pt idx="44">
                  <c:v>17.386666666666663</c:v>
                </c:pt>
                <c:pt idx="45">
                  <c:v>10.816129032258065</c:v>
                </c:pt>
                <c:pt idx="46">
                  <c:v>4.8366666666666669</c:v>
                </c:pt>
                <c:pt idx="47">
                  <c:v>2.5354838709677421</c:v>
                </c:pt>
                <c:pt idx="48">
                  <c:v>-0.74838709677419368</c:v>
                </c:pt>
                <c:pt idx="49">
                  <c:v>-2.9821428571428572</c:v>
                </c:pt>
                <c:pt idx="50">
                  <c:v>1.1193548387096774</c:v>
                </c:pt>
                <c:pt idx="51">
                  <c:v>6.0466666666666669</c:v>
                </c:pt>
                <c:pt idx="52">
                  <c:v>13.312903225806453</c:v>
                </c:pt>
                <c:pt idx="53">
                  <c:v>18.400000000000002</c:v>
                </c:pt>
                <c:pt idx="54">
                  <c:v>22.22258064516129</c:v>
                </c:pt>
                <c:pt idx="55">
                  <c:v>20.870967741935488</c:v>
                </c:pt>
                <c:pt idx="56">
                  <c:v>16.766666666666669</c:v>
                </c:pt>
                <c:pt idx="57">
                  <c:v>11.85483870967742</c:v>
                </c:pt>
                <c:pt idx="58">
                  <c:v>3.776666666666666</c:v>
                </c:pt>
                <c:pt idx="59">
                  <c:v>-2.1290322580645156</c:v>
                </c:pt>
                <c:pt idx="60">
                  <c:v>-6.9064516129032256</c:v>
                </c:pt>
                <c:pt idx="61">
                  <c:v>-6.8785714285714272</c:v>
                </c:pt>
                <c:pt idx="62">
                  <c:v>-2.9806451612903229</c:v>
                </c:pt>
                <c:pt idx="63">
                  <c:v>5.8566666666666682</c:v>
                </c:pt>
                <c:pt idx="64">
                  <c:v>12.861290322580649</c:v>
                </c:pt>
                <c:pt idx="65">
                  <c:v>18.513333333333328</c:v>
                </c:pt>
                <c:pt idx="66">
                  <c:v>19.825806451612905</c:v>
                </c:pt>
                <c:pt idx="67">
                  <c:v>20.070967741935487</c:v>
                </c:pt>
                <c:pt idx="68">
                  <c:v>17.286666666666665</c:v>
                </c:pt>
                <c:pt idx="69">
                  <c:v>11.712903225806446</c:v>
                </c:pt>
                <c:pt idx="70">
                  <c:v>3.2833333333333328</c:v>
                </c:pt>
                <c:pt idx="71">
                  <c:v>1.2548387096774198</c:v>
                </c:pt>
                <c:pt idx="72">
                  <c:v>-5.8580645161290343</c:v>
                </c:pt>
                <c:pt idx="73">
                  <c:v>-11.139285714285718</c:v>
                </c:pt>
                <c:pt idx="74">
                  <c:v>-1.1612903225806448</c:v>
                </c:pt>
                <c:pt idx="75">
                  <c:v>7.2700000000000022</c:v>
                </c:pt>
                <c:pt idx="76">
                  <c:v>14.535483870967743</c:v>
                </c:pt>
                <c:pt idx="77">
                  <c:v>16.886666666666663</c:v>
                </c:pt>
                <c:pt idx="78">
                  <c:v>21.899999999999995</c:v>
                </c:pt>
                <c:pt idx="79">
                  <c:v>20.796774193548384</c:v>
                </c:pt>
                <c:pt idx="80">
                  <c:v>20.030000000000005</c:v>
                </c:pt>
                <c:pt idx="81">
                  <c:v>11.587096774193544</c:v>
                </c:pt>
                <c:pt idx="82">
                  <c:v>7.9633333333333329</c:v>
                </c:pt>
                <c:pt idx="83">
                  <c:v>5.2741935483870979</c:v>
                </c:pt>
                <c:pt idx="84">
                  <c:v>-2.1612903225806446</c:v>
                </c:pt>
                <c:pt idx="85">
                  <c:v>-0.76896551724137929</c:v>
                </c:pt>
                <c:pt idx="86">
                  <c:v>3.4451612903225803</c:v>
                </c:pt>
                <c:pt idx="87">
                  <c:v>4.9666666666666659</c:v>
                </c:pt>
                <c:pt idx="88">
                  <c:v>13.870967741935482</c:v>
                </c:pt>
                <c:pt idx="89">
                  <c:v>19.386666666666663</c:v>
                </c:pt>
                <c:pt idx="90">
                  <c:v>22.919354838709673</c:v>
                </c:pt>
                <c:pt idx="91">
                  <c:v>23.735483870967741</c:v>
                </c:pt>
                <c:pt idx="92">
                  <c:v>20.029999999999998</c:v>
                </c:pt>
                <c:pt idx="93">
                  <c:v>13.20967741935484</c:v>
                </c:pt>
                <c:pt idx="94">
                  <c:v>8.2366666666666628</c:v>
                </c:pt>
                <c:pt idx="95">
                  <c:v>-3.2258064516129135E-2</c:v>
                </c:pt>
                <c:pt idx="96">
                  <c:v>-0.34193548387096795</c:v>
                </c:pt>
                <c:pt idx="97">
                  <c:v>1.1714285714285715</c:v>
                </c:pt>
                <c:pt idx="98">
                  <c:v>0.54193548387096779</c:v>
                </c:pt>
                <c:pt idx="99">
                  <c:v>8.9300000000000015</c:v>
                </c:pt>
                <c:pt idx="100">
                  <c:v>11.783870967741937</c:v>
                </c:pt>
                <c:pt idx="101">
                  <c:v>19.303333333333331</c:v>
                </c:pt>
                <c:pt idx="102">
                  <c:v>21.661290322580644</c:v>
                </c:pt>
                <c:pt idx="103">
                  <c:v>20.522580645161295</c:v>
                </c:pt>
                <c:pt idx="104">
                  <c:v>18.610000000000003</c:v>
                </c:pt>
                <c:pt idx="105">
                  <c:v>14.658064516129036</c:v>
                </c:pt>
                <c:pt idx="106">
                  <c:v>5.0699999999999994</c:v>
                </c:pt>
                <c:pt idx="107">
                  <c:v>-2.9419354838709673</c:v>
                </c:pt>
                <c:pt idx="108">
                  <c:v>-3.9451612903225803</c:v>
                </c:pt>
                <c:pt idx="109">
                  <c:v>-0.28928571428571387</c:v>
                </c:pt>
                <c:pt idx="110">
                  <c:v>0.77741935483870972</c:v>
                </c:pt>
                <c:pt idx="111">
                  <c:v>4.0233333333333334</c:v>
                </c:pt>
                <c:pt idx="112">
                  <c:v>14.790322580645164</c:v>
                </c:pt>
                <c:pt idx="113">
                  <c:v>19.029999999999998</c:v>
                </c:pt>
                <c:pt idx="114">
                  <c:v>23.296774193548391</c:v>
                </c:pt>
                <c:pt idx="115">
                  <c:v>23.283870967741933</c:v>
                </c:pt>
                <c:pt idx="116">
                  <c:v>19.446666666666669</c:v>
                </c:pt>
                <c:pt idx="117">
                  <c:v>10.645161290322582</c:v>
                </c:pt>
                <c:pt idx="118">
                  <c:v>2.9200000000000004</c:v>
                </c:pt>
                <c:pt idx="119">
                  <c:v>1.3548387096774193</c:v>
                </c:pt>
              </c:numCache>
            </c:numRef>
          </c:xVal>
          <c:yVal>
            <c:numRef>
              <c:f>Weather!$T$122:$T$241</c:f>
              <c:numCache>
                <c:formatCode>_(* #,##0_);_(* \(#,##0\);_(* "-"??_);_(@_)</c:formatCode>
                <c:ptCount val="120"/>
                <c:pt idx="12">
                  <c:v>102.06269667577472</c:v>
                </c:pt>
                <c:pt idx="13" formatCode="_(* #,##0.00_);_(* \(#,##0.00\);_(* &quot;-&quot;??_);_(@_)">
                  <c:v>103.44364856742136</c:v>
                </c:pt>
                <c:pt idx="14" formatCode="_(* #,##0.00_);_(* \(#,##0.00\);_(* &quot;-&quot;??_);_(@_)">
                  <c:v>92.171646757072807</c:v>
                </c:pt>
                <c:pt idx="15" formatCode="_(* #,##0.00_);_(* \(#,##0.00\);_(* &quot;-&quot;??_);_(@_)">
                  <c:v>85.377166465135033</c:v>
                </c:pt>
                <c:pt idx="16" formatCode="_(* #,##0.00_);_(* \(#,##0.00\);_(* &quot;-&quot;??_);_(@_)">
                  <c:v>88.405377858853925</c:v>
                </c:pt>
                <c:pt idx="17" formatCode="_(* #,##0.00_);_(* \(#,##0.00\);_(* &quot;-&quot;??_);_(@_)">
                  <c:v>96.143468649517686</c:v>
                </c:pt>
                <c:pt idx="18" formatCode="_(* #,##0.00_);_(* \(#,##0.00\);_(* &quot;-&quot;??_);_(@_)">
                  <c:v>103.74286787272892</c:v>
                </c:pt>
                <c:pt idx="19" formatCode="_(* #,##0.00_);_(* \(#,##0.00\);_(* &quot;-&quot;??_);_(@_)">
                  <c:v>101.96580632214044</c:v>
                </c:pt>
                <c:pt idx="20" formatCode="_(* #,##0.00_);_(* \(#,##0.00\);_(* &quot;-&quot;??_);_(@_)">
                  <c:v>89.697202703607033</c:v>
                </c:pt>
                <c:pt idx="21" formatCode="_(* #,##0.00_);_(* \(#,##0.00\);_(* &quot;-&quot;??_);_(@_)">
                  <c:v>85.114175803537307</c:v>
                </c:pt>
                <c:pt idx="22" formatCode="_(* #,##0.00_);_(* \(#,##0.00\);_(* &quot;-&quot;??_);_(@_)">
                  <c:v>90.07946778153827</c:v>
                </c:pt>
                <c:pt idx="23" formatCode="_(* #,##0.00_);_(* \(#,##0.00\);_(* &quot;-&quot;??_);_(@_)">
                  <c:v>96.993133311127622</c:v>
                </c:pt>
                <c:pt idx="24" formatCode="_(* #,##0.00_);_(* \(#,##0.00\);_(* &quot;-&quot;??_);_(@_)">
                  <c:v>102.27390475997917</c:v>
                </c:pt>
                <c:pt idx="25" formatCode="_(* #,##0.00_);_(* \(#,##0.00\);_(* &quot;-&quot;??_);_(@_)">
                  <c:v>102.14667725161372</c:v>
                </c:pt>
                <c:pt idx="26" formatCode="_(* #,##0.00_);_(* \(#,##0.00\);_(* &quot;-&quot;??_);_(@_)">
                  <c:v>96.144916152724576</c:v>
                </c:pt>
                <c:pt idx="27" formatCode="_(* #,##0.00_);_(* \(#,##0.00\);_(* &quot;-&quot;??_);_(@_)">
                  <c:v>88.617707865859998</c:v>
                </c:pt>
                <c:pt idx="28" formatCode="_(* #,##0.00_);_(* \(#,##0.00\);_(* &quot;-&quot;??_);_(@_)">
                  <c:v>86.564823177380873</c:v>
                </c:pt>
                <c:pt idx="29" formatCode="_(* #,##0.00_);_(* \(#,##0.00\);_(* &quot;-&quot;??_);_(@_)">
                  <c:v>95.026815787334016</c:v>
                </c:pt>
                <c:pt idx="30" formatCode="_(* #,##0.00_);_(* \(#,##0.00\);_(* &quot;-&quot;??_);_(@_)">
                  <c:v>105.14117546296238</c:v>
                </c:pt>
                <c:pt idx="31" formatCode="_(* #,##0.00_);_(* \(#,##0.00\);_(* &quot;-&quot;??_);_(@_)">
                  <c:v>100.55400538122669</c:v>
                </c:pt>
                <c:pt idx="32" formatCode="_(* #,##0.00_);_(* \(#,##0.00\);_(* &quot;-&quot;??_);_(@_)">
                  <c:v>88.653985422804922</c:v>
                </c:pt>
                <c:pt idx="33" formatCode="_(* #,##0.00_);_(* \(#,##0.00\);_(* &quot;-&quot;??_);_(@_)">
                  <c:v>83.965999006948209</c:v>
                </c:pt>
                <c:pt idx="34" formatCode="_(* #,##0.00_);_(* \(#,##0.00\);_(* &quot;-&quot;??_);_(@_)">
                  <c:v>88.39489349822297</c:v>
                </c:pt>
                <c:pt idx="35" formatCode="_(* #,##0.00_);_(* \(#,##0.00\);_(* &quot;-&quot;??_);_(@_)">
                  <c:v>93.332481188170632</c:v>
                </c:pt>
                <c:pt idx="36" formatCode="_(* #,##0.00_);_(* \(#,##0.00\);_(* &quot;-&quot;??_);_(@_)">
                  <c:v>97.587607521572878</c:v>
                </c:pt>
                <c:pt idx="37" formatCode="_(* #,##0.00_);_(* \(#,##0.00\);_(* &quot;-&quot;??_);_(@_)">
                  <c:v>97.159576290882057</c:v>
                </c:pt>
                <c:pt idx="38" formatCode="_(* #,##0.00_);_(* \(#,##0.00\);_(* &quot;-&quot;??_);_(@_)">
                  <c:v>90.226431721840115</c:v>
                </c:pt>
                <c:pt idx="39" formatCode="_(* #,##0.00_);_(* \(#,##0.00\);_(* &quot;-&quot;??_);_(@_)">
                  <c:v>85.783325406059063</c:v>
                </c:pt>
                <c:pt idx="40" formatCode="_(* #,##0.00_);_(* \(#,##0.00\);_(* &quot;-&quot;??_);_(@_)">
                  <c:v>88.046805246782171</c:v>
                </c:pt>
                <c:pt idx="41" formatCode="_(* #,##0.00_);_(* \(#,##0.00\);_(* &quot;-&quot;??_);_(@_)">
                  <c:v>97.410508300222475</c:v>
                </c:pt>
                <c:pt idx="42" formatCode="_(* #,##0.00_);_(* \(#,##0.00\);_(* &quot;-&quot;??_);_(@_)">
                  <c:v>105.14372134093801</c:v>
                </c:pt>
                <c:pt idx="43" formatCode="_(* #,##0.00_);_(* \(#,##0.00\);_(* &quot;-&quot;??_);_(@_)">
                  <c:v>99.620726647262202</c:v>
                </c:pt>
                <c:pt idx="44" formatCode="_(* #,##0.00_);_(* \(#,##0.00\);_(* &quot;-&quot;??_);_(@_)">
                  <c:v>91.765133913864403</c:v>
                </c:pt>
                <c:pt idx="45" formatCode="_(* #,##0.00_);_(* \(#,##0.00\);_(* &quot;-&quot;??_);_(@_)">
                  <c:v>85.540784726947805</c:v>
                </c:pt>
                <c:pt idx="46" formatCode="_(* #,##0.00_);_(* \(#,##0.00\);_(* &quot;-&quot;??_);_(@_)">
                  <c:v>91.438210523422555</c:v>
                </c:pt>
                <c:pt idx="47" formatCode="_(* #,##0.00_);_(* \(#,##0.00\);_(* &quot;-&quot;??_);_(@_)">
                  <c:v>93.887148467350045</c:v>
                </c:pt>
                <c:pt idx="48" formatCode="_(* #,##0.00_);_(* \(#,##0.00\);_(* &quot;-&quot;??_);_(@_)">
                  <c:v>98.68722465170265</c:v>
                </c:pt>
                <c:pt idx="49" formatCode="_(* #,##0.00_);_(* \(#,##0.00\);_(* &quot;-&quot;??_);_(@_)">
                  <c:v>100.66388283421534</c:v>
                </c:pt>
                <c:pt idx="50" formatCode="_(* #,##0.00_);_(* \(#,##0.00\);_(* &quot;-&quot;??_);_(@_)">
                  <c:v>95.766254393138482</c:v>
                </c:pt>
                <c:pt idx="51" formatCode="_(* #,##0.00_);_(* \(#,##0.00\);_(* &quot;-&quot;??_);_(@_)">
                  <c:v>90.329242895839357</c:v>
                </c:pt>
                <c:pt idx="52" formatCode="_(* #,##0.00_);_(* \(#,##0.00\);_(* &quot;-&quot;??_);_(@_)">
                  <c:v>87.088813918362774</c:v>
                </c:pt>
                <c:pt idx="53" formatCode="_(* #,##0.00_);_(* \(#,##0.00\);_(* &quot;-&quot;??_);_(@_)">
                  <c:v>93.465096051566888</c:v>
                </c:pt>
                <c:pt idx="54" formatCode="_(* #,##0.00_);_(* \(#,##0.00\);_(* &quot;-&quot;??_);_(@_)">
                  <c:v>101.73784133316919</c:v>
                </c:pt>
                <c:pt idx="55" formatCode="_(* #,##0.00_);_(* \(#,##0.00\);_(* &quot;-&quot;??_);_(@_)">
                  <c:v>97.14491763243106</c:v>
                </c:pt>
                <c:pt idx="56" formatCode="_(* #,##0.00_);_(* \(#,##0.00\);_(* &quot;-&quot;??_);_(@_)">
                  <c:v>91.457082186062379</c:v>
                </c:pt>
                <c:pt idx="57" formatCode="_(* #,##0.00_);_(* \(#,##0.00\);_(* &quot;-&quot;??_);_(@_)">
                  <c:v>85.950286024497601</c:v>
                </c:pt>
                <c:pt idx="58" formatCode="_(* #,##0.00_);_(* \(#,##0.00\);_(* &quot;-&quot;??_);_(@_)">
                  <c:v>91.738621191299714</c:v>
                </c:pt>
                <c:pt idx="59" formatCode="_(* #,##0.00_);_(* \(#,##0.00\);_(* &quot;-&quot;??_);_(@_)">
                  <c:v>98.346759377510367</c:v>
                </c:pt>
                <c:pt idx="60" formatCode="_(* #,##0.00_);_(* \(#,##0.00\);_(* &quot;-&quot;??_);_(@_)">
                  <c:v>103.91006923042647</c:v>
                </c:pt>
                <c:pt idx="61" formatCode="_(* #,##0.00_);_(* \(#,##0.00\);_(* &quot;-&quot;??_);_(@_)">
                  <c:v>104.9440219386919</c:v>
                </c:pt>
                <c:pt idx="62" formatCode="_(* #,##0.00_);_(* \(#,##0.00\);_(* &quot;-&quot;??_);_(@_)">
                  <c:v>99.193471441929404</c:v>
                </c:pt>
                <c:pt idx="63" formatCode="_(* #,##0.00_);_(* \(#,##0.00\);_(* &quot;-&quot;??_);_(@_)">
                  <c:v>88.433356760816608</c:v>
                </c:pt>
                <c:pt idx="64" formatCode="_(* #,##0.00_);_(* \(#,##0.00\);_(* &quot;-&quot;??_);_(@_)">
                  <c:v>85.461091396677219</c:v>
                </c:pt>
                <c:pt idx="65" formatCode="_(* #,##0.00_);_(* \(#,##0.00\);_(* &quot;-&quot;??_);_(@_)">
                  <c:v>92.31388633699261</c:v>
                </c:pt>
                <c:pt idx="66" formatCode="_(* #,##0.00_);_(* \(#,##0.00\);_(* &quot;-&quot;??_);_(@_)">
                  <c:v>94.061190777932225</c:v>
                </c:pt>
                <c:pt idx="67" formatCode="_(* #,##0.00_);_(* \(#,##0.00\);_(* &quot;-&quot;??_);_(@_)">
                  <c:v>91.632509715466682</c:v>
                </c:pt>
                <c:pt idx="68" formatCode="_(* #,##0.00_);_(* \(#,##0.00\);_(* &quot;-&quot;??_);_(@_)">
                  <c:v>87.398118169959233</c:v>
                </c:pt>
                <c:pt idx="69" formatCode="_(* #,##0.00_);_(* \(#,##0.00\);_(* &quot;-&quot;??_);_(@_)">
                  <c:v>82.064328358921372</c:v>
                </c:pt>
                <c:pt idx="70" formatCode="_(* #,##0.00_);_(* \(#,##0.00\);_(* &quot;-&quot;??_);_(@_)">
                  <c:v>89.489050547007864</c:v>
                </c:pt>
                <c:pt idx="71" formatCode="_(* #,##0.00_);_(* \(#,##0.00\);_(* &quot;-&quot;??_);_(@_)">
                  <c:v>93.362706742398217</c:v>
                </c:pt>
                <c:pt idx="72" formatCode="_(* #,##0.00_);_(* \(#,##0.00\);_(* &quot;-&quot;??_);_(@_)">
                  <c:v>99.81033104765784</c:v>
                </c:pt>
                <c:pt idx="73" formatCode="_(* #,##0.00_);_(* \(#,##0.00\);_(* &quot;-&quot;??_);_(@_)">
                  <c:v>103.23794266033057</c:v>
                </c:pt>
                <c:pt idx="74" formatCode="_(* #,##0.00_);_(* \(#,##0.00\);_(* &quot;-&quot;??_);_(@_)">
                  <c:v>95.737351664387788</c:v>
                </c:pt>
                <c:pt idx="75" formatCode="_(* #,##0.00_);_(* \(#,##0.00\);_(* &quot;-&quot;??_);_(@_)">
                  <c:v>87.290864354193843</c:v>
                </c:pt>
                <c:pt idx="76" formatCode="_(* #,##0.00_);_(* \(#,##0.00\);_(* &quot;-&quot;??_);_(@_)">
                  <c:v>85.064939924772759</c:v>
                </c:pt>
                <c:pt idx="77" formatCode="_(* #,##0.00_);_(* \(#,##0.00\);_(* &quot;-&quot;??_);_(@_)">
                  <c:v>90.061559325553432</c:v>
                </c:pt>
                <c:pt idx="78" formatCode="_(* #,##0.00_);_(* \(#,##0.00\);_(* &quot;-&quot;??_);_(@_)">
                  <c:v>96.163561762846385</c:v>
                </c:pt>
                <c:pt idx="79" formatCode="_(* #,##0.00_);_(* \(#,##0.00\);_(* &quot;-&quot;??_);_(@_)">
                  <c:v>97.509263876115057</c:v>
                </c:pt>
                <c:pt idx="80" formatCode="_(* #,##0.00_);_(* \(#,##0.00\);_(* &quot;-&quot;??_);_(@_)">
                  <c:v>92.095105166805226</c:v>
                </c:pt>
                <c:pt idx="81" formatCode="_(* #,##0.00_);_(* \(#,##0.00\);_(* &quot;-&quot;??_);_(@_)">
                  <c:v>82.592392541364205</c:v>
                </c:pt>
                <c:pt idx="82" formatCode="_(* #,##0.00_);_(* \(#,##0.00\);_(* &quot;-&quot;??_);_(@_)">
                  <c:v>85.747617964315168</c:v>
                </c:pt>
                <c:pt idx="83" formatCode="_(* #,##0.00_);_(* \(#,##0.00\);_(* &quot;-&quot;??_);_(@_)">
                  <c:v>88.469022729413894</c:v>
                </c:pt>
                <c:pt idx="84" formatCode="_(* #,##0.00_);_(* \(#,##0.00\);_(* &quot;-&quot;??_);_(@_)">
                  <c:v>95.412110923073001</c:v>
                </c:pt>
                <c:pt idx="85" formatCode="_(* #,##0.00_);_(* \(#,##0.00\);_(* &quot;-&quot;??_);_(@_)">
                  <c:v>96.402185049237389</c:v>
                </c:pt>
                <c:pt idx="86" formatCode="_(* #,##0.00_);_(* \(#,##0.00\);_(* &quot;-&quot;??_);_(@_)">
                  <c:v>90.918950394197878</c:v>
                </c:pt>
                <c:pt idx="87" formatCode="_(* #,##0.00_);_(* \(#,##0.00\);_(* &quot;-&quot;??_);_(@_)">
                  <c:v>86.97669103838787</c:v>
                </c:pt>
                <c:pt idx="88" formatCode="_(* #,##0.00_);_(* \(#,##0.00\);_(* &quot;-&quot;??_);_(@_)">
                  <c:v>85.593812538696682</c:v>
                </c:pt>
                <c:pt idx="89" formatCode="_(* #,##0.00_);_(* \(#,##0.00\);_(* &quot;-&quot;??_);_(@_)">
                  <c:v>94.019667875985732</c:v>
                </c:pt>
                <c:pt idx="90" formatCode="_(* #,##0.00_);_(* \(#,##0.00\);_(* &quot;-&quot;??_);_(@_)">
                  <c:v>101.9227875514993</c:v>
                </c:pt>
                <c:pt idx="91" formatCode="_(* #,##0.00_);_(* \(#,##0.00\);_(* &quot;-&quot;??_);_(@_)">
                  <c:v>104.24349289203771</c:v>
                </c:pt>
                <c:pt idx="92" formatCode="_(* #,##0.00_);_(* \(#,##0.00\);_(* &quot;-&quot;??_);_(@_)">
                  <c:v>92.794481010023816</c:v>
                </c:pt>
                <c:pt idx="93" formatCode="_(* #,##0.00_);_(* \(#,##0.00\);_(* &quot;-&quot;??_);_(@_)">
                  <c:v>82.938710600151978</c:v>
                </c:pt>
                <c:pt idx="94" formatCode="_(* #,##0.00_);_(* \(#,##0.00\);_(* &quot;-&quot;??_);_(@_)">
                  <c:v>85.807134459391392</c:v>
                </c:pt>
                <c:pt idx="95" formatCode="_(* #,##0.00_);_(* \(#,##0.00\);_(* &quot;-&quot;??_);_(@_)">
                  <c:v>91.916860736604832</c:v>
                </c:pt>
                <c:pt idx="96" formatCode="_(* #,##0.00_);_(* \(#,##0.00\);_(* &quot;-&quot;??_);_(@_)">
                  <c:v>96.408909309810696</c:v>
                </c:pt>
                <c:pt idx="97" formatCode="_(* #,##0.00_);_(* \(#,##0.00\);_(* &quot;-&quot;??_);_(@_)">
                  <c:v>94.655708054722965</c:v>
                </c:pt>
                <c:pt idx="98" formatCode="_(* #,##0.00_);_(* \(#,##0.00\);_(* &quot;-&quot;??_);_(@_)">
                  <c:v>91.236378957788617</c:v>
                </c:pt>
                <c:pt idx="99" formatCode="_(* #,##0.00_);_(* \(#,##0.00\);_(* &quot;-&quot;??_);_(@_)">
                  <c:v>85.139494936175836</c:v>
                </c:pt>
                <c:pt idx="100" formatCode="_(* #,##0.00_);_(* \(#,##0.00\);_(* &quot;-&quot;??_);_(@_)">
                  <c:v>83.660023966562434</c:v>
                </c:pt>
                <c:pt idx="101" formatCode="_(* #,##0.00_);_(* \(#,##0.00\);_(* &quot;-&quot;??_);_(@_)">
                  <c:v>90.161658413983332</c:v>
                </c:pt>
                <c:pt idx="102" formatCode="_(* #,##0.00_);_(* \(#,##0.00\);_(* &quot;-&quot;??_);_(@_)">
                  <c:v>95.225787280323672</c:v>
                </c:pt>
                <c:pt idx="103" formatCode="_(* #,##0.00_);_(* \(#,##0.00\);_(* &quot;-&quot;??_);_(@_)">
                  <c:v>92.772091873718551</c:v>
                </c:pt>
                <c:pt idx="104" formatCode="_(* #,##0.00_);_(* \(#,##0.00\);_(* &quot;-&quot;??_);_(@_)">
                  <c:v>89.71967494185489</c:v>
                </c:pt>
                <c:pt idx="105" formatCode="_(* #,##0.00_);_(* \(#,##0.00\);_(* &quot;-&quot;??_);_(@_)">
                  <c:v>85.077466555126378</c:v>
                </c:pt>
                <c:pt idx="106" formatCode="_(* #,##0.00_);_(* \(#,##0.00\);_(* &quot;-&quot;??_);_(@_)">
                  <c:v>88.171005842005798</c:v>
                </c:pt>
                <c:pt idx="107" formatCode="_(* #,##0.00_);_(* \(#,##0.00\);_(* &quot;-&quot;??_);_(@_)">
                  <c:v>94.683248380879505</c:v>
                </c:pt>
                <c:pt idx="108" formatCode="_(* #,##0.00_);_(* \(#,##0.00\);_(* &quot;-&quot;??_);_(@_)">
                  <c:v>100.03513039414945</c:v>
                </c:pt>
                <c:pt idx="109" formatCode="_(* #,##0.00_);_(* \(#,##0.00\);_(* &quot;-&quot;??_);_(@_)">
                  <c:v>97.372479381291527</c:v>
                </c:pt>
                <c:pt idx="110" formatCode="_(* #,##0.00_);_(* \(#,##0.00\);_(* &quot;-&quot;??_);_(@_)">
                  <c:v>92.855106696772793</c:v>
                </c:pt>
                <c:pt idx="111" formatCode="_(* #,##0.00_);_(* \(#,##0.00\);_(* &quot;-&quot;??_);_(@_)">
                  <c:v>89.485516778271432</c:v>
                </c:pt>
                <c:pt idx="112" formatCode="_(* #,##0.00_);_(* \(#,##0.00\);_(* &quot;-&quot;??_);_(@_)">
                  <c:v>88.829747037573142</c:v>
                </c:pt>
                <c:pt idx="113" formatCode="_(* #,##0.00_);_(* \(#,##0.00\);_(* &quot;-&quot;??_);_(@_)">
                  <c:v>95.57225621668178</c:v>
                </c:pt>
                <c:pt idx="114" formatCode="_(* #,##0.00_);_(* \(#,##0.00\);_(* &quot;-&quot;??_);_(@_)">
                  <c:v>102.64793911981039</c:v>
                </c:pt>
                <c:pt idx="115" formatCode="_(* #,##0.00_);_(* \(#,##0.00\);_(* &quot;-&quot;??_);_(@_)">
                  <c:v>101.06957798651467</c:v>
                </c:pt>
                <c:pt idx="116" formatCode="_(* #,##0.00_);_(* \(#,##0.00\);_(* &quot;-&quot;??_);_(@_)">
                  <c:v>93.240308034534493</c:v>
                </c:pt>
                <c:pt idx="117" formatCode="_(* #,##0.00_);_(* \(#,##0.00\);_(* &quot;-&quot;??_);_(@_)">
                  <c:v>84.704951141052888</c:v>
                </c:pt>
                <c:pt idx="118" formatCode="_(* #,##0.00_);_(* \(#,##0.00\);_(* &quot;-&quot;??_);_(@_)">
                  <c:v>89.937874281313469</c:v>
                </c:pt>
                <c:pt idx="119" formatCode="_(* #,##0.00_);_(* \(#,##0.00\);_(* &quot;-&quot;??_);_(@_)">
                  <c:v>92.05868402775441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18-493C-A18D-374F6CA8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1824"/>
        <c:axId val="152624128"/>
      </c:scatterChart>
      <c:valAx>
        <c:axId val="15262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4128"/>
        <c:crosses val="autoZero"/>
        <c:crossBetween val="midCat"/>
      </c:valAx>
      <c:valAx>
        <c:axId val="1526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Summary'!$AD$5:$AD$15</c:f>
              <c:numCache>
                <c:formatCode>#,##0</c:formatCode>
                <c:ptCount val="11"/>
                <c:pt idx="0">
                  <c:v>9467387</c:v>
                </c:pt>
                <c:pt idx="1">
                  <c:v>9847280</c:v>
                </c:pt>
                <c:pt idx="2">
                  <c:v>9866380</c:v>
                </c:pt>
                <c:pt idx="3">
                  <c:v>9864267</c:v>
                </c:pt>
                <c:pt idx="4">
                  <c:v>9908447</c:v>
                </c:pt>
                <c:pt idx="5">
                  <c:v>9918681</c:v>
                </c:pt>
                <c:pt idx="6">
                  <c:v>9945876</c:v>
                </c:pt>
                <c:pt idx="7">
                  <c:v>11286654.700000001</c:v>
                </c:pt>
                <c:pt idx="8">
                  <c:v>6528022.6000000006</c:v>
                </c:pt>
                <c:pt idx="9">
                  <c:v>5537652.8999999994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7-4806-AF2F-9B2AB721F4D7}"/>
            </c:ext>
          </c:extLst>
        </c:ser>
        <c:ser>
          <c:idx val="3"/>
          <c:order val="1"/>
          <c:tx>
            <c:strRef>
              <c:f>'Normalized Annual Summary'!$AK$3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Summary'!$AK$14:$AK$16)</c:f>
              <c:numCache>
                <c:formatCode>General</c:formatCode>
                <c:ptCount val="12"/>
                <c:pt idx="9" formatCode="#,##0">
                  <c:v>5537652.8999999994</c:v>
                </c:pt>
                <c:pt idx="10" formatCode="#,##0">
                  <c:v>5541713.5211686473</c:v>
                </c:pt>
                <c:pt idx="11" formatCode="#,##0">
                  <c:v>5569643.7573153349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7-4806-AF2F-9B2AB721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Summary'!$AH$5:$AH$15</c:f>
              <c:numCache>
                <c:formatCode>#,##0</c:formatCode>
                <c:ptCount val="11"/>
                <c:pt idx="0">
                  <c:v>646.15715894484197</c:v>
                </c:pt>
                <c:pt idx="1">
                  <c:v>655.43663471778484</c:v>
                </c:pt>
                <c:pt idx="2">
                  <c:v>654.15355374823196</c:v>
                </c:pt>
                <c:pt idx="3">
                  <c:v>652.63961008529384</c:v>
                </c:pt>
                <c:pt idx="4">
                  <c:v>653.12835555262598</c:v>
                </c:pt>
                <c:pt idx="5">
                  <c:v>651.32000678548559</c:v>
                </c:pt>
                <c:pt idx="6">
                  <c:v>652.07456619607501</c:v>
                </c:pt>
                <c:pt idx="7">
                  <c:v>656.81184241154574</c:v>
                </c:pt>
                <c:pt idx="8">
                  <c:v>379.88958333333335</c:v>
                </c:pt>
                <c:pt idx="9">
                  <c:v>322.25633729050276</c:v>
                </c:pt>
                <c:pt idx="1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A-47C0-92B0-3D2135012DD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Summary'!$AL$5:$AL$14,'Normalized Annual Summary'!$AH$15:$AH$16)</c:f>
              <c:numCache>
                <c:formatCode>General</c:formatCode>
                <c:ptCount val="12"/>
                <c:pt idx="10" formatCode="#,##0">
                  <c:v>322.25633729050276</c:v>
                </c:pt>
                <c:pt idx="11" formatCode="#,##0">
                  <c:v>322.25633729050276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A-47C0-92B0-3D213501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Summary'!$AN$5:$AN$16</c:f>
              <c:numCache>
                <c:formatCode>#,##0</c:formatCode>
                <c:ptCount val="12"/>
                <c:pt idx="0">
                  <c:v>3512551</c:v>
                </c:pt>
                <c:pt idx="1">
                  <c:v>3296779</c:v>
                </c:pt>
                <c:pt idx="2">
                  <c:v>3353868</c:v>
                </c:pt>
                <c:pt idx="3">
                  <c:v>3104444</c:v>
                </c:pt>
                <c:pt idx="4">
                  <c:v>3098633</c:v>
                </c:pt>
                <c:pt idx="5">
                  <c:v>3110148</c:v>
                </c:pt>
                <c:pt idx="6">
                  <c:v>3115033</c:v>
                </c:pt>
                <c:pt idx="7">
                  <c:v>3130244</c:v>
                </c:pt>
                <c:pt idx="8">
                  <c:v>3138478</c:v>
                </c:pt>
                <c:pt idx="9">
                  <c:v>3144191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8-43A7-9AA7-1FFDC34E62D4}"/>
            </c:ext>
          </c:extLst>
        </c:ser>
        <c:ser>
          <c:idx val="3"/>
          <c:order val="1"/>
          <c:tx>
            <c:strRef>
              <c:f>'Normalized Annual Summary'!$AQ$3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Summary'!$AR$5:$AR$13,'Normalized Annual Summary'!$AQ$14:$AQ$16)</c:f>
              <c:numCache>
                <c:formatCode>General</c:formatCode>
                <c:ptCount val="12"/>
                <c:pt idx="9" formatCode="#,##0">
                  <c:v>3144191</c:v>
                </c:pt>
                <c:pt idx="10" formatCode="#,##0">
                  <c:v>3128398.0784571716</c:v>
                </c:pt>
                <c:pt idx="11" formatCode="#,##0">
                  <c:v>3103370.8938295147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8-43A7-9AA7-1FFDC34E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Summary'!$AP$3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'Normalized Annual Summary'!$AP$5:$AP$14</c:f>
              <c:numCache>
                <c:formatCode>#,##0</c:formatCode>
                <c:ptCount val="10"/>
                <c:pt idx="0">
                  <c:v>5819.4963412950428</c:v>
                </c:pt>
                <c:pt idx="1">
                  <c:v>5459.7499309964114</c:v>
                </c:pt>
                <c:pt idx="2">
                  <c:v>5548.1687344913153</c:v>
                </c:pt>
                <c:pt idx="3">
                  <c:v>5459.9630660999555</c:v>
                </c:pt>
                <c:pt idx="4">
                  <c:v>5543.1717352415026</c:v>
                </c:pt>
                <c:pt idx="5">
                  <c:v>5586.2559497081274</c:v>
                </c:pt>
                <c:pt idx="6">
                  <c:v>5571.6792368460274</c:v>
                </c:pt>
                <c:pt idx="7">
                  <c:v>5570.6551979830938</c:v>
                </c:pt>
                <c:pt idx="8">
                  <c:v>5571.2627218934904</c:v>
                </c:pt>
                <c:pt idx="9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D-4DDA-B3EA-029F51E8F94F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('Normalized Annual Summary'!$AL$5:$AL$13,'Normalized Annual Summary'!$AP$14:$AP$16)</c:f>
              <c:numCache>
                <c:formatCode>General</c:formatCode>
                <c:ptCount val="12"/>
                <c:pt idx="9" formatCode="#,##0">
                  <c:v>5599.6277827248441</c:v>
                </c:pt>
                <c:pt idx="10" formatCode="#,##0">
                  <c:v>5599.6277827248441</c:v>
                </c:pt>
                <c:pt idx="11" formatCode="#,##0">
                  <c:v>5599.6277827248441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D-4DDA-B3EA-029F51E8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2.6517478857091968E-3</c:v>
                </c:pt>
                <c:pt idx="1">
                  <c:v>2.6389332533065363E-3</c:v>
                </c:pt>
                <c:pt idx="2">
                  <c:v>2.6823220246215613E-3</c:v>
                </c:pt>
                <c:pt idx="3">
                  <c:v>2.6943457283647235E-3</c:v>
                </c:pt>
                <c:pt idx="4">
                  <c:v>2.6321768393287523E-3</c:v>
                </c:pt>
                <c:pt idx="5">
                  <c:v>2.6173812934897922E-3</c:v>
                </c:pt>
                <c:pt idx="6">
                  <c:v>2.6177780200117911E-3</c:v>
                </c:pt>
                <c:pt idx="7">
                  <c:v>2.6693654887700092E-3</c:v>
                </c:pt>
                <c:pt idx="8">
                  <c:v>2.6919450206543283E-3</c:v>
                </c:pt>
                <c:pt idx="9">
                  <c:v>2.7168771055311319E-3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6-4A91-BE35-5F8396D72999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Forecast'!$F$19:$F$20)</c:f>
              <c:numCache>
                <c:formatCode>General</c:formatCode>
                <c:ptCount val="12"/>
                <c:pt idx="10" formatCode="_-* #,##0.000000_-;\-* #,##0.000000_-;_-* &quot;-&quot;??_-;_-@_-">
                  <c:v>2.7274652927573376E-3</c:v>
                </c:pt>
                <c:pt idx="11" formatCode="_-* #,##0.000000_-;\-* #,##0.000000_-;_-* &quot;-&quot;??_-;_-@_-">
                  <c:v>2.7474304350791623E-3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6-4A91-BE35-5F8396D72999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Forecast'!$B$5:$B$14,'kW Forecast'!$B$19:$B$20)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Forecast'!$G$5:$G$14,'kW Forecast'!$E$19:$E$20)</c:f>
              <c:numCache>
                <c:formatCode>General</c:formatCode>
                <c:ptCount val="12"/>
                <c:pt idx="10" formatCode="_-* #,##0.000000_-;\-* #,##0.000000_-;_-* &quot;-&quot;??_-;_-@_-">
                  <c:v>2.6612872659787824E-3</c:v>
                </c:pt>
                <c:pt idx="11" formatCode="_-* #,##0.000000_-;\-* #,##0.000000_-;_-* &quot;-&quot;??_-;_-@_-">
                  <c:v>2.6612872659787824E-3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F6-4A91-BE35-5F8396D7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Forecast'!$K$3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Forecast'!$K$5:$K$14</c:f>
              <c:numCache>
                <c:formatCode>0.000000</c:formatCode>
                <c:ptCount val="10"/>
                <c:pt idx="0">
                  <c:v>2.7902102237924785E-3</c:v>
                </c:pt>
                <c:pt idx="1">
                  <c:v>2.7757918938021466E-3</c:v>
                </c:pt>
                <c:pt idx="2">
                  <c:v>2.7828849081426013E-3</c:v>
                </c:pt>
                <c:pt idx="3">
                  <c:v>2.78784019126814E-3</c:v>
                </c:pt>
                <c:pt idx="4">
                  <c:v>2.7891353710626904E-3</c:v>
                </c:pt>
                <c:pt idx="5">
                  <c:v>2.788778064341418E-3</c:v>
                </c:pt>
                <c:pt idx="6">
                  <c:v>2.7798456365231176E-3</c:v>
                </c:pt>
                <c:pt idx="7">
                  <c:v>2.6980359379648604E-3</c:v>
                </c:pt>
                <c:pt idx="8">
                  <c:v>2.7881184112322154E-3</c:v>
                </c:pt>
                <c:pt idx="9">
                  <c:v>2.7892322395287727E-3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5-4533-8DD9-03E0BE3E3248}"/>
            </c:ext>
          </c:extLst>
        </c:ser>
        <c:ser>
          <c:idx val="1"/>
          <c:order val="1"/>
          <c:tx>
            <c:strRef>
              <c:f>'kW Forecast'!$L$3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'kW Forecast'!$L$5:$L$14</c:f>
              <c:numCache>
                <c:formatCode>0.000000</c:formatCode>
                <c:ptCount val="10"/>
                <c:pt idx="2">
                  <c:v>2.7829623419124093E-3</c:v>
                </c:pt>
                <c:pt idx="3">
                  <c:v>2.782172331070963E-3</c:v>
                </c:pt>
                <c:pt idx="4">
                  <c:v>2.7866201568244771E-3</c:v>
                </c:pt>
                <c:pt idx="5">
                  <c:v>2.7885845422240831E-3</c:v>
                </c:pt>
                <c:pt idx="6">
                  <c:v>2.7859196906424091E-3</c:v>
                </c:pt>
                <c:pt idx="7">
                  <c:v>2.7843118504322678E-3</c:v>
                </c:pt>
                <c:pt idx="8">
                  <c:v>2.7839820238776663E-3</c:v>
                </c:pt>
                <c:pt idx="9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5-4533-8DD9-03E0BE3E324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Forecast'!$H$5:$H$14,'kW Forecast'!$H$19:$H$20)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('kW Forecast'!$M$5:$M$14,'kW Forecast'!$L$19:$L$20)</c:f>
              <c:numCache>
                <c:formatCode>0.000000</c:formatCode>
                <c:ptCount val="12"/>
                <c:pt idx="10" formatCode="_-* #,##0.000000_-;\-* #,##0.000000_-;_-* &quot;-&quot;??_-;_-@_-">
                  <c:v>2.7875169030215866E-3</c:v>
                </c:pt>
                <c:pt idx="11" formatCode="_-* #,##0.000000_-;\-* #,##0.000000_-;_-* &quot;-&quot;??_-;_-@_-">
                  <c:v>2.787986540849584E-3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5-4533-8DD9-03E0BE3E324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Forecast'!$M$5:$M$14,'kW Forecast'!$K$19:$K$20)</c:f>
              <c:numCache>
                <c:formatCode>0.000000</c:formatCode>
                <c:ptCount val="12"/>
                <c:pt idx="10" formatCode="_-* #,##0.000000_-;\-* #,##0.000000_-;_-* &quot;-&quot;??_-;_-@_-">
                  <c:v>2.7857596599659535E-3</c:v>
                </c:pt>
                <c:pt idx="11" formatCode="_-* #,##0.000000_-;\-* #,##0.000000_-;_-* &quot;-&quot;??_-;_-@_-">
                  <c:v>2.7857596599659535E-3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5-4533-8DD9-03E0BE3E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Weather!$D$123:$D$242</c:f>
              <c:numCache>
                <c:formatCode>0.00</c:formatCode>
                <c:ptCount val="120"/>
                <c:pt idx="0">
                  <c:v>-2.0749999999999997</c:v>
                </c:pt>
                <c:pt idx="1">
                  <c:v>1.532258064516129</c:v>
                </c:pt>
                <c:pt idx="2">
                  <c:v>7.31</c:v>
                </c:pt>
                <c:pt idx="3">
                  <c:v>12.75483870967742</c:v>
                </c:pt>
                <c:pt idx="4">
                  <c:v>17.443333333333332</c:v>
                </c:pt>
                <c:pt idx="5">
                  <c:v>19.235483870967741</c:v>
                </c:pt>
                <c:pt idx="6">
                  <c:v>21.296774193548387</c:v>
                </c:pt>
                <c:pt idx="7">
                  <c:v>17.513333333333332</c:v>
                </c:pt>
                <c:pt idx="8">
                  <c:v>9.6516129032258053</c:v>
                </c:pt>
                <c:pt idx="9">
                  <c:v>7.1466666666666665</c:v>
                </c:pt>
                <c:pt idx="10">
                  <c:v>-0.71612903225806457</c:v>
                </c:pt>
                <c:pt idx="11">
                  <c:v>-3.5870967741935478</c:v>
                </c:pt>
                <c:pt idx="12">
                  <c:v>-2.0214285714285714</c:v>
                </c:pt>
                <c:pt idx="13">
                  <c:v>4.5032258064516126</c:v>
                </c:pt>
                <c:pt idx="14">
                  <c:v>9.7033333333333349</c:v>
                </c:pt>
                <c:pt idx="15">
                  <c:v>14.548387096774196</c:v>
                </c:pt>
                <c:pt idx="16">
                  <c:v>19.37</c:v>
                </c:pt>
                <c:pt idx="17">
                  <c:v>23.412903225806449</c:v>
                </c:pt>
                <c:pt idx="18">
                  <c:v>22.700000000000003</c:v>
                </c:pt>
                <c:pt idx="19">
                  <c:v>16.953333333333333</c:v>
                </c:pt>
                <c:pt idx="20">
                  <c:v>11.558064516129031</c:v>
                </c:pt>
                <c:pt idx="21">
                  <c:v>5.2633333333333336</c:v>
                </c:pt>
                <c:pt idx="22">
                  <c:v>-2.4387096774193551</c:v>
                </c:pt>
                <c:pt idx="23">
                  <c:v>-5.4419354838709673</c:v>
                </c:pt>
                <c:pt idx="24">
                  <c:v>-3.6142857142857139</c:v>
                </c:pt>
                <c:pt idx="25">
                  <c:v>0.40322580645161288</c:v>
                </c:pt>
                <c:pt idx="26">
                  <c:v>6.1433333333333335</c:v>
                </c:pt>
                <c:pt idx="27">
                  <c:v>11.96774193548387</c:v>
                </c:pt>
                <c:pt idx="28">
                  <c:v>18.653333333333332</c:v>
                </c:pt>
                <c:pt idx="29">
                  <c:v>24.125806451612902</c:v>
                </c:pt>
                <c:pt idx="30">
                  <c:v>21.819354838709678</c:v>
                </c:pt>
                <c:pt idx="31">
                  <c:v>17.616666666666667</c:v>
                </c:pt>
                <c:pt idx="32">
                  <c:v>11.587096774193549</c:v>
                </c:pt>
                <c:pt idx="33">
                  <c:v>8.0533333333333328</c:v>
                </c:pt>
                <c:pt idx="34">
                  <c:v>2.4741935483870963</c:v>
                </c:pt>
                <c:pt idx="35">
                  <c:v>-0.34516129032258075</c:v>
                </c:pt>
                <c:pt idx="36">
                  <c:v>0.84827586206896544</c:v>
                </c:pt>
                <c:pt idx="37">
                  <c:v>6.112903225806452</c:v>
                </c:pt>
                <c:pt idx="38">
                  <c:v>7.86</c:v>
                </c:pt>
                <c:pt idx="39">
                  <c:v>15.490322580645163</c:v>
                </c:pt>
                <c:pt idx="40">
                  <c:v>20.633333333333333</c:v>
                </c:pt>
                <c:pt idx="41">
                  <c:v>24.2258064516129</c:v>
                </c:pt>
                <c:pt idx="42">
                  <c:v>22.219354838709677</c:v>
                </c:pt>
                <c:pt idx="43">
                  <c:v>17.386666666666663</c:v>
                </c:pt>
                <c:pt idx="44">
                  <c:v>10.816129032258065</c:v>
                </c:pt>
                <c:pt idx="45">
                  <c:v>4.8366666666666669</c:v>
                </c:pt>
                <c:pt idx="46">
                  <c:v>2.5354838709677421</c:v>
                </c:pt>
                <c:pt idx="47">
                  <c:v>-0.74838709677419368</c:v>
                </c:pt>
                <c:pt idx="48">
                  <c:v>-2.9821428571428572</c:v>
                </c:pt>
                <c:pt idx="49">
                  <c:v>1.1193548387096774</c:v>
                </c:pt>
                <c:pt idx="50">
                  <c:v>6.0466666666666669</c:v>
                </c:pt>
                <c:pt idx="51">
                  <c:v>13.312903225806453</c:v>
                </c:pt>
                <c:pt idx="52">
                  <c:v>18.400000000000002</c:v>
                </c:pt>
                <c:pt idx="53">
                  <c:v>22.22258064516129</c:v>
                </c:pt>
                <c:pt idx="54">
                  <c:v>20.870967741935488</c:v>
                </c:pt>
                <c:pt idx="55">
                  <c:v>16.766666666666669</c:v>
                </c:pt>
                <c:pt idx="56">
                  <c:v>11.85483870967742</c:v>
                </c:pt>
                <c:pt idx="57">
                  <c:v>3.776666666666666</c:v>
                </c:pt>
                <c:pt idx="58">
                  <c:v>-2.1290322580645156</c:v>
                </c:pt>
                <c:pt idx="59">
                  <c:v>-6.9064516129032256</c:v>
                </c:pt>
                <c:pt idx="60">
                  <c:v>-6.8785714285714272</c:v>
                </c:pt>
                <c:pt idx="61">
                  <c:v>-2.9806451612903229</c:v>
                </c:pt>
                <c:pt idx="62">
                  <c:v>5.8566666666666682</c:v>
                </c:pt>
                <c:pt idx="63">
                  <c:v>12.861290322580649</c:v>
                </c:pt>
                <c:pt idx="64">
                  <c:v>18.513333333333328</c:v>
                </c:pt>
                <c:pt idx="65">
                  <c:v>19.825806451612905</c:v>
                </c:pt>
                <c:pt idx="66">
                  <c:v>20.070967741935487</c:v>
                </c:pt>
                <c:pt idx="67">
                  <c:v>17.286666666666665</c:v>
                </c:pt>
                <c:pt idx="68">
                  <c:v>11.712903225806446</c:v>
                </c:pt>
                <c:pt idx="69">
                  <c:v>3.2833333333333328</c:v>
                </c:pt>
                <c:pt idx="70">
                  <c:v>1.2548387096774198</c:v>
                </c:pt>
                <c:pt idx="71">
                  <c:v>-5.8580645161290343</c:v>
                </c:pt>
                <c:pt idx="72">
                  <c:v>-11.139285714285718</c:v>
                </c:pt>
                <c:pt idx="73">
                  <c:v>-1.1612903225806448</c:v>
                </c:pt>
                <c:pt idx="74">
                  <c:v>7.2700000000000022</c:v>
                </c:pt>
                <c:pt idx="75">
                  <c:v>14.535483870967743</c:v>
                </c:pt>
                <c:pt idx="76">
                  <c:v>16.886666666666663</c:v>
                </c:pt>
                <c:pt idx="77">
                  <c:v>21.899999999999995</c:v>
                </c:pt>
                <c:pt idx="78">
                  <c:v>20.796774193548384</c:v>
                </c:pt>
                <c:pt idx="79">
                  <c:v>20.030000000000005</c:v>
                </c:pt>
                <c:pt idx="80">
                  <c:v>11.587096774193544</c:v>
                </c:pt>
                <c:pt idx="81">
                  <c:v>7.9633333333333329</c:v>
                </c:pt>
                <c:pt idx="82">
                  <c:v>5.2741935483870979</c:v>
                </c:pt>
                <c:pt idx="83">
                  <c:v>-2.1612903225806446</c:v>
                </c:pt>
                <c:pt idx="84">
                  <c:v>-0.76896551724137929</c:v>
                </c:pt>
                <c:pt idx="85">
                  <c:v>3.4451612903225803</c:v>
                </c:pt>
                <c:pt idx="86">
                  <c:v>4.9666666666666659</c:v>
                </c:pt>
                <c:pt idx="87">
                  <c:v>13.870967741935482</c:v>
                </c:pt>
                <c:pt idx="88">
                  <c:v>19.386666666666663</c:v>
                </c:pt>
                <c:pt idx="89">
                  <c:v>22.919354838709673</c:v>
                </c:pt>
                <c:pt idx="90">
                  <c:v>23.735483870967741</c:v>
                </c:pt>
                <c:pt idx="91">
                  <c:v>20.029999999999998</c:v>
                </c:pt>
                <c:pt idx="92">
                  <c:v>13.20967741935484</c:v>
                </c:pt>
                <c:pt idx="93">
                  <c:v>8.2366666666666628</c:v>
                </c:pt>
                <c:pt idx="94">
                  <c:v>-3.2258064516129135E-2</c:v>
                </c:pt>
                <c:pt idx="95">
                  <c:v>-0.34193548387096795</c:v>
                </c:pt>
                <c:pt idx="96">
                  <c:v>1.1714285714285715</c:v>
                </c:pt>
                <c:pt idx="97">
                  <c:v>0.54193548387096779</c:v>
                </c:pt>
                <c:pt idx="98">
                  <c:v>8.9300000000000015</c:v>
                </c:pt>
                <c:pt idx="99">
                  <c:v>11.783870967741937</c:v>
                </c:pt>
                <c:pt idx="100">
                  <c:v>19.303333333333331</c:v>
                </c:pt>
                <c:pt idx="101">
                  <c:v>21.661290322580644</c:v>
                </c:pt>
                <c:pt idx="102">
                  <c:v>20.522580645161295</c:v>
                </c:pt>
                <c:pt idx="103">
                  <c:v>18.610000000000003</c:v>
                </c:pt>
                <c:pt idx="104">
                  <c:v>14.658064516129036</c:v>
                </c:pt>
                <c:pt idx="105">
                  <c:v>5.0699999999999994</c:v>
                </c:pt>
                <c:pt idx="106">
                  <c:v>-2.9419354838709673</c:v>
                </c:pt>
                <c:pt idx="107">
                  <c:v>-3.9451612903225803</c:v>
                </c:pt>
                <c:pt idx="108">
                  <c:v>-0.28928571428571387</c:v>
                </c:pt>
                <c:pt idx="109">
                  <c:v>0.77741935483870972</c:v>
                </c:pt>
                <c:pt idx="110">
                  <c:v>4.0233333333333334</c:v>
                </c:pt>
                <c:pt idx="111">
                  <c:v>14.790322580645164</c:v>
                </c:pt>
                <c:pt idx="112">
                  <c:v>19.029999999999998</c:v>
                </c:pt>
                <c:pt idx="113">
                  <c:v>23.296774193548391</c:v>
                </c:pt>
                <c:pt idx="114">
                  <c:v>23.283870967741933</c:v>
                </c:pt>
                <c:pt idx="115">
                  <c:v>19.446666666666669</c:v>
                </c:pt>
                <c:pt idx="116">
                  <c:v>10.645161290322582</c:v>
                </c:pt>
                <c:pt idx="117">
                  <c:v>2.9200000000000004</c:v>
                </c:pt>
                <c:pt idx="118">
                  <c:v>1.3548387096774193</c:v>
                </c:pt>
                <c:pt idx="119">
                  <c:v>-4.580645161290323</c:v>
                </c:pt>
              </c:numCache>
            </c:numRef>
          </c:xVal>
          <c:yVal>
            <c:numRef>
              <c:f>Weather!$U$123:$U$242</c:f>
              <c:numCache>
                <c:formatCode>_(* #,##0_);_(* \(#,##0\);_(* "-"??_);_(@_)</c:formatCode>
                <c:ptCount val="120"/>
                <c:pt idx="11">
                  <c:v>2565.6671389502126</c:v>
                </c:pt>
                <c:pt idx="12">
                  <c:v>2588.8357069821795</c:v>
                </c:pt>
                <c:pt idx="13">
                  <c:v>2496.7454467889606</c:v>
                </c:pt>
                <c:pt idx="14">
                  <c:v>2347.9766599597583</c:v>
                </c:pt>
                <c:pt idx="15">
                  <c:v>2436.005376344086</c:v>
                </c:pt>
                <c:pt idx="16">
                  <c:v>2611.6086593112673</c:v>
                </c:pt>
                <c:pt idx="17">
                  <c:v>2717.1797049764955</c:v>
                </c:pt>
                <c:pt idx="18">
                  <c:v>2683.2693451418968</c:v>
                </c:pt>
                <c:pt idx="19">
                  <c:v>2452.4984333333332</c:v>
                </c:pt>
                <c:pt idx="20">
                  <c:v>2278.757230808696</c:v>
                </c:pt>
                <c:pt idx="21">
                  <c:v>2371.9136378682551</c:v>
                </c:pt>
                <c:pt idx="22">
                  <c:v>2384.7852752921699</c:v>
                </c:pt>
                <c:pt idx="23">
                  <c:v>2511.7438972787304</c:v>
                </c:pt>
                <c:pt idx="24">
                  <c:v>2624.2548652130827</c:v>
                </c:pt>
                <c:pt idx="25">
                  <c:v>2614.6910637177202</c:v>
                </c:pt>
                <c:pt idx="26">
                  <c:v>2434.6861256043908</c:v>
                </c:pt>
                <c:pt idx="27">
                  <c:v>2439.4811475188585</c:v>
                </c:pt>
                <c:pt idx="28">
                  <c:v>2609.7358068618983</c:v>
                </c:pt>
                <c:pt idx="29">
                  <c:v>2777.9188164200796</c:v>
                </c:pt>
                <c:pt idx="30">
                  <c:v>2697.4386864689754</c:v>
                </c:pt>
                <c:pt idx="31">
                  <c:v>2523.2027470450234</c:v>
                </c:pt>
                <c:pt idx="32">
                  <c:v>2367.0504411370425</c:v>
                </c:pt>
                <c:pt idx="33">
                  <c:v>2390.3555698879613</c:v>
                </c:pt>
                <c:pt idx="34">
                  <c:v>2344.4603045151271</c:v>
                </c:pt>
                <c:pt idx="35">
                  <c:v>2521.7432297902856</c:v>
                </c:pt>
                <c:pt idx="36">
                  <c:v>2526.8517055278066</c:v>
                </c:pt>
                <c:pt idx="37">
                  <c:v>2425.5018772834842</c:v>
                </c:pt>
                <c:pt idx="38">
                  <c:v>2339.3983254017689</c:v>
                </c:pt>
                <c:pt idx="39">
                  <c:v>2446.7642692806535</c:v>
                </c:pt>
                <c:pt idx="40">
                  <c:v>2624.0486474142431</c:v>
                </c:pt>
                <c:pt idx="41">
                  <c:v>2751.9134181614472</c:v>
                </c:pt>
                <c:pt idx="42">
                  <c:v>2664.5069573768883</c:v>
                </c:pt>
                <c:pt idx="43">
                  <c:v>2491.6159480482102</c:v>
                </c:pt>
                <c:pt idx="44">
                  <c:v>2371.6625820351946</c:v>
                </c:pt>
                <c:pt idx="45">
                  <c:v>2426.9584987668286</c:v>
                </c:pt>
                <c:pt idx="46">
                  <c:v>2335.4202854069163</c:v>
                </c:pt>
                <c:pt idx="47">
                  <c:v>2554.7699363520883</c:v>
                </c:pt>
                <c:pt idx="48">
                  <c:v>2593.6065331815525</c:v>
                </c:pt>
                <c:pt idx="49">
                  <c:v>2470.6015902500208</c:v>
                </c:pt>
                <c:pt idx="50">
                  <c:v>2401.7880680895178</c:v>
                </c:pt>
                <c:pt idx="51">
                  <c:v>2389.3052297486579</c:v>
                </c:pt>
                <c:pt idx="52">
                  <c:v>2529.6687859018789</c:v>
                </c:pt>
                <c:pt idx="53">
                  <c:v>2673.5174710876013</c:v>
                </c:pt>
                <c:pt idx="54">
                  <c:v>2587.1667593107286</c:v>
                </c:pt>
                <c:pt idx="55">
                  <c:v>2446.2777632950661</c:v>
                </c:pt>
                <c:pt idx="56">
                  <c:v>2370.5601979091693</c:v>
                </c:pt>
                <c:pt idx="57">
                  <c:v>2419.3478926673783</c:v>
                </c:pt>
                <c:pt idx="58">
                  <c:v>2415.7399299202812</c:v>
                </c:pt>
                <c:pt idx="59">
                  <c:v>2610.77164120208</c:v>
                </c:pt>
                <c:pt idx="60">
                  <c:v>2623.8024262888575</c:v>
                </c:pt>
                <c:pt idx="61">
                  <c:v>2523.2384027454073</c:v>
                </c:pt>
                <c:pt idx="62">
                  <c:v>2376.8337682306105</c:v>
                </c:pt>
                <c:pt idx="63">
                  <c:v>2337.3783200053849</c:v>
                </c:pt>
                <c:pt idx="64">
                  <c:v>2526.3558056996158</c:v>
                </c:pt>
                <c:pt idx="65">
                  <c:v>2575.3259237620578</c:v>
                </c:pt>
                <c:pt idx="66">
                  <c:v>2530.1410431422969</c:v>
                </c:pt>
                <c:pt idx="67">
                  <c:v>2481.5239120263341</c:v>
                </c:pt>
                <c:pt idx="68">
                  <c:v>2340.6722196187329</c:v>
                </c:pt>
                <c:pt idx="69">
                  <c:v>2401.5020179724579</c:v>
                </c:pt>
                <c:pt idx="70">
                  <c:v>2363.6494695245942</c:v>
                </c:pt>
                <c:pt idx="71">
                  <c:v>2562.2809689752912</c:v>
                </c:pt>
                <c:pt idx="72">
                  <c:v>2653.8293893206492</c:v>
                </c:pt>
                <c:pt idx="73">
                  <c:v>2486.1434675635637</c:v>
                </c:pt>
                <c:pt idx="74">
                  <c:v>2332.015399458644</c:v>
                </c:pt>
                <c:pt idx="75">
                  <c:v>2372.6751888824078</c:v>
                </c:pt>
                <c:pt idx="76">
                  <c:v>2515.7484232166371</c:v>
                </c:pt>
                <c:pt idx="77">
                  <c:v>2641.8213374157294</c:v>
                </c:pt>
                <c:pt idx="78">
                  <c:v>2600.9729433306552</c:v>
                </c:pt>
                <c:pt idx="79">
                  <c:v>2609.2366381097463</c:v>
                </c:pt>
                <c:pt idx="80">
                  <c:v>2355.2197555224475</c:v>
                </c:pt>
                <c:pt idx="81">
                  <c:v>2388.1191794646084</c:v>
                </c:pt>
                <c:pt idx="82">
                  <c:v>2330.8677989687631</c:v>
                </c:pt>
                <c:pt idx="83">
                  <c:v>2530.369694469513</c:v>
                </c:pt>
                <c:pt idx="84">
                  <c:v>2560.083680106156</c:v>
                </c:pt>
                <c:pt idx="85">
                  <c:v>2466.1194485848914</c:v>
                </c:pt>
                <c:pt idx="86">
                  <c:v>2425.8392529771372</c:v>
                </c:pt>
                <c:pt idx="87">
                  <c:v>2409.0516068237525</c:v>
                </c:pt>
                <c:pt idx="88">
                  <c:v>2604.438296383998</c:v>
                </c:pt>
                <c:pt idx="89">
                  <c:v>2708.6815313202756</c:v>
                </c:pt>
                <c:pt idx="90">
                  <c:v>2807.1345793018068</c:v>
                </c:pt>
                <c:pt idx="91">
                  <c:v>2602.5456858644757</c:v>
                </c:pt>
                <c:pt idx="92">
                  <c:v>2365.2513016857674</c:v>
                </c:pt>
                <c:pt idx="93">
                  <c:v>2394.6998328487807</c:v>
                </c:pt>
                <c:pt idx="94">
                  <c:v>2391.0984495248508</c:v>
                </c:pt>
                <c:pt idx="95">
                  <c:v>2486.5351583166835</c:v>
                </c:pt>
                <c:pt idx="96">
                  <c:v>2560.4455010221218</c:v>
                </c:pt>
                <c:pt idx="97">
                  <c:v>2543.7068243416384</c:v>
                </c:pt>
                <c:pt idx="98">
                  <c:v>2383.2640518196931</c:v>
                </c:pt>
                <c:pt idx="99">
                  <c:v>2441.4331237127767</c:v>
                </c:pt>
                <c:pt idx="100">
                  <c:v>2618.5322862001599</c:v>
                </c:pt>
                <c:pt idx="101">
                  <c:v>2656.1798702778124</c:v>
                </c:pt>
                <c:pt idx="102">
                  <c:v>2650.2664527265083</c:v>
                </c:pt>
                <c:pt idx="103">
                  <c:v>2606.3632552311287</c:v>
                </c:pt>
                <c:pt idx="104">
                  <c:v>2460.026448863267</c:v>
                </c:pt>
                <c:pt idx="105">
                  <c:v>2487.3605701093647</c:v>
                </c:pt>
                <c:pt idx="106">
                  <c:v>2446.727255478429</c:v>
                </c:pt>
                <c:pt idx="107">
                  <c:v>2622.1474584490907</c:v>
                </c:pt>
                <c:pt idx="108">
                  <c:v>2573.1917456725118</c:v>
                </c:pt>
                <c:pt idx="109">
                  <c:v>2488.3523218876617</c:v>
                </c:pt>
                <c:pt idx="110">
                  <c:v>2458.383742688723</c:v>
                </c:pt>
                <c:pt idx="111">
                  <c:v>2456.1847591636474</c:v>
                </c:pt>
                <c:pt idx="112">
                  <c:v>2692.9289125204691</c:v>
                </c:pt>
                <c:pt idx="113">
                  <c:v>2784.117304767065</c:v>
                </c:pt>
                <c:pt idx="114">
                  <c:v>2789.3275475339424</c:v>
                </c:pt>
                <c:pt idx="115">
                  <c:v>2612.7322160967024</c:v>
                </c:pt>
                <c:pt idx="116">
                  <c:v>2407.1609038346492</c:v>
                </c:pt>
                <c:pt idx="117">
                  <c:v>2477.675560848616</c:v>
                </c:pt>
                <c:pt idx="118">
                  <c:v>2370.3466368929476</c:v>
                </c:pt>
                <c:pt idx="119">
                  <c:v>2610.3306997982204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8D-4301-9ADB-BDBD32FA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2640"/>
        <c:axId val="175474944"/>
      </c:scatterChart>
      <c:valAx>
        <c:axId val="1754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4944"/>
        <c:crosses val="autoZero"/>
        <c:crossBetween val="midCat"/>
      </c:valAx>
      <c:valAx>
        <c:axId val="1754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E-45FF-B359-C8A24C015BBE}"/>
            </c:ext>
          </c:extLst>
        </c:ser>
        <c:ser>
          <c:idx val="1"/>
          <c:order val="1"/>
          <c:tx>
            <c:strRef>
              <c:f>'Res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Monthly'!$S$2:$S$121</c:f>
              <c:numCache>
                <c:formatCode>_(* #,##0_);_(* \(#,##0\);_(* "-"??_);_(@_)</c:formatCode>
                <c:ptCount val="120"/>
                <c:pt idx="0">
                  <c:v>46834582.03648679</c:v>
                </c:pt>
                <c:pt idx="1">
                  <c:v>41126267.022403248</c:v>
                </c:pt>
                <c:pt idx="2">
                  <c:v>41138865.059130229</c:v>
                </c:pt>
                <c:pt idx="3">
                  <c:v>37802751.916440979</c:v>
                </c:pt>
                <c:pt idx="4">
                  <c:v>43835074.947340004</c:v>
                </c:pt>
                <c:pt idx="5">
                  <c:v>49798070.42971459</c:v>
                </c:pt>
                <c:pt idx="6">
                  <c:v>60789773.375880241</c:v>
                </c:pt>
                <c:pt idx="7">
                  <c:v>59261218.136298686</c:v>
                </c:pt>
                <c:pt idx="8">
                  <c:v>43334928.018154353</c:v>
                </c:pt>
                <c:pt idx="9">
                  <c:v>39685953.531456463</c:v>
                </c:pt>
                <c:pt idx="10">
                  <c:v>39659535.023464575</c:v>
                </c:pt>
                <c:pt idx="11">
                  <c:v>46768668.066377319</c:v>
                </c:pt>
                <c:pt idx="12">
                  <c:v>48249337.764548734</c:v>
                </c:pt>
                <c:pt idx="13">
                  <c:v>42280074.01452899</c:v>
                </c:pt>
                <c:pt idx="14">
                  <c:v>43558784.253775984</c:v>
                </c:pt>
                <c:pt idx="15">
                  <c:v>39625886.408849344</c:v>
                </c:pt>
                <c:pt idx="16">
                  <c:v>40629519.230336308</c:v>
                </c:pt>
                <c:pt idx="17">
                  <c:v>48893227.5150318</c:v>
                </c:pt>
                <c:pt idx="18">
                  <c:v>62716617.960635394</c:v>
                </c:pt>
                <c:pt idx="19">
                  <c:v>57709902.300962351</c:v>
                </c:pt>
                <c:pt idx="20">
                  <c:v>45018998.398033403</c:v>
                </c:pt>
                <c:pt idx="21">
                  <c:v>41168294.916994616</c:v>
                </c:pt>
                <c:pt idx="22">
                  <c:v>38887897.794519909</c:v>
                </c:pt>
                <c:pt idx="23">
                  <c:v>44676409.150129281</c:v>
                </c:pt>
                <c:pt idx="24">
                  <c:v>45979175.27248285</c:v>
                </c:pt>
                <c:pt idx="25">
                  <c:v>42144472.770793475</c:v>
                </c:pt>
                <c:pt idx="26">
                  <c:v>40896455.093659595</c:v>
                </c:pt>
                <c:pt idx="27">
                  <c:v>39076142.998073593</c:v>
                </c:pt>
                <c:pt idx="28">
                  <c:v>43890594.630248509</c:v>
                </c:pt>
                <c:pt idx="29">
                  <c:v>52845644.440940276</c:v>
                </c:pt>
                <c:pt idx="30">
                  <c:v>62888640.206256613</c:v>
                </c:pt>
                <c:pt idx="31">
                  <c:v>58447274.313740291</c:v>
                </c:pt>
                <c:pt idx="32">
                  <c:v>44668776.867117941</c:v>
                </c:pt>
                <c:pt idx="33">
                  <c:v>39762655.260032259</c:v>
                </c:pt>
                <c:pt idx="34">
                  <c:v>39811148.525266141</c:v>
                </c:pt>
                <c:pt idx="35">
                  <c:v>44614175.134368941</c:v>
                </c:pt>
                <c:pt idx="36">
                  <c:v>46110514.781501539</c:v>
                </c:pt>
                <c:pt idx="37">
                  <c:v>42017198.316665545</c:v>
                </c:pt>
                <c:pt idx="38">
                  <c:v>43111449.214605592</c:v>
                </c:pt>
                <c:pt idx="39">
                  <c:v>39632511.636330344</c:v>
                </c:pt>
                <c:pt idx="40">
                  <c:v>41709096.922957808</c:v>
                </c:pt>
                <c:pt idx="41">
                  <c:v>48605805.315677159</c:v>
                </c:pt>
                <c:pt idx="42">
                  <c:v>58605821.559109941</c:v>
                </c:pt>
                <c:pt idx="43">
                  <c:v>55605631.131617159</c:v>
                </c:pt>
                <c:pt idx="44">
                  <c:v>43671357.822737329</c:v>
                </c:pt>
                <c:pt idx="45">
                  <c:v>41107748.171457157</c:v>
                </c:pt>
                <c:pt idx="46">
                  <c:v>40543482.493223004</c:v>
                </c:pt>
                <c:pt idx="47">
                  <c:v>46879106.930710226</c:v>
                </c:pt>
                <c:pt idx="48">
                  <c:v>48964567.805151634</c:v>
                </c:pt>
                <c:pt idx="49">
                  <c:v>43405810.834835142</c:v>
                </c:pt>
                <c:pt idx="50">
                  <c:v>44900472.457301177</c:v>
                </c:pt>
                <c:pt idx="51">
                  <c:v>39521134.34277837</c:v>
                </c:pt>
                <c:pt idx="52">
                  <c:v>41112652.181173302</c:v>
                </c:pt>
                <c:pt idx="53">
                  <c:v>48440903.75688827</c:v>
                </c:pt>
                <c:pt idx="54">
                  <c:v>53171872.024640009</c:v>
                </c:pt>
                <c:pt idx="55">
                  <c:v>53693642.584910206</c:v>
                </c:pt>
                <c:pt idx="56">
                  <c:v>44344506.27827014</c:v>
                </c:pt>
                <c:pt idx="57">
                  <c:v>40213026.588993274</c:v>
                </c:pt>
                <c:pt idx="58">
                  <c:v>40522079.133140124</c:v>
                </c:pt>
                <c:pt idx="59">
                  <c:v>45035374.419322006</c:v>
                </c:pt>
                <c:pt idx="60">
                  <c:v>48066492.83943817</c:v>
                </c:pt>
                <c:pt idx="61">
                  <c:v>44598045.30493027</c:v>
                </c:pt>
                <c:pt idx="62">
                  <c:v>43626454.653471209</c:v>
                </c:pt>
                <c:pt idx="63">
                  <c:v>38612285.511877716</c:v>
                </c:pt>
                <c:pt idx="64">
                  <c:v>42229986.105740242</c:v>
                </c:pt>
                <c:pt idx="65">
                  <c:v>45440663.811394021</c:v>
                </c:pt>
                <c:pt idx="66">
                  <c:v>57579259.469705261</c:v>
                </c:pt>
                <c:pt idx="67">
                  <c:v>55121803.816251367</c:v>
                </c:pt>
                <c:pt idx="68">
                  <c:v>49015862.788838953</c:v>
                </c:pt>
                <c:pt idx="69">
                  <c:v>39298144.978326529</c:v>
                </c:pt>
                <c:pt idx="70">
                  <c:v>38337457.634966351</c:v>
                </c:pt>
                <c:pt idx="71">
                  <c:v>42690133.245986983</c:v>
                </c:pt>
                <c:pt idx="72">
                  <c:v>46167198.801033527</c:v>
                </c:pt>
                <c:pt idx="73">
                  <c:v>42252040.834229991</c:v>
                </c:pt>
                <c:pt idx="74">
                  <c:v>41405803.023688063</c:v>
                </c:pt>
                <c:pt idx="75">
                  <c:v>39493972.873680703</c:v>
                </c:pt>
                <c:pt idx="76">
                  <c:v>43138762.692058906</c:v>
                </c:pt>
                <c:pt idx="77">
                  <c:v>49789430.909360163</c:v>
                </c:pt>
                <c:pt idx="78">
                  <c:v>59497228.107548513</c:v>
                </c:pt>
                <c:pt idx="79">
                  <c:v>61195778.869388707</c:v>
                </c:pt>
                <c:pt idx="80">
                  <c:v>48534260.402223609</c:v>
                </c:pt>
                <c:pt idx="81">
                  <c:v>41649885.646528833</c:v>
                </c:pt>
                <c:pt idx="82">
                  <c:v>37790635.789006509</c:v>
                </c:pt>
                <c:pt idx="83">
                  <c:v>44857136.144281439</c:v>
                </c:pt>
                <c:pt idx="84">
                  <c:v>45049411.10665217</c:v>
                </c:pt>
                <c:pt idx="85">
                  <c:v>39713795.310371399</c:v>
                </c:pt>
                <c:pt idx="86">
                  <c:v>42564272.45493266</c:v>
                </c:pt>
                <c:pt idx="87">
                  <c:v>37882866.780880675</c:v>
                </c:pt>
                <c:pt idx="88">
                  <c:v>40247424.603217766</c:v>
                </c:pt>
                <c:pt idx="89">
                  <c:v>49305642.24021478</c:v>
                </c:pt>
                <c:pt idx="90">
                  <c:v>56668635.336211257</c:v>
                </c:pt>
                <c:pt idx="91">
                  <c:v>54181085.527236253</c:v>
                </c:pt>
                <c:pt idx="92">
                  <c:v>46249643.008715473</c:v>
                </c:pt>
                <c:pt idx="93">
                  <c:v>42828720.613368981</c:v>
                </c:pt>
                <c:pt idx="94">
                  <c:v>39357716.308923297</c:v>
                </c:pt>
                <c:pt idx="95">
                  <c:v>46732374.26940006</c:v>
                </c:pt>
                <c:pt idx="96">
                  <c:v>47228744.971821956</c:v>
                </c:pt>
                <c:pt idx="97">
                  <c:v>40497855.994025268</c:v>
                </c:pt>
                <c:pt idx="98">
                  <c:v>42542917.191224441</c:v>
                </c:pt>
                <c:pt idx="99">
                  <c:v>39618826.678082429</c:v>
                </c:pt>
                <c:pt idx="100">
                  <c:v>43239239.362258337</c:v>
                </c:pt>
                <c:pt idx="101">
                  <c:v>49171206.158882752</c:v>
                </c:pt>
                <c:pt idx="102">
                  <c:v>61022775.790333167</c:v>
                </c:pt>
                <c:pt idx="103">
                  <c:v>60954006.268541992</c:v>
                </c:pt>
                <c:pt idx="104">
                  <c:v>48120286.202034727</c:v>
                </c:pt>
                <c:pt idx="105">
                  <c:v>40842122.85483437</c:v>
                </c:pt>
                <c:pt idx="106">
                  <c:v>40255759.418531381</c:v>
                </c:pt>
                <c:pt idx="107">
                  <c:v>44904490.584194705</c:v>
                </c:pt>
                <c:pt idx="108">
                  <c:v>47803148.535562366</c:v>
                </c:pt>
                <c:pt idx="109">
                  <c:v>41835956.622853532</c:v>
                </c:pt>
                <c:pt idx="110">
                  <c:v>43670760.733243719</c:v>
                </c:pt>
                <c:pt idx="111">
                  <c:v>39623729.75221464</c:v>
                </c:pt>
                <c:pt idx="112">
                  <c:v>40416245.317762695</c:v>
                </c:pt>
                <c:pt idx="113">
                  <c:v>46791242.121484466</c:v>
                </c:pt>
                <c:pt idx="114">
                  <c:v>61054281.7292988</c:v>
                </c:pt>
                <c:pt idx="115">
                  <c:v>57308639.628560655</c:v>
                </c:pt>
                <c:pt idx="116">
                  <c:v>46881973.390955463</c:v>
                </c:pt>
                <c:pt idx="117">
                  <c:v>40365660.456217878</c:v>
                </c:pt>
                <c:pt idx="118">
                  <c:v>41614076.66362793</c:v>
                </c:pt>
                <c:pt idx="119">
                  <c:v>46000373.996708006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E-45FF-B359-C8A24C01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 (2)'!$D$1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 (2)'!$D$2:$D$121</c:f>
              <c:numCache>
                <c:formatCode>_(* #,##0_);_(* \(#,##0\);_(* "-"??_);_(@_)</c:formatCode>
                <c:ptCount val="120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9-4B40-A776-2FEE95E91DFA}"/>
            </c:ext>
          </c:extLst>
        </c:ser>
        <c:ser>
          <c:idx val="1"/>
          <c:order val="1"/>
          <c:tx>
            <c:strRef>
              <c:f>'Res Predicted Monthly (2)'!$U$1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 (2)'!$U$2:$U$121</c:f>
              <c:numCache>
                <c:formatCode>_(* #,##0_);_(* \(#,##0\);_(* "-"??_);_(@_)</c:formatCode>
                <c:ptCount val="120"/>
                <c:pt idx="0">
                  <c:v>47505120.015859306</c:v>
                </c:pt>
                <c:pt idx="1">
                  <c:v>41204446.338157743</c:v>
                </c:pt>
                <c:pt idx="2">
                  <c:v>41563926.21578417</c:v>
                </c:pt>
                <c:pt idx="3">
                  <c:v>37778449.609328613</c:v>
                </c:pt>
                <c:pt idx="4">
                  <c:v>44249189.658525541</c:v>
                </c:pt>
                <c:pt idx="5">
                  <c:v>50504187.150287658</c:v>
                </c:pt>
                <c:pt idx="6">
                  <c:v>61420042.901092067</c:v>
                </c:pt>
                <c:pt idx="7">
                  <c:v>59858747.356493667</c:v>
                </c:pt>
                <c:pt idx="8">
                  <c:v>43374185.008836359</c:v>
                </c:pt>
                <c:pt idx="9">
                  <c:v>39851802.753102854</c:v>
                </c:pt>
                <c:pt idx="10">
                  <c:v>39501484.708021425</c:v>
                </c:pt>
                <c:pt idx="11">
                  <c:v>47055910.441936262</c:v>
                </c:pt>
                <c:pt idx="12">
                  <c:v>48546549.484875984</c:v>
                </c:pt>
                <c:pt idx="13">
                  <c:v>42128214.906287499</c:v>
                </c:pt>
                <c:pt idx="14">
                  <c:v>43703678.275030687</c:v>
                </c:pt>
                <c:pt idx="15">
                  <c:v>39415963.715552032</c:v>
                </c:pt>
                <c:pt idx="16">
                  <c:v>40738209.858592309</c:v>
                </c:pt>
                <c:pt idx="17">
                  <c:v>49062119.20138824</c:v>
                </c:pt>
                <c:pt idx="18">
                  <c:v>62995009.085774757</c:v>
                </c:pt>
                <c:pt idx="19">
                  <c:v>57977438.700853512</c:v>
                </c:pt>
                <c:pt idx="20">
                  <c:v>44880035.319281794</c:v>
                </c:pt>
                <c:pt idx="21">
                  <c:v>41179635.836886145</c:v>
                </c:pt>
                <c:pt idx="22">
                  <c:v>38501831.820180595</c:v>
                </c:pt>
                <c:pt idx="23">
                  <c:v>44771800.013250493</c:v>
                </c:pt>
                <c:pt idx="24">
                  <c:v>45990483.732536823</c:v>
                </c:pt>
                <c:pt idx="25">
                  <c:v>41744751.377108008</c:v>
                </c:pt>
                <c:pt idx="26">
                  <c:v>40746745.290617153</c:v>
                </c:pt>
                <c:pt idx="27">
                  <c:v>38512178.677711844</c:v>
                </c:pt>
                <c:pt idx="28">
                  <c:v>43661214.479346968</c:v>
                </c:pt>
                <c:pt idx="29">
                  <c:v>52759420.650181182</c:v>
                </c:pt>
                <c:pt idx="30">
                  <c:v>62625047.339377813</c:v>
                </c:pt>
                <c:pt idx="31">
                  <c:v>58250983.269549698</c:v>
                </c:pt>
                <c:pt idx="32">
                  <c:v>44279456.255785942</c:v>
                </c:pt>
                <c:pt idx="33">
                  <c:v>39793271.328507833</c:v>
                </c:pt>
                <c:pt idx="34">
                  <c:v>39492314.215834804</c:v>
                </c:pt>
                <c:pt idx="35">
                  <c:v>44539409.954310611</c:v>
                </c:pt>
                <c:pt idx="36">
                  <c:v>46121398.34875533</c:v>
                </c:pt>
                <c:pt idx="37">
                  <c:v>41579726.788724057</c:v>
                </c:pt>
                <c:pt idx="38">
                  <c:v>43073139.979455873</c:v>
                </c:pt>
                <c:pt idx="39">
                  <c:v>39323297.478974499</c:v>
                </c:pt>
                <c:pt idx="40">
                  <c:v>41719072.833218589</c:v>
                </c:pt>
                <c:pt idx="41">
                  <c:v>48659585.280514531</c:v>
                </c:pt>
                <c:pt idx="42">
                  <c:v>58628620.886269048</c:v>
                </c:pt>
                <c:pt idx="43">
                  <c:v>55677102.201270983</c:v>
                </c:pt>
                <c:pt idx="44">
                  <c:v>43444889.39216876</c:v>
                </c:pt>
                <c:pt idx="45">
                  <c:v>41095662.780647412</c:v>
                </c:pt>
                <c:pt idx="46">
                  <c:v>40241896.5104637</c:v>
                </c:pt>
                <c:pt idx="47">
                  <c:v>46738186.724725395</c:v>
                </c:pt>
                <c:pt idx="48">
                  <c:v>48811551.052401483</c:v>
                </c:pt>
                <c:pt idx="49">
                  <c:v>42986567.092451304</c:v>
                </c:pt>
                <c:pt idx="50">
                  <c:v>44740610.929932639</c:v>
                </c:pt>
                <c:pt idx="51">
                  <c:v>39119775.094475329</c:v>
                </c:pt>
                <c:pt idx="52">
                  <c:v>41071788.370991729</c:v>
                </c:pt>
                <c:pt idx="53">
                  <c:v>48257209.433764338</c:v>
                </c:pt>
                <c:pt idx="54">
                  <c:v>52875424.325584643</c:v>
                </c:pt>
                <c:pt idx="55">
                  <c:v>53403170.735271551</c:v>
                </c:pt>
                <c:pt idx="56">
                  <c:v>43931916.354570374</c:v>
                </c:pt>
                <c:pt idx="57">
                  <c:v>40088080.12258628</c:v>
                </c:pt>
                <c:pt idx="58">
                  <c:v>40057532.839590341</c:v>
                </c:pt>
                <c:pt idx="59">
                  <c:v>44940609.491299964</c:v>
                </c:pt>
                <c:pt idx="60">
                  <c:v>47958939.063236751</c:v>
                </c:pt>
                <c:pt idx="61">
                  <c:v>44308400.0895015</c:v>
                </c:pt>
                <c:pt idx="62">
                  <c:v>43522509.190599084</c:v>
                </c:pt>
                <c:pt idx="63">
                  <c:v>38243859.625057131</c:v>
                </c:pt>
                <c:pt idx="64">
                  <c:v>42205856.250359386</c:v>
                </c:pt>
                <c:pt idx="65">
                  <c:v>45301218.238691024</c:v>
                </c:pt>
                <c:pt idx="66">
                  <c:v>57390127.502215281</c:v>
                </c:pt>
                <c:pt idx="67">
                  <c:v>54972293.514321595</c:v>
                </c:pt>
                <c:pt idx="68">
                  <c:v>48822327.029619992</c:v>
                </c:pt>
                <c:pt idx="69">
                  <c:v>39323510.629135355</c:v>
                </c:pt>
                <c:pt idx="70">
                  <c:v>38016672.327091523</c:v>
                </c:pt>
                <c:pt idx="71">
                  <c:v>42819771.929807931</c:v>
                </c:pt>
                <c:pt idx="72">
                  <c:v>46190614.749573715</c:v>
                </c:pt>
                <c:pt idx="73">
                  <c:v>41940841.741999015</c:v>
                </c:pt>
                <c:pt idx="74">
                  <c:v>41483148.933496982</c:v>
                </c:pt>
                <c:pt idx="75">
                  <c:v>39289969.776449077</c:v>
                </c:pt>
                <c:pt idx="76">
                  <c:v>43265297.262244985</c:v>
                </c:pt>
                <c:pt idx="77">
                  <c:v>49872797.756547503</c:v>
                </c:pt>
                <c:pt idx="78">
                  <c:v>59423472.975878045</c:v>
                </c:pt>
                <c:pt idx="79">
                  <c:v>61140148.871941112</c:v>
                </c:pt>
                <c:pt idx="80">
                  <c:v>48601134.930986539</c:v>
                </c:pt>
                <c:pt idx="81">
                  <c:v>41990755.521779224</c:v>
                </c:pt>
                <c:pt idx="82">
                  <c:v>37808492.256456688</c:v>
                </c:pt>
                <c:pt idx="83">
                  <c:v>45274769.730960891</c:v>
                </c:pt>
                <c:pt idx="84">
                  <c:v>45489982.061051726</c:v>
                </c:pt>
                <c:pt idx="85">
                  <c:v>39407156.668371171</c:v>
                </c:pt>
                <c:pt idx="86">
                  <c:v>42879851.719749063</c:v>
                </c:pt>
                <c:pt idx="87">
                  <c:v>37939170.278108701</c:v>
                </c:pt>
                <c:pt idx="88">
                  <c:v>40639423.667597324</c:v>
                </c:pt>
                <c:pt idx="89">
                  <c:v>49561553.682271108</c:v>
                </c:pt>
                <c:pt idx="90">
                  <c:v>56825080.121792167</c:v>
                </c:pt>
                <c:pt idx="91">
                  <c:v>54443272.313463524</c:v>
                </c:pt>
                <c:pt idx="92">
                  <c:v>46443370.100786343</c:v>
                </c:pt>
                <c:pt idx="93">
                  <c:v>43298839.659848288</c:v>
                </c:pt>
                <c:pt idx="94">
                  <c:v>39554746.723047256</c:v>
                </c:pt>
                <c:pt idx="95">
                  <c:v>47214351.579491869</c:v>
                </c:pt>
                <c:pt idx="96">
                  <c:v>47514782.235151991</c:v>
                </c:pt>
                <c:pt idx="97">
                  <c:v>40256772.534815207</c:v>
                </c:pt>
                <c:pt idx="98">
                  <c:v>42923281.405665308</c:v>
                </c:pt>
                <c:pt idx="99">
                  <c:v>39755501.343505532</c:v>
                </c:pt>
                <c:pt idx="100">
                  <c:v>43635826.258041278</c:v>
                </c:pt>
                <c:pt idx="101">
                  <c:v>49334914.545532063</c:v>
                </c:pt>
                <c:pt idx="102">
                  <c:v>60846780.820836723</c:v>
                </c:pt>
                <c:pt idx="103">
                  <c:v>60823526.688207284</c:v>
                </c:pt>
                <c:pt idx="104">
                  <c:v>48201378.900134891</c:v>
                </c:pt>
                <c:pt idx="105">
                  <c:v>41309411.141414136</c:v>
                </c:pt>
                <c:pt idx="106">
                  <c:v>40372959.103349403</c:v>
                </c:pt>
                <c:pt idx="107">
                  <c:v>45110520.884153172</c:v>
                </c:pt>
                <c:pt idx="108">
                  <c:v>47908930.912829876</c:v>
                </c:pt>
                <c:pt idx="109">
                  <c:v>41523208.594219849</c:v>
                </c:pt>
                <c:pt idx="110">
                  <c:v>43860200.009221539</c:v>
                </c:pt>
                <c:pt idx="111">
                  <c:v>39401181.131058365</c:v>
                </c:pt>
                <c:pt idx="112">
                  <c:v>40585272.758146167</c:v>
                </c:pt>
                <c:pt idx="113">
                  <c:v>46672331.978997543</c:v>
                </c:pt>
                <c:pt idx="114">
                  <c:v>60533183.420068026</c:v>
                </c:pt>
                <c:pt idx="115">
                  <c:v>56986905.410630077</c:v>
                </c:pt>
                <c:pt idx="116">
                  <c:v>46751578.457679451</c:v>
                </c:pt>
                <c:pt idx="117">
                  <c:v>40658586.833198458</c:v>
                </c:pt>
                <c:pt idx="118">
                  <c:v>41567836.507355601</c:v>
                </c:pt>
                <c:pt idx="119">
                  <c:v>46244323.005758792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9-4B40-A776-2FEE95E9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 (3)'!$D$1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 (3)'!$A$2:$A$121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 (3)'!$D$2:$D$121</c:f>
              <c:numCache>
                <c:formatCode>_(* #,##0_);_(* \(#,##0\);_(* "-"??_);_(@_)</c:formatCode>
                <c:ptCount val="120"/>
                <c:pt idx="0">
                  <c:v>49397907</c:v>
                </c:pt>
                <c:pt idx="1">
                  <c:v>40768686</c:v>
                </c:pt>
                <c:pt idx="2">
                  <c:v>40910014</c:v>
                </c:pt>
                <c:pt idx="3">
                  <c:v>36681881</c:v>
                </c:pt>
                <c:pt idx="4">
                  <c:v>44687288</c:v>
                </c:pt>
                <c:pt idx="5">
                  <c:v>51533466</c:v>
                </c:pt>
                <c:pt idx="6">
                  <c:v>61497459</c:v>
                </c:pt>
                <c:pt idx="7">
                  <c:v>57219511</c:v>
                </c:pt>
                <c:pt idx="8">
                  <c:v>45833578</c:v>
                </c:pt>
                <c:pt idx="9">
                  <c:v>41340554</c:v>
                </c:pt>
                <c:pt idx="10">
                  <c:v>39815993</c:v>
                </c:pt>
                <c:pt idx="11">
                  <c:v>47209999</c:v>
                </c:pt>
                <c:pt idx="12">
                  <c:v>49456916.476147316</c:v>
                </c:pt>
                <c:pt idx="13">
                  <c:v>41737382.476147316</c:v>
                </c:pt>
                <c:pt idx="14">
                  <c:v>42523489.476147316</c:v>
                </c:pt>
                <c:pt idx="15">
                  <c:v>38514761.476147316</c:v>
                </c:pt>
                <c:pt idx="16">
                  <c:v>42499355.476147316</c:v>
                </c:pt>
                <c:pt idx="17">
                  <c:v>49779830.476147316</c:v>
                </c:pt>
                <c:pt idx="18">
                  <c:v>61715744.476147316</c:v>
                </c:pt>
                <c:pt idx="19">
                  <c:v>56143271.476147316</c:v>
                </c:pt>
                <c:pt idx="20">
                  <c:v>44393787.476147316</c:v>
                </c:pt>
                <c:pt idx="21">
                  <c:v>41972796.476147316</c:v>
                </c:pt>
                <c:pt idx="22">
                  <c:v>39897288.476147316</c:v>
                </c:pt>
                <c:pt idx="23">
                  <c:v>43807291.476147316</c:v>
                </c:pt>
                <c:pt idx="24">
                  <c:v>47070680.897265725</c:v>
                </c:pt>
                <c:pt idx="25">
                  <c:v>40386842.897265725</c:v>
                </c:pt>
                <c:pt idx="26">
                  <c:v>39034538.897265725</c:v>
                </c:pt>
                <c:pt idx="27">
                  <c:v>37958885.897265725</c:v>
                </c:pt>
                <c:pt idx="28">
                  <c:v>43107352.897265725</c:v>
                </c:pt>
                <c:pt idx="29">
                  <c:v>53239807.897265725</c:v>
                </c:pt>
                <c:pt idx="30">
                  <c:v>63475935.897265725</c:v>
                </c:pt>
                <c:pt idx="31">
                  <c:v>57530370.897265725</c:v>
                </c:pt>
                <c:pt idx="32">
                  <c:v>46622905.897265725</c:v>
                </c:pt>
                <c:pt idx="33">
                  <c:v>41986598.897265725</c:v>
                </c:pt>
                <c:pt idx="34">
                  <c:v>39489997.897265725</c:v>
                </c:pt>
                <c:pt idx="35">
                  <c:v>44841090.897265725</c:v>
                </c:pt>
                <c:pt idx="36">
                  <c:v>47995321.720884763</c:v>
                </c:pt>
                <c:pt idx="37">
                  <c:v>41164712.720884763</c:v>
                </c:pt>
                <c:pt idx="38">
                  <c:v>42435047.720884763</c:v>
                </c:pt>
                <c:pt idx="39">
                  <c:v>38570561.720884763</c:v>
                </c:pt>
                <c:pt idx="40">
                  <c:v>41401216.720884763</c:v>
                </c:pt>
                <c:pt idx="41">
                  <c:v>47845491.720884763</c:v>
                </c:pt>
                <c:pt idx="42">
                  <c:v>56314814.720884763</c:v>
                </c:pt>
                <c:pt idx="43">
                  <c:v>53136083.720884763</c:v>
                </c:pt>
                <c:pt idx="44">
                  <c:v>45426909.720884763</c:v>
                </c:pt>
                <c:pt idx="45">
                  <c:v>42344925.720884763</c:v>
                </c:pt>
                <c:pt idx="46">
                  <c:v>41292979.720884763</c:v>
                </c:pt>
                <c:pt idx="47">
                  <c:v>46594417.720884763</c:v>
                </c:pt>
                <c:pt idx="48">
                  <c:v>51200778.571841165</c:v>
                </c:pt>
                <c:pt idx="49">
                  <c:v>43486614.571841165</c:v>
                </c:pt>
                <c:pt idx="50">
                  <c:v>44184194.571841165</c:v>
                </c:pt>
                <c:pt idx="51">
                  <c:v>38731453.571841165</c:v>
                </c:pt>
                <c:pt idx="52">
                  <c:v>40675001.571841165</c:v>
                </c:pt>
                <c:pt idx="53">
                  <c:v>45459103.571841165</c:v>
                </c:pt>
                <c:pt idx="54">
                  <c:v>51897622.571841165</c:v>
                </c:pt>
                <c:pt idx="55">
                  <c:v>50248064.571841165</c:v>
                </c:pt>
                <c:pt idx="56">
                  <c:v>43927568.571841165</c:v>
                </c:pt>
                <c:pt idx="57">
                  <c:v>41698922.571841165</c:v>
                </c:pt>
                <c:pt idx="58">
                  <c:v>40599034.571841165</c:v>
                </c:pt>
                <c:pt idx="59">
                  <c:v>45189588.571841165</c:v>
                </c:pt>
                <c:pt idx="60">
                  <c:v>49884340.404138029</c:v>
                </c:pt>
                <c:pt idx="61">
                  <c:v>42980985.404138029</c:v>
                </c:pt>
                <c:pt idx="62">
                  <c:v>43419024.404138029</c:v>
                </c:pt>
                <c:pt idx="63">
                  <c:v>38613457.404138029</c:v>
                </c:pt>
                <c:pt idx="64">
                  <c:v>40763108.404138029</c:v>
                </c:pt>
                <c:pt idx="65">
                  <c:v>46119249.404138029</c:v>
                </c:pt>
                <c:pt idx="66">
                  <c:v>54424085.404138029</c:v>
                </c:pt>
                <c:pt idx="67">
                  <c:v>55134636.404138029</c:v>
                </c:pt>
                <c:pt idx="68">
                  <c:v>47798131.404138029</c:v>
                </c:pt>
                <c:pt idx="69">
                  <c:v>41883670.404138029</c:v>
                </c:pt>
                <c:pt idx="70">
                  <c:v>38353292.404138029</c:v>
                </c:pt>
                <c:pt idx="71">
                  <c:v>41803813.404138029</c:v>
                </c:pt>
                <c:pt idx="72">
                  <c:v>46084693.984221287</c:v>
                </c:pt>
                <c:pt idx="73">
                  <c:v>40582823.984221287</c:v>
                </c:pt>
                <c:pt idx="74">
                  <c:v>40648907.984221287</c:v>
                </c:pt>
                <c:pt idx="75">
                  <c:v>38183247.984221287</c:v>
                </c:pt>
                <c:pt idx="76">
                  <c:v>42648799.984221287</c:v>
                </c:pt>
                <c:pt idx="77">
                  <c:v>51837156.984221287</c:v>
                </c:pt>
                <c:pt idx="78">
                  <c:v>62950910.984221287</c:v>
                </c:pt>
                <c:pt idx="79">
                  <c:v>61477768.984221287</c:v>
                </c:pt>
                <c:pt idx="80">
                  <c:v>50972090.984221287</c:v>
                </c:pt>
                <c:pt idx="81">
                  <c:v>42378157.984221287</c:v>
                </c:pt>
                <c:pt idx="82">
                  <c:v>38434874.984221287</c:v>
                </c:pt>
                <c:pt idx="83">
                  <c:v>44072140.984221287</c:v>
                </c:pt>
                <c:pt idx="84">
                  <c:v>45513156.993604392</c:v>
                </c:pt>
                <c:pt idx="85">
                  <c:v>39003163.993604392</c:v>
                </c:pt>
                <c:pt idx="86">
                  <c:v>40659230.993604392</c:v>
                </c:pt>
                <c:pt idx="87">
                  <c:v>36365727.993604392</c:v>
                </c:pt>
                <c:pt idx="88">
                  <c:v>39252488.993604392</c:v>
                </c:pt>
                <c:pt idx="89">
                  <c:v>47628726.993604392</c:v>
                </c:pt>
                <c:pt idx="90">
                  <c:v>55795161.993604392</c:v>
                </c:pt>
                <c:pt idx="91">
                  <c:v>52455127.993604392</c:v>
                </c:pt>
                <c:pt idx="92">
                  <c:v>45869090.993604392</c:v>
                </c:pt>
                <c:pt idx="93">
                  <c:v>41241496.993604392</c:v>
                </c:pt>
                <c:pt idx="94">
                  <c:v>39186018.993604392</c:v>
                </c:pt>
                <c:pt idx="95">
                  <c:v>47202885.993604392</c:v>
                </c:pt>
                <c:pt idx="96">
                  <c:v>48557804.356751375</c:v>
                </c:pt>
                <c:pt idx="97">
                  <c:v>40484293.356751375</c:v>
                </c:pt>
                <c:pt idx="98">
                  <c:v>41820071.356751375</c:v>
                </c:pt>
                <c:pt idx="99">
                  <c:v>38863607.356751375</c:v>
                </c:pt>
                <c:pt idx="100">
                  <c:v>41888037.356751375</c:v>
                </c:pt>
                <c:pt idx="101">
                  <c:v>52737113.356751375</c:v>
                </c:pt>
                <c:pt idx="102">
                  <c:v>65507958.356751375</c:v>
                </c:pt>
                <c:pt idx="103">
                  <c:v>63722121.356751375</c:v>
                </c:pt>
                <c:pt idx="104">
                  <c:v>51293687.356751375</c:v>
                </c:pt>
                <c:pt idx="105">
                  <c:v>41037608.356751375</c:v>
                </c:pt>
                <c:pt idx="106">
                  <c:v>41154130.356751375</c:v>
                </c:pt>
                <c:pt idx="107">
                  <c:v>46187584.356751375</c:v>
                </c:pt>
                <c:pt idx="108">
                  <c:v>47945778.368464053</c:v>
                </c:pt>
                <c:pt idx="109">
                  <c:v>42834509.368464053</c:v>
                </c:pt>
                <c:pt idx="110">
                  <c:v>43153130.368464053</c:v>
                </c:pt>
                <c:pt idx="111">
                  <c:v>38136217.368464053</c:v>
                </c:pt>
                <c:pt idx="112">
                  <c:v>38687535.368464053</c:v>
                </c:pt>
                <c:pt idx="113">
                  <c:v>45809351.368464053</c:v>
                </c:pt>
                <c:pt idx="114">
                  <c:v>63706883.368464053</c:v>
                </c:pt>
                <c:pt idx="115">
                  <c:v>58791321.368464053</c:v>
                </c:pt>
                <c:pt idx="116">
                  <c:v>44845897.368464053</c:v>
                </c:pt>
                <c:pt idx="117">
                  <c:v>39953111.368464053</c:v>
                </c:pt>
                <c:pt idx="118">
                  <c:v>40978579.368464053</c:v>
                </c:pt>
                <c:pt idx="119">
                  <c:v>46059960.368464053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3-41E2-B7D7-1C744065FF72}"/>
            </c:ext>
          </c:extLst>
        </c:ser>
        <c:ser>
          <c:idx val="1"/>
          <c:order val="1"/>
          <c:tx>
            <c:strRef>
              <c:f>'Res Predicted Monthly (3)'!$S$1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 (3)'!$A$2:$A$121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'Res Predicted Monthly (3)'!$S$2:$S$121</c:f>
              <c:numCache>
                <c:formatCode>_(* #,##0_);_(* \(#,##0\);_(* "-"??_);_(@_)</c:formatCode>
                <c:ptCount val="120"/>
                <c:pt idx="0">
                  <c:v>47327248.609402344</c:v>
                </c:pt>
                <c:pt idx="1">
                  <c:v>41034592.000792108</c:v>
                </c:pt>
                <c:pt idx="2">
                  <c:v>41401730.881141476</c:v>
                </c:pt>
                <c:pt idx="3">
                  <c:v>37625095.436647028</c:v>
                </c:pt>
                <c:pt idx="4">
                  <c:v>44110752.753926128</c:v>
                </c:pt>
                <c:pt idx="5">
                  <c:v>50343470.677841999</c:v>
                </c:pt>
                <c:pt idx="6">
                  <c:v>61326547.805648476</c:v>
                </c:pt>
                <c:pt idx="7">
                  <c:v>59765659.820978388</c:v>
                </c:pt>
                <c:pt idx="8">
                  <c:v>43301412.204440311</c:v>
                </c:pt>
                <c:pt idx="9">
                  <c:v>39785246.605348103</c:v>
                </c:pt>
                <c:pt idx="10">
                  <c:v>39439652.090712652</c:v>
                </c:pt>
                <c:pt idx="11">
                  <c:v>47005752.026885882</c:v>
                </c:pt>
                <c:pt idx="12">
                  <c:v>48494410.827868782</c:v>
                </c:pt>
                <c:pt idx="13">
                  <c:v>42080493.885838985</c:v>
                </c:pt>
                <c:pt idx="14">
                  <c:v>43656868.021262944</c:v>
                </c:pt>
                <c:pt idx="15">
                  <c:v>39371416.35791114</c:v>
                </c:pt>
                <c:pt idx="16">
                  <c:v>40698374.91913598</c:v>
                </c:pt>
                <c:pt idx="17">
                  <c:v>49052070.593200788</c:v>
                </c:pt>
                <c:pt idx="18">
                  <c:v>62979480.212817311</c:v>
                </c:pt>
                <c:pt idx="19">
                  <c:v>57953097.88944044</c:v>
                </c:pt>
                <c:pt idx="20">
                  <c:v>44893086.240592338</c:v>
                </c:pt>
                <c:pt idx="21">
                  <c:v>41185813.739068031</c:v>
                </c:pt>
                <c:pt idx="22">
                  <c:v>38526110.634094432</c:v>
                </c:pt>
                <c:pt idx="23">
                  <c:v>44786832.889500454</c:v>
                </c:pt>
                <c:pt idx="24">
                  <c:v>46036990.555281714</c:v>
                </c:pt>
                <c:pt idx="25">
                  <c:v>41799318.103118226</c:v>
                </c:pt>
                <c:pt idx="26">
                  <c:v>40824841.781027868</c:v>
                </c:pt>
                <c:pt idx="27">
                  <c:v>38617813.927053019</c:v>
                </c:pt>
                <c:pt idx="28">
                  <c:v>43770053.848756723</c:v>
                </c:pt>
                <c:pt idx="29">
                  <c:v>52874339.237312481</c:v>
                </c:pt>
                <c:pt idx="30">
                  <c:v>62746916.364298485</c:v>
                </c:pt>
                <c:pt idx="31">
                  <c:v>58356646.377849266</c:v>
                </c:pt>
                <c:pt idx="32">
                  <c:v>44386619.538467191</c:v>
                </c:pt>
                <c:pt idx="33">
                  <c:v>39811056.026721001</c:v>
                </c:pt>
                <c:pt idx="34">
                  <c:v>39518004.519600727</c:v>
                </c:pt>
                <c:pt idx="35">
                  <c:v>44623713.708794057</c:v>
                </c:pt>
                <c:pt idx="36">
                  <c:v>46168022.234380618</c:v>
                </c:pt>
                <c:pt idx="37">
                  <c:v>41623556.453307904</c:v>
                </c:pt>
                <c:pt idx="38">
                  <c:v>43110014.894169867</c:v>
                </c:pt>
                <c:pt idx="39">
                  <c:v>39343886.731357157</c:v>
                </c:pt>
                <c:pt idx="40">
                  <c:v>41743387.522142828</c:v>
                </c:pt>
                <c:pt idx="41">
                  <c:v>48669446.427815229</c:v>
                </c:pt>
                <c:pt idx="42">
                  <c:v>58638060.691014215</c:v>
                </c:pt>
                <c:pt idx="43">
                  <c:v>55675876.400567971</c:v>
                </c:pt>
                <c:pt idx="44">
                  <c:v>43476114.202963226</c:v>
                </c:pt>
                <c:pt idx="45">
                  <c:v>41133446.572045088</c:v>
                </c:pt>
                <c:pt idx="46">
                  <c:v>40273036.81966272</c:v>
                </c:pt>
                <c:pt idx="47">
                  <c:v>46836784.85768649</c:v>
                </c:pt>
                <c:pt idx="48">
                  <c:v>48904500.179363377</c:v>
                </c:pt>
                <c:pt idx="49">
                  <c:v>43072439.827233627</c:v>
                </c:pt>
                <c:pt idx="50">
                  <c:v>44824391.700642139</c:v>
                </c:pt>
                <c:pt idx="51">
                  <c:v>39191141.817226782</c:v>
                </c:pt>
                <c:pt idx="52">
                  <c:v>41134019.701512352</c:v>
                </c:pt>
                <c:pt idx="53">
                  <c:v>48347726.176445253</c:v>
                </c:pt>
                <c:pt idx="54">
                  <c:v>53000339.704478987</c:v>
                </c:pt>
                <c:pt idx="55">
                  <c:v>53522134.266852364</c:v>
                </c:pt>
                <c:pt idx="56">
                  <c:v>44048535.119034402</c:v>
                </c:pt>
                <c:pt idx="57">
                  <c:v>40197516.262456656</c:v>
                </c:pt>
                <c:pt idx="58">
                  <c:v>40170703.104932636</c:v>
                </c:pt>
                <c:pt idx="59">
                  <c:v>45041576.869968057</c:v>
                </c:pt>
                <c:pt idx="60">
                  <c:v>48045059.183677278</c:v>
                </c:pt>
                <c:pt idx="61">
                  <c:v>44388880.960293218</c:v>
                </c:pt>
                <c:pt idx="62">
                  <c:v>43607884.492041744</c:v>
                </c:pt>
                <c:pt idx="63">
                  <c:v>38322220.891449712</c:v>
                </c:pt>
                <c:pt idx="64">
                  <c:v>42275300.011790238</c:v>
                </c:pt>
                <c:pt idx="65">
                  <c:v>45361308.493401207</c:v>
                </c:pt>
                <c:pt idx="66">
                  <c:v>57437079.196262702</c:v>
                </c:pt>
                <c:pt idx="67">
                  <c:v>55021428.811694086</c:v>
                </c:pt>
                <c:pt idx="68">
                  <c:v>48883971.177189611</c:v>
                </c:pt>
                <c:pt idx="69">
                  <c:v>39406350.554757111</c:v>
                </c:pt>
                <c:pt idx="70">
                  <c:v>38088669.287817121</c:v>
                </c:pt>
                <c:pt idx="71">
                  <c:v>42869304.782059021</c:v>
                </c:pt>
                <c:pt idx="72">
                  <c:v>46247542.297457434</c:v>
                </c:pt>
                <c:pt idx="73">
                  <c:v>41986921.572090201</c:v>
                </c:pt>
                <c:pt idx="74">
                  <c:v>41529224.425368018</c:v>
                </c:pt>
                <c:pt idx="75">
                  <c:v>39322560.71228385</c:v>
                </c:pt>
                <c:pt idx="76">
                  <c:v>43278659.79297214</c:v>
                </c:pt>
                <c:pt idx="77">
                  <c:v>49866553.982623532</c:v>
                </c:pt>
                <c:pt idx="78">
                  <c:v>59402823.880863428</c:v>
                </c:pt>
                <c:pt idx="79">
                  <c:v>61100396.095218532</c:v>
                </c:pt>
                <c:pt idx="80">
                  <c:v>48567782.627166562</c:v>
                </c:pt>
                <c:pt idx="81">
                  <c:v>41941818.388540603</c:v>
                </c:pt>
                <c:pt idx="82">
                  <c:v>37757632.05368387</c:v>
                </c:pt>
                <c:pt idx="83">
                  <c:v>45199793.823120072</c:v>
                </c:pt>
                <c:pt idx="84">
                  <c:v>45403432.046858199</c:v>
                </c:pt>
                <c:pt idx="85">
                  <c:v>39350894.639338374</c:v>
                </c:pt>
                <c:pt idx="86">
                  <c:v>42830562.449537449</c:v>
                </c:pt>
                <c:pt idx="87">
                  <c:v>37878465.925462089</c:v>
                </c:pt>
                <c:pt idx="88">
                  <c:v>40590543.378121957</c:v>
                </c:pt>
                <c:pt idx="89">
                  <c:v>49486898.549950324</c:v>
                </c:pt>
                <c:pt idx="90">
                  <c:v>56731676.555261195</c:v>
                </c:pt>
                <c:pt idx="91">
                  <c:v>54333851.797022887</c:v>
                </c:pt>
                <c:pt idx="92">
                  <c:v>46345988.41650866</c:v>
                </c:pt>
                <c:pt idx="93">
                  <c:v>43187897.859791577</c:v>
                </c:pt>
                <c:pt idx="94">
                  <c:v>39439486.673760273</c:v>
                </c:pt>
                <c:pt idx="95">
                  <c:v>47087879.013432018</c:v>
                </c:pt>
                <c:pt idx="96">
                  <c:v>47458423.188920401</c:v>
                </c:pt>
                <c:pt idx="97">
                  <c:v>40200715.20100639</c:v>
                </c:pt>
                <c:pt idx="98">
                  <c:v>42858460.767545328</c:v>
                </c:pt>
                <c:pt idx="99">
                  <c:v>39677303.95582927</c:v>
                </c:pt>
                <c:pt idx="100">
                  <c:v>43558871.223012567</c:v>
                </c:pt>
                <c:pt idx="101">
                  <c:v>49281870.712317742</c:v>
                </c:pt>
                <c:pt idx="102">
                  <c:v>60791167.509333506</c:v>
                </c:pt>
                <c:pt idx="103">
                  <c:v>60752352.063268654</c:v>
                </c:pt>
                <c:pt idx="104">
                  <c:v>48142288.034446411</c:v>
                </c:pt>
                <c:pt idx="105">
                  <c:v>41241177.616011724</c:v>
                </c:pt>
                <c:pt idx="106">
                  <c:v>40308851.05093471</c:v>
                </c:pt>
                <c:pt idx="107">
                  <c:v>45122506.370664336</c:v>
                </c:pt>
                <c:pt idx="108">
                  <c:v>47912384.416978076</c:v>
                </c:pt>
                <c:pt idx="109">
                  <c:v>41527311.957683869</c:v>
                </c:pt>
                <c:pt idx="110">
                  <c:v>43854372.736856937</c:v>
                </c:pt>
                <c:pt idx="111">
                  <c:v>39474391.784084015</c:v>
                </c:pt>
                <c:pt idx="112">
                  <c:v>40643045.281144686</c:v>
                </c:pt>
                <c:pt idx="113">
                  <c:v>46712047.847745009</c:v>
                </c:pt>
                <c:pt idx="114">
                  <c:v>60557309.6247527</c:v>
                </c:pt>
                <c:pt idx="115">
                  <c:v>56994747.197457716</c:v>
                </c:pt>
                <c:pt idx="116">
                  <c:v>46757602.688533001</c:v>
                </c:pt>
                <c:pt idx="117">
                  <c:v>40665619.929624148</c:v>
                </c:pt>
                <c:pt idx="118">
                  <c:v>41558352.376745455</c:v>
                </c:pt>
                <c:pt idx="119">
                  <c:v>46211020.885957427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3-41E2-B7D7-1C744065F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Monthly'!$D$2:$D$195</c:f>
              <c:numCache>
                <c:formatCode>_(* #,##0_);_(* \(#,##0\);_(* "-"??_);_(@_)</c:formatCode>
                <c:ptCount val="19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5-4C03-A1C2-4F4A0569D7D6}"/>
            </c:ext>
          </c:extLst>
        </c:ser>
        <c:ser>
          <c:idx val="1"/>
          <c:order val="1"/>
          <c:tx>
            <c:strRef>
              <c:f>'GS&lt;50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Monthly'!$S$2:$S$195</c:f>
              <c:numCache>
                <c:formatCode>_(* #,##0.00_);_(* \(#,##0.00\);_(* "-"??_);_(@_)</c:formatCode>
                <c:ptCount val="194"/>
                <c:pt idx="0">
                  <c:v>15694521.837957254</c:v>
                </c:pt>
                <c:pt idx="1">
                  <c:v>13807894.967295831</c:v>
                </c:pt>
                <c:pt idx="2">
                  <c:v>14225978.311147958</c:v>
                </c:pt>
                <c:pt idx="3">
                  <c:v>12953992.024188478</c:v>
                </c:pt>
                <c:pt idx="4">
                  <c:v>13766311.574838335</c:v>
                </c:pt>
                <c:pt idx="5">
                  <c:v>14160301.850426728</c:v>
                </c:pt>
                <c:pt idx="6">
                  <c:v>16191351.067399217</c:v>
                </c:pt>
                <c:pt idx="7">
                  <c:v>15940383.52247338</c:v>
                </c:pt>
                <c:pt idx="8">
                  <c:v>13326483.381953783</c:v>
                </c:pt>
                <c:pt idx="9">
                  <c:v>13318139.127635663</c:v>
                </c:pt>
                <c:pt idx="10">
                  <c:v>13677266.191981718</c:v>
                </c:pt>
                <c:pt idx="11">
                  <c:v>15682729.296211082</c:v>
                </c:pt>
                <c:pt idx="12">
                  <c:v>16180282.879657654</c:v>
                </c:pt>
                <c:pt idx="13">
                  <c:v>14289833.990677265</c:v>
                </c:pt>
                <c:pt idx="14">
                  <c:v>15100717.637716072</c:v>
                </c:pt>
                <c:pt idx="15">
                  <c:v>13721506.794100614</c:v>
                </c:pt>
                <c:pt idx="16">
                  <c:v>13613142.79305961</c:v>
                </c:pt>
                <c:pt idx="17">
                  <c:v>14201447.35347015</c:v>
                </c:pt>
                <c:pt idx="18">
                  <c:v>16752970.316666715</c:v>
                </c:pt>
                <c:pt idx="19">
                  <c:v>15814816.797306934</c:v>
                </c:pt>
                <c:pt idx="20">
                  <c:v>13590918.878178788</c:v>
                </c:pt>
                <c:pt idx="21">
                  <c:v>13684994.399577003</c:v>
                </c:pt>
                <c:pt idx="22">
                  <c:v>13446063.14647121</c:v>
                </c:pt>
                <c:pt idx="23">
                  <c:v>15005703.180526676</c:v>
                </c:pt>
                <c:pt idx="24">
                  <c:v>15412500.467526987</c:v>
                </c:pt>
                <c:pt idx="25">
                  <c:v>14146557.92921092</c:v>
                </c:pt>
                <c:pt idx="26">
                  <c:v>14115984.552182423</c:v>
                </c:pt>
                <c:pt idx="27">
                  <c:v>13418531.268632768</c:v>
                </c:pt>
                <c:pt idx="28">
                  <c:v>13840688.269954139</c:v>
                </c:pt>
                <c:pt idx="29">
                  <c:v>14881987.297583869</c:v>
                </c:pt>
                <c:pt idx="30">
                  <c:v>16782899.871092379</c:v>
                </c:pt>
                <c:pt idx="31">
                  <c:v>16059056.127739612</c:v>
                </c:pt>
                <c:pt idx="32">
                  <c:v>13762557.746865554</c:v>
                </c:pt>
                <c:pt idx="33">
                  <c:v>13731779.355321201</c:v>
                </c:pt>
                <c:pt idx="34">
                  <c:v>14005540.832681851</c:v>
                </c:pt>
                <c:pt idx="35">
                  <c:v>15186486.515804583</c:v>
                </c:pt>
                <c:pt idx="36">
                  <c:v>15714893.06246276</c:v>
                </c:pt>
                <c:pt idx="37">
                  <c:v>14289745.285760209</c:v>
                </c:pt>
                <c:pt idx="38">
                  <c:v>15100798.876096649</c:v>
                </c:pt>
                <c:pt idx="39">
                  <c:v>13773229.002057793</c:v>
                </c:pt>
                <c:pt idx="40">
                  <c:v>13843543.687674595</c:v>
                </c:pt>
                <c:pt idx="41">
                  <c:v>14355965.054406829</c:v>
                </c:pt>
                <c:pt idx="42">
                  <c:v>16144178.365157699</c:v>
                </c:pt>
                <c:pt idx="43">
                  <c:v>15617181.257512571</c:v>
                </c:pt>
                <c:pt idx="44">
                  <c:v>13685013.356428217</c:v>
                </c:pt>
                <c:pt idx="45">
                  <c:v>13821654.216553228</c:v>
                </c:pt>
                <c:pt idx="46">
                  <c:v>14188596.114857662</c:v>
                </c:pt>
                <c:pt idx="47">
                  <c:v>15890860.947149448</c:v>
                </c:pt>
                <c:pt idx="48">
                  <c:v>16594417.635867639</c:v>
                </c:pt>
                <c:pt idx="49">
                  <c:v>14735522.22147589</c:v>
                </c:pt>
                <c:pt idx="50">
                  <c:v>15686389.287830111</c:v>
                </c:pt>
                <c:pt idx="51">
                  <c:v>13869157.715628</c:v>
                </c:pt>
                <c:pt idx="52">
                  <c:v>13765074.491577385</c:v>
                </c:pt>
                <c:pt idx="53">
                  <c:v>14271979.02912797</c:v>
                </c:pt>
                <c:pt idx="54">
                  <c:v>15142092.294314001</c:v>
                </c:pt>
                <c:pt idx="55">
                  <c:v>15219642.919475378</c:v>
                </c:pt>
                <c:pt idx="56">
                  <c:v>13657806.114123382</c:v>
                </c:pt>
                <c:pt idx="57">
                  <c:v>13632969.676097915</c:v>
                </c:pt>
                <c:pt idx="58">
                  <c:v>14142634.89772976</c:v>
                </c:pt>
                <c:pt idx="59">
                  <c:v>15301287.518367026</c:v>
                </c:pt>
                <c:pt idx="60">
                  <c:v>16379686.83377314</c:v>
                </c:pt>
                <c:pt idx="61">
                  <c:v>15232132.712980887</c:v>
                </c:pt>
                <c:pt idx="62">
                  <c:v>15382728.642644322</c:v>
                </c:pt>
                <c:pt idx="63">
                  <c:v>13649541.116165942</c:v>
                </c:pt>
                <c:pt idx="64">
                  <c:v>13957465.671062507</c:v>
                </c:pt>
                <c:pt idx="65">
                  <c:v>14007958.272797449</c:v>
                </c:pt>
                <c:pt idx="66">
                  <c:v>16123149.146440806</c:v>
                </c:pt>
                <c:pt idx="67">
                  <c:v>15718406.994354337</c:v>
                </c:pt>
                <c:pt idx="68">
                  <c:v>14622798.441437256</c:v>
                </c:pt>
                <c:pt idx="69">
                  <c:v>13772735.167678539</c:v>
                </c:pt>
                <c:pt idx="70">
                  <c:v>13624637.045312826</c:v>
                </c:pt>
                <c:pt idx="71">
                  <c:v>14785367.110076496</c:v>
                </c:pt>
                <c:pt idx="72">
                  <c:v>15958819.410121948</c:v>
                </c:pt>
                <c:pt idx="73">
                  <c:v>14641761.056485333</c:v>
                </c:pt>
                <c:pt idx="74">
                  <c:v>14780104.599875711</c:v>
                </c:pt>
                <c:pt idx="75">
                  <c:v>14048726.948425131</c:v>
                </c:pt>
                <c:pt idx="76">
                  <c:v>14318263.730883731</c:v>
                </c:pt>
                <c:pt idx="77">
                  <c:v>14671094.514234032</c:v>
                </c:pt>
                <c:pt idx="78">
                  <c:v>16482500.62310929</c:v>
                </c:pt>
                <c:pt idx="79">
                  <c:v>16778332.569858454</c:v>
                </c:pt>
                <c:pt idx="80">
                  <c:v>14499696.286915718</c:v>
                </c:pt>
                <c:pt idx="81">
                  <c:v>13930046.895963807</c:v>
                </c:pt>
                <c:pt idx="82">
                  <c:v>13549311.524602495</c:v>
                </c:pt>
                <c:pt idx="83">
                  <c:v>15570382.121835181</c:v>
                </c:pt>
                <c:pt idx="84">
                  <c:v>15639251.87786858</c:v>
                </c:pt>
                <c:pt idx="85">
                  <c:v>13877372.607897831</c:v>
                </c:pt>
                <c:pt idx="86">
                  <c:v>15324568.713693757</c:v>
                </c:pt>
                <c:pt idx="87">
                  <c:v>13627764.012789756</c:v>
                </c:pt>
                <c:pt idx="88">
                  <c:v>14040148.915729385</c:v>
                </c:pt>
                <c:pt idx="89">
                  <c:v>14747458.495600905</c:v>
                </c:pt>
                <c:pt idx="90">
                  <c:v>16102481.938177355</c:v>
                </c:pt>
                <c:pt idx="91">
                  <c:v>15662974.003473058</c:v>
                </c:pt>
                <c:pt idx="92">
                  <c:v>14336271.078263337</c:v>
                </c:pt>
                <c:pt idx="93">
                  <c:v>14143102.178530239</c:v>
                </c:pt>
                <c:pt idx="94">
                  <c:v>14178644.998379368</c:v>
                </c:pt>
                <c:pt idx="95">
                  <c:v>16305341.120017247</c:v>
                </c:pt>
                <c:pt idx="96">
                  <c:v>16485714.113780752</c:v>
                </c:pt>
                <c:pt idx="97">
                  <c:v>14186080.28273</c:v>
                </c:pt>
                <c:pt idx="98">
                  <c:v>15405581.819221888</c:v>
                </c:pt>
                <c:pt idx="99">
                  <c:v>14328452.1582989</c:v>
                </c:pt>
                <c:pt idx="100">
                  <c:v>14308792.482571237</c:v>
                </c:pt>
                <c:pt idx="101">
                  <c:v>14819792.570856571</c:v>
                </c:pt>
                <c:pt idx="102">
                  <c:v>17082152.520959686</c:v>
                </c:pt>
                <c:pt idx="103">
                  <c:v>17127301.481490202</c:v>
                </c:pt>
                <c:pt idx="104">
                  <c:v>14784962.999925319</c:v>
                </c:pt>
                <c:pt idx="105">
                  <c:v>14410517.429609703</c:v>
                </c:pt>
                <c:pt idx="106">
                  <c:v>14759217.468267737</c:v>
                </c:pt>
                <c:pt idx="107">
                  <c:v>15899369.551856263</c:v>
                </c:pt>
                <c:pt idx="108">
                  <c:v>16886651.976504255</c:v>
                </c:pt>
                <c:pt idx="109">
                  <c:v>14768327.870078394</c:v>
                </c:pt>
                <c:pt idx="110">
                  <c:v>15841252.991449384</c:v>
                </c:pt>
                <c:pt idx="111">
                  <c:v>14336826.532126263</c:v>
                </c:pt>
                <c:pt idx="112">
                  <c:v>14294469.538473323</c:v>
                </c:pt>
                <c:pt idx="113">
                  <c:v>14577350.002098594</c:v>
                </c:pt>
                <c:pt idx="114">
                  <c:v>17156247.870983824</c:v>
                </c:pt>
                <c:pt idx="115">
                  <c:v>16466243.168970341</c:v>
                </c:pt>
                <c:pt idx="116">
                  <c:v>14549557.057233773</c:v>
                </c:pt>
                <c:pt idx="117">
                  <c:v>14243187.246562678</c:v>
                </c:pt>
                <c:pt idx="118">
                  <c:v>14842565.147548432</c:v>
                </c:pt>
                <c:pt idx="119">
                  <c:v>15928317.395971145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5-4C03-A1C2-4F4A056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1760"/>
        <c:axId val="175303680"/>
      </c:lineChart>
      <c:dateAx>
        <c:axId val="175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3680"/>
        <c:crosses val="autoZero"/>
        <c:auto val="1"/>
        <c:lblOffset val="100"/>
        <c:baseTimeUnit val="months"/>
      </c:dateAx>
      <c:valAx>
        <c:axId val="175303680"/>
        <c:scaling>
          <c:orientation val="minMax"/>
          <c:min val="8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 (2)'!$D$1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 (2)'!$D$2:$D$195</c:f>
              <c:numCache>
                <c:formatCode>_(* #,##0_);_(* \(#,##0\);_(* "-"??_);_(@_)</c:formatCode>
                <c:ptCount val="194"/>
                <c:pt idx="0">
                  <c:v>15762767</c:v>
                </c:pt>
                <c:pt idx="1">
                  <c:v>14456043</c:v>
                </c:pt>
                <c:pt idx="2">
                  <c:v>14266604</c:v>
                </c:pt>
                <c:pt idx="3">
                  <c:v>12709245</c:v>
                </c:pt>
                <c:pt idx="4">
                  <c:v>13617876</c:v>
                </c:pt>
                <c:pt idx="5">
                  <c:v>14352297</c:v>
                </c:pt>
                <c:pt idx="6">
                  <c:v>16022256</c:v>
                </c:pt>
                <c:pt idx="7">
                  <c:v>15750964</c:v>
                </c:pt>
                <c:pt idx="8">
                  <c:v>13403453</c:v>
                </c:pt>
                <c:pt idx="9">
                  <c:v>13142565</c:v>
                </c:pt>
                <c:pt idx="10">
                  <c:v>13574075</c:v>
                </c:pt>
                <c:pt idx="11">
                  <c:v>15142180</c:v>
                </c:pt>
                <c:pt idx="12">
                  <c:v>15995127.334936943</c:v>
                </c:pt>
                <c:pt idx="13">
                  <c:v>14555084.334936943</c:v>
                </c:pt>
                <c:pt idx="14">
                  <c:v>15164745.334936943</c:v>
                </c:pt>
                <c:pt idx="15">
                  <c:v>13518631.334936943</c:v>
                </c:pt>
                <c:pt idx="16">
                  <c:v>13626861.334936943</c:v>
                </c:pt>
                <c:pt idx="17">
                  <c:v>14487788.334936943</c:v>
                </c:pt>
                <c:pt idx="18">
                  <c:v>16609782.334936943</c:v>
                </c:pt>
                <c:pt idx="19">
                  <c:v>15863299.334936943</c:v>
                </c:pt>
                <c:pt idx="20">
                  <c:v>13532144.334936943</c:v>
                </c:pt>
                <c:pt idx="21">
                  <c:v>13280230.334936943</c:v>
                </c:pt>
                <c:pt idx="22">
                  <c:v>13582759.334936943</c:v>
                </c:pt>
                <c:pt idx="23">
                  <c:v>14822411.334936943</c:v>
                </c:pt>
                <c:pt idx="24">
                  <c:v>15492130.281657217</c:v>
                </c:pt>
                <c:pt idx="25">
                  <c:v>14445977.281657217</c:v>
                </c:pt>
                <c:pt idx="26">
                  <c:v>14326333.281657217</c:v>
                </c:pt>
                <c:pt idx="27">
                  <c:v>13184039.281657217</c:v>
                </c:pt>
                <c:pt idx="28">
                  <c:v>13982977.281657217</c:v>
                </c:pt>
                <c:pt idx="29">
                  <c:v>14982710.281657217</c:v>
                </c:pt>
                <c:pt idx="30">
                  <c:v>16737303.281657217</c:v>
                </c:pt>
                <c:pt idx="31">
                  <c:v>15895184.281657217</c:v>
                </c:pt>
                <c:pt idx="32">
                  <c:v>14172207.281657217</c:v>
                </c:pt>
                <c:pt idx="33">
                  <c:v>13656586.281657217</c:v>
                </c:pt>
                <c:pt idx="34">
                  <c:v>14160121.281657217</c:v>
                </c:pt>
                <c:pt idx="35">
                  <c:v>15041472.281657217</c:v>
                </c:pt>
                <c:pt idx="36">
                  <c:v>15838016.622677803</c:v>
                </c:pt>
                <c:pt idx="37">
                  <c:v>14586196.622677803</c:v>
                </c:pt>
                <c:pt idx="38">
                  <c:v>15372207.622677803</c:v>
                </c:pt>
                <c:pt idx="39">
                  <c:v>13920639.622677803</c:v>
                </c:pt>
                <c:pt idx="40">
                  <c:v>13887530.622677803</c:v>
                </c:pt>
                <c:pt idx="41">
                  <c:v>14423533.622677803</c:v>
                </c:pt>
                <c:pt idx="42">
                  <c:v>16236138.622677803</c:v>
                </c:pt>
                <c:pt idx="43">
                  <c:v>15500151.622677803</c:v>
                </c:pt>
                <c:pt idx="44">
                  <c:v>14135606.622677803</c:v>
                </c:pt>
                <c:pt idx="45">
                  <c:v>13724627.622677803</c:v>
                </c:pt>
                <c:pt idx="46">
                  <c:v>14236916.622677803</c:v>
                </c:pt>
                <c:pt idx="47">
                  <c:v>15780327.622677803</c:v>
                </c:pt>
                <c:pt idx="48">
                  <c:v>16666551.644145023</c:v>
                </c:pt>
                <c:pt idx="49">
                  <c:v>15212265.644145023</c:v>
                </c:pt>
                <c:pt idx="50">
                  <c:v>15928487.644145023</c:v>
                </c:pt>
                <c:pt idx="51">
                  <c:v>13755808.644145023</c:v>
                </c:pt>
                <c:pt idx="52">
                  <c:v>13728640.644145023</c:v>
                </c:pt>
                <c:pt idx="53">
                  <c:v>14380195.644145023</c:v>
                </c:pt>
                <c:pt idx="54">
                  <c:v>15171411.644145023</c:v>
                </c:pt>
                <c:pt idx="55">
                  <c:v>14799566.644145023</c:v>
                </c:pt>
                <c:pt idx="56">
                  <c:v>13670813.644145023</c:v>
                </c:pt>
                <c:pt idx="57">
                  <c:v>13266929.644145023</c:v>
                </c:pt>
                <c:pt idx="58">
                  <c:v>14011300.644145023</c:v>
                </c:pt>
                <c:pt idx="59">
                  <c:v>15136895.644145023</c:v>
                </c:pt>
                <c:pt idx="60">
                  <c:v>16182248.972756768</c:v>
                </c:pt>
                <c:pt idx="61">
                  <c:v>15129726.972756768</c:v>
                </c:pt>
                <c:pt idx="62">
                  <c:v>15539703.972756768</c:v>
                </c:pt>
                <c:pt idx="63">
                  <c:v>13711648.972756768</c:v>
                </c:pt>
                <c:pt idx="64">
                  <c:v>13844318.972756768</c:v>
                </c:pt>
                <c:pt idx="65">
                  <c:v>14160378.972756768</c:v>
                </c:pt>
                <c:pt idx="66">
                  <c:v>15620808.972756768</c:v>
                </c:pt>
                <c:pt idx="67">
                  <c:v>15851495.972756768</c:v>
                </c:pt>
                <c:pt idx="68">
                  <c:v>14469061.972756768</c:v>
                </c:pt>
                <c:pt idx="69">
                  <c:v>13421428.972756768</c:v>
                </c:pt>
                <c:pt idx="70">
                  <c:v>13464090.972756768</c:v>
                </c:pt>
                <c:pt idx="71">
                  <c:v>14365422.972756768</c:v>
                </c:pt>
                <c:pt idx="72">
                  <c:v>15516489.950975668</c:v>
                </c:pt>
                <c:pt idx="73">
                  <c:v>14724758.950975668</c:v>
                </c:pt>
                <c:pt idx="74">
                  <c:v>14847791.950975668</c:v>
                </c:pt>
                <c:pt idx="75">
                  <c:v>13743186.950975668</c:v>
                </c:pt>
                <c:pt idx="76">
                  <c:v>14047142.950975668</c:v>
                </c:pt>
                <c:pt idx="77">
                  <c:v>14847585.950975668</c:v>
                </c:pt>
                <c:pt idx="78">
                  <c:v>16625848.950975668</c:v>
                </c:pt>
                <c:pt idx="79">
                  <c:v>16997943.950975668</c:v>
                </c:pt>
                <c:pt idx="80">
                  <c:v>14679158.950975668</c:v>
                </c:pt>
                <c:pt idx="81">
                  <c:v>13570265.950975668</c:v>
                </c:pt>
                <c:pt idx="82">
                  <c:v>13638185.950975668</c:v>
                </c:pt>
                <c:pt idx="83">
                  <c:v>15093391.950975668</c:v>
                </c:pt>
                <c:pt idx="84">
                  <c:v>15848949.82816771</c:v>
                </c:pt>
                <c:pt idx="85">
                  <c:v>14155571.82816771</c:v>
                </c:pt>
                <c:pt idx="86">
                  <c:v>15108926.82816771</c:v>
                </c:pt>
                <c:pt idx="87">
                  <c:v>13649563.82816771</c:v>
                </c:pt>
                <c:pt idx="88">
                  <c:v>13851673.82816771</c:v>
                </c:pt>
                <c:pt idx="89">
                  <c:v>14441192.82816771</c:v>
                </c:pt>
                <c:pt idx="90">
                  <c:v>15754820.82816771</c:v>
                </c:pt>
                <c:pt idx="91">
                  <c:v>15368995.82816771</c:v>
                </c:pt>
                <c:pt idx="92">
                  <c:v>14400007.82816771</c:v>
                </c:pt>
                <c:pt idx="93">
                  <c:v>14110097.82816771</c:v>
                </c:pt>
                <c:pt idx="94">
                  <c:v>14159381.82816771</c:v>
                </c:pt>
                <c:pt idx="95">
                  <c:v>15720827.82816771</c:v>
                </c:pt>
                <c:pt idx="96">
                  <c:v>16637342.711502966</c:v>
                </c:pt>
                <c:pt idx="97">
                  <c:v>14632746.711502966</c:v>
                </c:pt>
                <c:pt idx="98">
                  <c:v>15492131.711502966</c:v>
                </c:pt>
                <c:pt idx="99">
                  <c:v>14434908.711502966</c:v>
                </c:pt>
                <c:pt idx="100">
                  <c:v>14790241.711502966</c:v>
                </c:pt>
                <c:pt idx="101">
                  <c:v>15588790.711502966</c:v>
                </c:pt>
                <c:pt idx="102">
                  <c:v>17320094.711502966</c:v>
                </c:pt>
                <c:pt idx="103">
                  <c:v>17125835.711502966</c:v>
                </c:pt>
                <c:pt idx="104">
                  <c:v>15289545.711502966</c:v>
                </c:pt>
                <c:pt idx="105">
                  <c:v>14360792.711502966</c:v>
                </c:pt>
                <c:pt idx="106">
                  <c:v>14828956.711502966</c:v>
                </c:pt>
                <c:pt idx="107">
                  <c:v>15678882.711502966</c:v>
                </c:pt>
                <c:pt idx="108">
                  <c:v>16768813.412260393</c:v>
                </c:pt>
                <c:pt idx="109">
                  <c:v>15507441.412260393</c:v>
                </c:pt>
                <c:pt idx="110">
                  <c:v>16257283.412260393</c:v>
                </c:pt>
                <c:pt idx="111">
                  <c:v>14467856.412260393</c:v>
                </c:pt>
                <c:pt idx="112">
                  <c:v>14209768.412260393</c:v>
                </c:pt>
                <c:pt idx="113">
                  <c:v>14742734.412260393</c:v>
                </c:pt>
                <c:pt idx="114">
                  <c:v>17257525.412260391</c:v>
                </c:pt>
                <c:pt idx="115">
                  <c:v>16523491.412260393</c:v>
                </c:pt>
                <c:pt idx="116">
                  <c:v>14663873.412260393</c:v>
                </c:pt>
                <c:pt idx="117">
                  <c:v>13981094.412260393</c:v>
                </c:pt>
                <c:pt idx="118">
                  <c:v>14453552.412260393</c:v>
                </c:pt>
                <c:pt idx="119">
                  <c:v>15293998.412260393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3-401C-8102-3E3CC3174105}"/>
            </c:ext>
          </c:extLst>
        </c:ser>
        <c:ser>
          <c:idx val="1"/>
          <c:order val="1"/>
          <c:tx>
            <c:strRef>
              <c:f>'GS&lt;50 Predicted Monthly (2)'!$U$1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 (2)'!$A$2:$A$121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'GS&lt;50 Predicted Monthly (2)'!$U$2:$U$195</c:f>
              <c:numCache>
                <c:formatCode>_(* #,##0.00_);_(* \(#,##0.00\);_(* "-"??_);_(@_)</c:formatCode>
                <c:ptCount val="194"/>
                <c:pt idx="0">
                  <c:v>15579808.335877279</c:v>
                </c:pt>
                <c:pt idx="1">
                  <c:v>14106003.98242088</c:v>
                </c:pt>
                <c:pt idx="2">
                  <c:v>14146377.869062273</c:v>
                </c:pt>
                <c:pt idx="3">
                  <c:v>12841023.868128002</c:v>
                </c:pt>
                <c:pt idx="4">
                  <c:v>13632841.336121226</c:v>
                </c:pt>
                <c:pt idx="5">
                  <c:v>14135446.679767065</c:v>
                </c:pt>
                <c:pt idx="6">
                  <c:v>16213326.568457203</c:v>
                </c:pt>
                <c:pt idx="7">
                  <c:v>15925701.453545948</c:v>
                </c:pt>
                <c:pt idx="8">
                  <c:v>13280590.448324222</c:v>
                </c:pt>
                <c:pt idx="9">
                  <c:v>13110041.736963792</c:v>
                </c:pt>
                <c:pt idx="10">
                  <c:v>13688601.873625237</c:v>
                </c:pt>
                <c:pt idx="11">
                  <c:v>15560972.33458077</c:v>
                </c:pt>
                <c:pt idx="12">
                  <c:v>16081715.211324891</c:v>
                </c:pt>
                <c:pt idx="13">
                  <c:v>14724326.797636848</c:v>
                </c:pt>
                <c:pt idx="14">
                  <c:v>15132152.104671473</c:v>
                </c:pt>
                <c:pt idx="15">
                  <c:v>13820580.346517988</c:v>
                </c:pt>
                <c:pt idx="16">
                  <c:v>13573765.852190947</c:v>
                </c:pt>
                <c:pt idx="17">
                  <c:v>14267120.555679757</c:v>
                </c:pt>
                <c:pt idx="18">
                  <c:v>16889893.440235101</c:v>
                </c:pt>
                <c:pt idx="19">
                  <c:v>15855937.506321622</c:v>
                </c:pt>
                <c:pt idx="20">
                  <c:v>13695512.053381529</c:v>
                </c:pt>
                <c:pt idx="21">
                  <c:v>13663258.956159992</c:v>
                </c:pt>
                <c:pt idx="22">
                  <c:v>13554249.087391891</c:v>
                </c:pt>
                <c:pt idx="23">
                  <c:v>14931099.845751597</c:v>
                </c:pt>
                <c:pt idx="24">
                  <c:v>15333842.198415803</c:v>
                </c:pt>
                <c:pt idx="25">
                  <c:v>14338900.793846095</c:v>
                </c:pt>
                <c:pt idx="26">
                  <c:v>14098835.570543537</c:v>
                </c:pt>
                <c:pt idx="27">
                  <c:v>13485770.758621216</c:v>
                </c:pt>
                <c:pt idx="28">
                  <c:v>13836098.291772718</c:v>
                </c:pt>
                <c:pt idx="29">
                  <c:v>15021511.091794759</c:v>
                </c:pt>
                <c:pt idx="30">
                  <c:v>16885490.601326369</c:v>
                </c:pt>
                <c:pt idx="31">
                  <c:v>16115392.161997491</c:v>
                </c:pt>
                <c:pt idx="32">
                  <c:v>13904128.849335972</c:v>
                </c:pt>
                <c:pt idx="33">
                  <c:v>13705239.10941189</c:v>
                </c:pt>
                <c:pt idx="34">
                  <c:v>14118146.509169456</c:v>
                </c:pt>
                <c:pt idx="35">
                  <c:v>15092373.507522648</c:v>
                </c:pt>
                <c:pt idx="36">
                  <c:v>15634785.582059553</c:v>
                </c:pt>
                <c:pt idx="37">
                  <c:v>14675269.530608442</c:v>
                </c:pt>
                <c:pt idx="38">
                  <c:v>15102311.553691486</c:v>
                </c:pt>
                <c:pt idx="39">
                  <c:v>13775179.653994676</c:v>
                </c:pt>
                <c:pt idx="40">
                  <c:v>13756051.592964849</c:v>
                </c:pt>
                <c:pt idx="41">
                  <c:v>14344237.439082168</c:v>
                </c:pt>
                <c:pt idx="42">
                  <c:v>16098628.763530148</c:v>
                </c:pt>
                <c:pt idx="43">
                  <c:v>15522148.013360305</c:v>
                </c:pt>
                <c:pt idx="44">
                  <c:v>13709093.815945033</c:v>
                </c:pt>
                <c:pt idx="45">
                  <c:v>13691582.68247292</c:v>
                </c:pt>
                <c:pt idx="46">
                  <c:v>14223738.592498079</c:v>
                </c:pt>
                <c:pt idx="47">
                  <c:v>15712076.147734718</c:v>
                </c:pt>
                <c:pt idx="48">
                  <c:v>16410846.226910265</c:v>
                </c:pt>
                <c:pt idx="49">
                  <c:v>15070746.224415746</c:v>
                </c:pt>
                <c:pt idx="50">
                  <c:v>15590447.980177155</c:v>
                </c:pt>
                <c:pt idx="51">
                  <c:v>13874039.719975598</c:v>
                </c:pt>
                <c:pt idx="52">
                  <c:v>13653981.082352946</c:v>
                </c:pt>
                <c:pt idx="53">
                  <c:v>14256619.90941488</c:v>
                </c:pt>
                <c:pt idx="54">
                  <c:v>15045046.744423477</c:v>
                </c:pt>
                <c:pt idx="55">
                  <c:v>15135441.854586622</c:v>
                </c:pt>
                <c:pt idx="56">
                  <c:v>13732596.854812067</c:v>
                </c:pt>
                <c:pt idx="57">
                  <c:v>13553225.711376255</c:v>
                </c:pt>
                <c:pt idx="58">
                  <c:v>14179663.902412657</c:v>
                </c:pt>
                <c:pt idx="59">
                  <c:v>15131067.50830943</c:v>
                </c:pt>
                <c:pt idx="60">
                  <c:v>16200471.619717265</c:v>
                </c:pt>
                <c:pt idx="61">
                  <c:v>15628406.862288728</c:v>
                </c:pt>
                <c:pt idx="62">
                  <c:v>15299423.263174703</c:v>
                </c:pt>
                <c:pt idx="63">
                  <c:v>13662911.815486167</c:v>
                </c:pt>
                <c:pt idx="64">
                  <c:v>13915272.424520349</c:v>
                </c:pt>
                <c:pt idx="65">
                  <c:v>13961033.396332677</c:v>
                </c:pt>
                <c:pt idx="66">
                  <c:v>16033594.242193064</c:v>
                </c:pt>
                <c:pt idx="67">
                  <c:v>15602870.89144746</c:v>
                </c:pt>
                <c:pt idx="68">
                  <c:v>14709530.172854286</c:v>
                </c:pt>
                <c:pt idx="69">
                  <c:v>13640789.378368495</c:v>
                </c:pt>
                <c:pt idx="70">
                  <c:v>13565292.983320948</c:v>
                </c:pt>
                <c:pt idx="71">
                  <c:v>14518831.173651187</c:v>
                </c:pt>
                <c:pt idx="72">
                  <c:v>15695946.584015561</c:v>
                </c:pt>
                <c:pt idx="73">
                  <c:v>14722351.19652007</c:v>
                </c:pt>
                <c:pt idx="74">
                  <c:v>14658156.489088843</c:v>
                </c:pt>
                <c:pt idx="75">
                  <c:v>14036226.334338583</c:v>
                </c:pt>
                <c:pt idx="76">
                  <c:v>14277438.549332405</c:v>
                </c:pt>
                <c:pt idx="77">
                  <c:v>14625592.089203697</c:v>
                </c:pt>
                <c:pt idx="78">
                  <c:v>16353130.61028696</c:v>
                </c:pt>
                <c:pt idx="79">
                  <c:v>16653799.714771168</c:v>
                </c:pt>
                <c:pt idx="80">
                  <c:v>14559144.712384872</c:v>
                </c:pt>
                <c:pt idx="81">
                  <c:v>13799132.594668975</c:v>
                </c:pt>
                <c:pt idx="82">
                  <c:v>13539564.603219975</c:v>
                </c:pt>
                <c:pt idx="83">
                  <c:v>15326078.161230734</c:v>
                </c:pt>
                <c:pt idx="84">
                  <c:v>15397228.710702142</c:v>
                </c:pt>
                <c:pt idx="85">
                  <c:v>14144215.112727884</c:v>
                </c:pt>
                <c:pt idx="86">
                  <c:v>15253911.576835768</c:v>
                </c:pt>
                <c:pt idx="87">
                  <c:v>13683485.250419721</c:v>
                </c:pt>
                <c:pt idx="88">
                  <c:v>13989237.962184807</c:v>
                </c:pt>
                <c:pt idx="89">
                  <c:v>14761065.096541911</c:v>
                </c:pt>
                <c:pt idx="90">
                  <c:v>15993772.584654642</c:v>
                </c:pt>
                <c:pt idx="91">
                  <c:v>15543600.937491169</c:v>
                </c:pt>
                <c:pt idx="92">
                  <c:v>14436939.145131484</c:v>
                </c:pt>
                <c:pt idx="93">
                  <c:v>14076288.977411514</c:v>
                </c:pt>
                <c:pt idx="94">
                  <c:v>14194006.387668524</c:v>
                </c:pt>
                <c:pt idx="95">
                  <c:v>16053183.109346008</c:v>
                </c:pt>
                <c:pt idx="96">
                  <c:v>16238302.648433356</c:v>
                </c:pt>
                <c:pt idx="97">
                  <c:v>14421219.794968538</c:v>
                </c:pt>
                <c:pt idx="98">
                  <c:v>15311184.545879537</c:v>
                </c:pt>
                <c:pt idx="99">
                  <c:v>14358787.471334349</c:v>
                </c:pt>
                <c:pt idx="100">
                  <c:v>14239774.400712566</c:v>
                </c:pt>
                <c:pt idx="101">
                  <c:v>14937487.771455698</c:v>
                </c:pt>
                <c:pt idx="102">
                  <c:v>17084415.568452366</c:v>
                </c:pt>
                <c:pt idx="103">
                  <c:v>17165165.157248877</c:v>
                </c:pt>
                <c:pt idx="104">
                  <c:v>15060567.982920904</c:v>
                </c:pt>
                <c:pt idx="105">
                  <c:v>14510736.543099811</c:v>
                </c:pt>
                <c:pt idx="106">
                  <c:v>15003636.441928782</c:v>
                </c:pt>
                <c:pt idx="107">
                  <c:v>15854035.298635175</c:v>
                </c:pt>
                <c:pt idx="108">
                  <c:v>16793704.212984644</c:v>
                </c:pt>
                <c:pt idx="109">
                  <c:v>15237739.766660903</c:v>
                </c:pt>
                <c:pt idx="110">
                  <c:v>15884856.044446776</c:v>
                </c:pt>
                <c:pt idx="111">
                  <c:v>14538556.438593429</c:v>
                </c:pt>
                <c:pt idx="112">
                  <c:v>14371275.26807859</c:v>
                </c:pt>
                <c:pt idx="113">
                  <c:v>14680823.386372507</c:v>
                </c:pt>
                <c:pt idx="114">
                  <c:v>17137720.260940596</c:v>
                </c:pt>
                <c:pt idx="115">
                  <c:v>16428443.685827637</c:v>
                </c:pt>
                <c:pt idx="116">
                  <c:v>14755163.572784003</c:v>
                </c:pt>
                <c:pt idx="117">
                  <c:v>14292177.31767912</c:v>
                </c:pt>
                <c:pt idx="118">
                  <c:v>14875746.47431675</c:v>
                </c:pt>
                <c:pt idx="119">
                  <c:v>15690981.467149699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53-401C-8102-3E3CC3174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1760"/>
        <c:axId val="175303680"/>
      </c:lineChart>
      <c:dateAx>
        <c:axId val="175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3680"/>
        <c:crosses val="autoZero"/>
        <c:auto val="1"/>
        <c:lblOffset val="100"/>
        <c:baseTimeUnit val="months"/>
      </c:dateAx>
      <c:valAx>
        <c:axId val="175303680"/>
        <c:scaling>
          <c:orientation val="minMax"/>
          <c:min val="8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Monthly'!$D$2:$D$195</c:f>
              <c:numCache>
                <c:formatCode>_(* #,##0_);_(* \(#,##0\);_(* "-"??_);_(@_)</c:formatCode>
                <c:ptCount val="194"/>
                <c:pt idx="0">
                  <c:v>77865432</c:v>
                </c:pt>
                <c:pt idx="1">
                  <c:v>70892677</c:v>
                </c:pt>
                <c:pt idx="2">
                  <c:v>76083324</c:v>
                </c:pt>
                <c:pt idx="3">
                  <c:v>70016664</c:v>
                </c:pt>
                <c:pt idx="4">
                  <c:v>75214102</c:v>
                </c:pt>
                <c:pt idx="5">
                  <c:v>78113215</c:v>
                </c:pt>
                <c:pt idx="6">
                  <c:v>83811408</c:v>
                </c:pt>
                <c:pt idx="7">
                  <c:v>83014987</c:v>
                </c:pt>
                <c:pt idx="8">
                  <c:v>73574953</c:v>
                </c:pt>
                <c:pt idx="9">
                  <c:v>71065323</c:v>
                </c:pt>
                <c:pt idx="10">
                  <c:v>71655511</c:v>
                </c:pt>
                <c:pt idx="11">
                  <c:v>74889412</c:v>
                </c:pt>
                <c:pt idx="12">
                  <c:v>79499206.092769086</c:v>
                </c:pt>
                <c:pt idx="13">
                  <c:v>71789116.092769086</c:v>
                </c:pt>
                <c:pt idx="14">
                  <c:v>79353259.092769086</c:v>
                </c:pt>
                <c:pt idx="15">
                  <c:v>71579772.092769086</c:v>
                </c:pt>
                <c:pt idx="16">
                  <c:v>74262685.092769086</c:v>
                </c:pt>
                <c:pt idx="17">
                  <c:v>77117693.092769086</c:v>
                </c:pt>
                <c:pt idx="18">
                  <c:v>84651520.092769086</c:v>
                </c:pt>
                <c:pt idx="19">
                  <c:v>82199049.092769086</c:v>
                </c:pt>
                <c:pt idx="20">
                  <c:v>74484945.092769086</c:v>
                </c:pt>
                <c:pt idx="21">
                  <c:v>72131128.092769086</c:v>
                </c:pt>
                <c:pt idx="22">
                  <c:v>71065271.092769086</c:v>
                </c:pt>
                <c:pt idx="23">
                  <c:v>72314878.092769086</c:v>
                </c:pt>
                <c:pt idx="24">
                  <c:v>77861343.963004857</c:v>
                </c:pt>
                <c:pt idx="25">
                  <c:v>72912305.963004857</c:v>
                </c:pt>
                <c:pt idx="26">
                  <c:v>74889795.963004857</c:v>
                </c:pt>
                <c:pt idx="27">
                  <c:v>69901221.963004857</c:v>
                </c:pt>
                <c:pt idx="28">
                  <c:v>75697992.963004857</c:v>
                </c:pt>
                <c:pt idx="29">
                  <c:v>78642737.963004857</c:v>
                </c:pt>
                <c:pt idx="30">
                  <c:v>85309315.963004857</c:v>
                </c:pt>
                <c:pt idx="31">
                  <c:v>82517115.963004857</c:v>
                </c:pt>
                <c:pt idx="32">
                  <c:v>74673729.963004857</c:v>
                </c:pt>
                <c:pt idx="33">
                  <c:v>73374496.963004857</c:v>
                </c:pt>
                <c:pt idx="34">
                  <c:v>72808754.963004857</c:v>
                </c:pt>
                <c:pt idx="35">
                  <c:v>72687620.963004857</c:v>
                </c:pt>
                <c:pt idx="36">
                  <c:v>79277065.894941643</c:v>
                </c:pt>
                <c:pt idx="37">
                  <c:v>72766224.894941643</c:v>
                </c:pt>
                <c:pt idx="38">
                  <c:v>76895003.894941643</c:v>
                </c:pt>
                <c:pt idx="39">
                  <c:v>72485963.894941643</c:v>
                </c:pt>
                <c:pt idx="40">
                  <c:v>74512872.894941643</c:v>
                </c:pt>
                <c:pt idx="41">
                  <c:v>76269513.894941643</c:v>
                </c:pt>
                <c:pt idx="42">
                  <c:v>83459194.894941643</c:v>
                </c:pt>
                <c:pt idx="43">
                  <c:v>80843786.894941643</c:v>
                </c:pt>
                <c:pt idx="44">
                  <c:v>74048827.894941643</c:v>
                </c:pt>
                <c:pt idx="45">
                  <c:v>74442701.894941643</c:v>
                </c:pt>
                <c:pt idx="46">
                  <c:v>73596562.894941643</c:v>
                </c:pt>
                <c:pt idx="47">
                  <c:v>76011256.894941643</c:v>
                </c:pt>
                <c:pt idx="48">
                  <c:v>82552599.294809774</c:v>
                </c:pt>
                <c:pt idx="49">
                  <c:v>74935797.294809774</c:v>
                </c:pt>
                <c:pt idx="50">
                  <c:v>79784798.294809774</c:v>
                </c:pt>
                <c:pt idx="51">
                  <c:v>72659808.294809774</c:v>
                </c:pt>
                <c:pt idx="52">
                  <c:v>73690526.294809774</c:v>
                </c:pt>
                <c:pt idx="53">
                  <c:v>77041220.294809774</c:v>
                </c:pt>
                <c:pt idx="54">
                  <c:v>81112465.294809774</c:v>
                </c:pt>
                <c:pt idx="55">
                  <c:v>79689322.294809774</c:v>
                </c:pt>
                <c:pt idx="56">
                  <c:v>76306860.294809774</c:v>
                </c:pt>
                <c:pt idx="57">
                  <c:v>74592542.294809774</c:v>
                </c:pt>
                <c:pt idx="58">
                  <c:v>74134367.294809774</c:v>
                </c:pt>
                <c:pt idx="59">
                  <c:v>75324781.294809774</c:v>
                </c:pt>
                <c:pt idx="60">
                  <c:v>81654769.919304579</c:v>
                </c:pt>
                <c:pt idx="61">
                  <c:v>76313517.919304579</c:v>
                </c:pt>
                <c:pt idx="62">
                  <c:v>79382560.919304579</c:v>
                </c:pt>
                <c:pt idx="63">
                  <c:v>71919354.919304579</c:v>
                </c:pt>
                <c:pt idx="64">
                  <c:v>75612412.919304579</c:v>
                </c:pt>
                <c:pt idx="65">
                  <c:v>77510208.919304579</c:v>
                </c:pt>
                <c:pt idx="66">
                  <c:v>84107665.919304579</c:v>
                </c:pt>
                <c:pt idx="67">
                  <c:v>82968435.919304579</c:v>
                </c:pt>
                <c:pt idx="68">
                  <c:v>80468857.919304579</c:v>
                </c:pt>
                <c:pt idx="69">
                  <c:v>74764095.919304579</c:v>
                </c:pt>
                <c:pt idx="70">
                  <c:v>73577951.919304579</c:v>
                </c:pt>
                <c:pt idx="71">
                  <c:v>74352351.919304579</c:v>
                </c:pt>
                <c:pt idx="72">
                  <c:v>80873145.804940104</c:v>
                </c:pt>
                <c:pt idx="73">
                  <c:v>76692426.804940104</c:v>
                </c:pt>
                <c:pt idx="74">
                  <c:v>79048992.804940104</c:v>
                </c:pt>
                <c:pt idx="75">
                  <c:v>75322308.804940104</c:v>
                </c:pt>
                <c:pt idx="76">
                  <c:v>77294420.804940104</c:v>
                </c:pt>
                <c:pt idx="77">
                  <c:v>80711542.804940104</c:v>
                </c:pt>
                <c:pt idx="78">
                  <c:v>86824077.804940104</c:v>
                </c:pt>
                <c:pt idx="79">
                  <c:v>89979891.804940104</c:v>
                </c:pt>
                <c:pt idx="80">
                  <c:v>80652890.804940104</c:v>
                </c:pt>
                <c:pt idx="81">
                  <c:v>75962410.804940104</c:v>
                </c:pt>
                <c:pt idx="82">
                  <c:v>74427270.804940104</c:v>
                </c:pt>
                <c:pt idx="83">
                  <c:v>76792517.804940104</c:v>
                </c:pt>
                <c:pt idx="84">
                  <c:v>79780480.554590791</c:v>
                </c:pt>
                <c:pt idx="85">
                  <c:v>71620781.554590791</c:v>
                </c:pt>
                <c:pt idx="86">
                  <c:v>78854911.554590791</c:v>
                </c:pt>
                <c:pt idx="87">
                  <c:v>71497921.554590791</c:v>
                </c:pt>
                <c:pt idx="88">
                  <c:v>75457373.554590791</c:v>
                </c:pt>
                <c:pt idx="89">
                  <c:v>78634524.554590791</c:v>
                </c:pt>
                <c:pt idx="90">
                  <c:v>82423917.554590791</c:v>
                </c:pt>
                <c:pt idx="91">
                  <c:v>82322576.554590791</c:v>
                </c:pt>
                <c:pt idx="92">
                  <c:v>78269088.554590791</c:v>
                </c:pt>
                <c:pt idx="93">
                  <c:v>76413341.554590791</c:v>
                </c:pt>
                <c:pt idx="94">
                  <c:v>74844679.554590791</c:v>
                </c:pt>
                <c:pt idx="95">
                  <c:v>76076090.554590791</c:v>
                </c:pt>
                <c:pt idx="96">
                  <c:v>81449144.354345649</c:v>
                </c:pt>
                <c:pt idx="97">
                  <c:v>72337566.354345649</c:v>
                </c:pt>
                <c:pt idx="98">
                  <c:v>77756033.354345649</c:v>
                </c:pt>
                <c:pt idx="99">
                  <c:v>74194021.354345649</c:v>
                </c:pt>
                <c:pt idx="100">
                  <c:v>76750861.354345649</c:v>
                </c:pt>
                <c:pt idx="101">
                  <c:v>78364231.354345649</c:v>
                </c:pt>
                <c:pt idx="102">
                  <c:v>83718407.354345649</c:v>
                </c:pt>
                <c:pt idx="103">
                  <c:v>83875079.354345649</c:v>
                </c:pt>
                <c:pt idx="104">
                  <c:v>76344035.354345649</c:v>
                </c:pt>
                <c:pt idx="105">
                  <c:v>72532572.354345649</c:v>
                </c:pt>
                <c:pt idx="106">
                  <c:v>72249019.354345649</c:v>
                </c:pt>
                <c:pt idx="107">
                  <c:v>71570246.354345649</c:v>
                </c:pt>
                <c:pt idx="108">
                  <c:v>78816325.149707466</c:v>
                </c:pt>
                <c:pt idx="109">
                  <c:v>71346245.149707466</c:v>
                </c:pt>
                <c:pt idx="110">
                  <c:v>76152470.149707466</c:v>
                </c:pt>
                <c:pt idx="111">
                  <c:v>69898435.149707466</c:v>
                </c:pt>
                <c:pt idx="112">
                  <c:v>70938992.149707466</c:v>
                </c:pt>
                <c:pt idx="113">
                  <c:v>71957492.149707466</c:v>
                </c:pt>
                <c:pt idx="114">
                  <c:v>83273196.149707466</c:v>
                </c:pt>
                <c:pt idx="115">
                  <c:v>79874501.149707466</c:v>
                </c:pt>
                <c:pt idx="116">
                  <c:v>73235612.149707466</c:v>
                </c:pt>
                <c:pt idx="117">
                  <c:v>71066407.149707466</c:v>
                </c:pt>
                <c:pt idx="118">
                  <c:v>71496344.149707466</c:v>
                </c:pt>
                <c:pt idx="119">
                  <c:v>72338992.149707466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E-40F3-A504-D9A134A283C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m/d/yyyy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'GS&gt;50 Predicted Monthly'!$S$2:$S$195</c:f>
              <c:numCache>
                <c:formatCode>_(* #,##0.00_);_(* \(#,##0.00\);_(* "-"??_);_(@_)</c:formatCode>
                <c:ptCount val="194"/>
                <c:pt idx="0">
                  <c:v>78434848.604575217</c:v>
                </c:pt>
                <c:pt idx="1">
                  <c:v>69468889.618558288</c:v>
                </c:pt>
                <c:pt idx="2">
                  <c:v>75055142.222860157</c:v>
                </c:pt>
                <c:pt idx="3">
                  <c:v>71175060.531302422</c:v>
                </c:pt>
                <c:pt idx="4">
                  <c:v>76204281.968607515</c:v>
                </c:pt>
                <c:pt idx="5">
                  <c:v>76796396.541709691</c:v>
                </c:pt>
                <c:pt idx="6">
                  <c:v>85329184.342393056</c:v>
                </c:pt>
                <c:pt idx="7">
                  <c:v>84417591.753501028</c:v>
                </c:pt>
                <c:pt idx="8">
                  <c:v>73687913.378402695</c:v>
                </c:pt>
                <c:pt idx="9">
                  <c:v>73768912.799874559</c:v>
                </c:pt>
                <c:pt idx="10">
                  <c:v>73101594.809220076</c:v>
                </c:pt>
                <c:pt idx="11">
                  <c:v>76042389.377535895</c:v>
                </c:pt>
                <c:pt idx="12">
                  <c:v>82764535.908332288</c:v>
                </c:pt>
                <c:pt idx="13">
                  <c:v>70070875.203252554</c:v>
                </c:pt>
                <c:pt idx="14">
                  <c:v>76637453.30448918</c:v>
                </c:pt>
                <c:pt idx="15">
                  <c:v>71646809.643893421</c:v>
                </c:pt>
                <c:pt idx="16">
                  <c:v>73066579.773935258</c:v>
                </c:pt>
                <c:pt idx="17">
                  <c:v>75032505.355451927</c:v>
                </c:pt>
                <c:pt idx="18">
                  <c:v>85473126.671571583</c:v>
                </c:pt>
                <c:pt idx="19">
                  <c:v>81991027.191898599</c:v>
                </c:pt>
                <c:pt idx="20">
                  <c:v>73538789.042181283</c:v>
                </c:pt>
                <c:pt idx="21">
                  <c:v>73049031.070509359</c:v>
                </c:pt>
                <c:pt idx="22">
                  <c:v>70992756.872488171</c:v>
                </c:pt>
                <c:pt idx="23">
                  <c:v>72682178.751328439</c:v>
                </c:pt>
                <c:pt idx="24">
                  <c:v>78003684.373222724</c:v>
                </c:pt>
                <c:pt idx="25">
                  <c:v>71962703.1550484</c:v>
                </c:pt>
                <c:pt idx="26">
                  <c:v>74985148.230007991</c:v>
                </c:pt>
                <c:pt idx="27">
                  <c:v>71764433.36857602</c:v>
                </c:pt>
                <c:pt idx="28">
                  <c:v>75590646.073776588</c:v>
                </c:pt>
                <c:pt idx="29">
                  <c:v>78407341.375492051</c:v>
                </c:pt>
                <c:pt idx="30">
                  <c:v>86587018.545271546</c:v>
                </c:pt>
                <c:pt idx="31">
                  <c:v>83407591.61291945</c:v>
                </c:pt>
                <c:pt idx="32">
                  <c:v>74179942.847981066</c:v>
                </c:pt>
                <c:pt idx="33">
                  <c:v>73027620.66979219</c:v>
                </c:pt>
                <c:pt idx="34">
                  <c:v>72400208.695864096</c:v>
                </c:pt>
                <c:pt idx="35">
                  <c:v>72797528.328551441</c:v>
                </c:pt>
                <c:pt idx="36">
                  <c:v>78057129.371999115</c:v>
                </c:pt>
                <c:pt idx="37">
                  <c:v>70707673.257217005</c:v>
                </c:pt>
                <c:pt idx="38">
                  <c:v>77248009.535593539</c:v>
                </c:pt>
                <c:pt idx="39">
                  <c:v>72684006.32086502</c:v>
                </c:pt>
                <c:pt idx="40">
                  <c:v>74513489.913681135</c:v>
                </c:pt>
                <c:pt idx="41">
                  <c:v>75522161.644885793</c:v>
                </c:pt>
                <c:pt idx="42">
                  <c:v>83673574.990784645</c:v>
                </c:pt>
                <c:pt idx="43">
                  <c:v>81618121.494360909</c:v>
                </c:pt>
                <c:pt idx="44">
                  <c:v>73615184.345369294</c:v>
                </c:pt>
                <c:pt idx="45">
                  <c:v>74068436.717453122</c:v>
                </c:pt>
                <c:pt idx="46">
                  <c:v>73349896.053983778</c:v>
                </c:pt>
                <c:pt idx="47">
                  <c:v>75146526.888452217</c:v>
                </c:pt>
                <c:pt idx="48">
                  <c:v>82402600.961004689</c:v>
                </c:pt>
                <c:pt idx="49">
                  <c:v>73499892.590862989</c:v>
                </c:pt>
                <c:pt idx="50">
                  <c:v>80423536.432055384</c:v>
                </c:pt>
                <c:pt idx="51">
                  <c:v>73713820.637166917</c:v>
                </c:pt>
                <c:pt idx="52">
                  <c:v>75168122.269724429</c:v>
                </c:pt>
                <c:pt idx="53">
                  <c:v>76429660.156039819</c:v>
                </c:pt>
                <c:pt idx="54">
                  <c:v>80910553.229937419</c:v>
                </c:pt>
                <c:pt idx="55">
                  <c:v>81168959.565266728</c:v>
                </c:pt>
                <c:pt idx="56">
                  <c:v>75505653.435728282</c:v>
                </c:pt>
                <c:pt idx="57">
                  <c:v>74915013.245052129</c:v>
                </c:pt>
                <c:pt idx="58">
                  <c:v>74753409.389302537</c:v>
                </c:pt>
                <c:pt idx="59">
                  <c:v>74699289.663888663</c:v>
                </c:pt>
                <c:pt idx="60">
                  <c:v>82838891.592124388</c:v>
                </c:pt>
                <c:pt idx="61">
                  <c:v>75804174.39531742</c:v>
                </c:pt>
                <c:pt idx="62">
                  <c:v>80653804.024112895</c:v>
                </c:pt>
                <c:pt idx="63">
                  <c:v>74121389.711645797</c:v>
                </c:pt>
                <c:pt idx="64">
                  <c:v>77086030.307796523</c:v>
                </c:pt>
                <c:pt idx="65">
                  <c:v>75731079.285439551</c:v>
                </c:pt>
                <c:pt idx="66">
                  <c:v>85217918.521924704</c:v>
                </c:pt>
                <c:pt idx="67">
                  <c:v>83581079.075241059</c:v>
                </c:pt>
                <c:pt idx="68">
                  <c:v>79279648.00647594</c:v>
                </c:pt>
                <c:pt idx="69">
                  <c:v>74591030.452968597</c:v>
                </c:pt>
                <c:pt idx="70">
                  <c:v>73137011.54980199</c:v>
                </c:pt>
                <c:pt idx="71">
                  <c:v>73222835.484765381</c:v>
                </c:pt>
                <c:pt idx="72">
                  <c:v>81461618.166425332</c:v>
                </c:pt>
                <c:pt idx="73">
                  <c:v>75254587.279416457</c:v>
                </c:pt>
                <c:pt idx="74">
                  <c:v>78931338.962171778</c:v>
                </c:pt>
                <c:pt idx="75">
                  <c:v>75727379.815043896</c:v>
                </c:pt>
                <c:pt idx="76">
                  <c:v>78592717.217494205</c:v>
                </c:pt>
                <c:pt idx="77">
                  <c:v>79237122.322288245</c:v>
                </c:pt>
                <c:pt idx="78">
                  <c:v>87417441.576193377</c:v>
                </c:pt>
                <c:pt idx="79">
                  <c:v>88558879.022636145</c:v>
                </c:pt>
                <c:pt idx="80">
                  <c:v>79713946.192559391</c:v>
                </c:pt>
                <c:pt idx="81">
                  <c:v>77244482.734636292</c:v>
                </c:pt>
                <c:pt idx="82">
                  <c:v>73579828.996115088</c:v>
                </c:pt>
                <c:pt idx="83">
                  <c:v>76179114.835302755</c:v>
                </c:pt>
                <c:pt idx="84">
                  <c:v>81507091.743314177</c:v>
                </c:pt>
                <c:pt idx="85">
                  <c:v>69870306.461636886</c:v>
                </c:pt>
                <c:pt idx="86">
                  <c:v>78142811.420841977</c:v>
                </c:pt>
                <c:pt idx="87">
                  <c:v>72173282.047073409</c:v>
                </c:pt>
                <c:pt idx="88">
                  <c:v>74631353.591816559</c:v>
                </c:pt>
                <c:pt idx="89">
                  <c:v>77064564.411954269</c:v>
                </c:pt>
                <c:pt idx="90">
                  <c:v>83289643.749264434</c:v>
                </c:pt>
                <c:pt idx="91">
                  <c:v>81564455.74361077</c:v>
                </c:pt>
                <c:pt idx="92">
                  <c:v>76023208.345289573</c:v>
                </c:pt>
                <c:pt idx="93">
                  <c:v>75556483.620356247</c:v>
                </c:pt>
                <c:pt idx="94">
                  <c:v>72943913.816968337</c:v>
                </c:pt>
                <c:pt idx="95">
                  <c:v>75567708.411888257</c:v>
                </c:pt>
                <c:pt idx="96">
                  <c:v>80699689.320749924</c:v>
                </c:pt>
                <c:pt idx="97">
                  <c:v>70934184.997895002</c:v>
                </c:pt>
                <c:pt idx="98">
                  <c:v>78875389.693736419</c:v>
                </c:pt>
                <c:pt idx="99">
                  <c:v>74550834.292622611</c:v>
                </c:pt>
                <c:pt idx="100">
                  <c:v>77163211.912399575</c:v>
                </c:pt>
                <c:pt idx="101">
                  <c:v>74540341.342217356</c:v>
                </c:pt>
                <c:pt idx="102">
                  <c:v>83274171.588212922</c:v>
                </c:pt>
                <c:pt idx="103">
                  <c:v>83148412.566221282</c:v>
                </c:pt>
                <c:pt idx="104">
                  <c:v>75182911.583144933</c:v>
                </c:pt>
                <c:pt idx="105">
                  <c:v>72839302.64629887</c:v>
                </c:pt>
                <c:pt idx="106">
                  <c:v>71743845.046211988</c:v>
                </c:pt>
                <c:pt idx="107">
                  <c:v>71754159.740472183</c:v>
                </c:pt>
                <c:pt idx="108">
                  <c:v>78668851.017174631</c:v>
                </c:pt>
                <c:pt idx="109">
                  <c:v>69370354.254105538</c:v>
                </c:pt>
                <c:pt idx="110">
                  <c:v>76322017.488278553</c:v>
                </c:pt>
                <c:pt idx="111">
                  <c:v>71163426.786055282</c:v>
                </c:pt>
                <c:pt idx="112">
                  <c:v>72674043.63769263</c:v>
                </c:pt>
                <c:pt idx="113">
                  <c:v>73282908.953888416</c:v>
                </c:pt>
                <c:pt idx="114">
                  <c:v>83710386.188935384</c:v>
                </c:pt>
                <c:pt idx="115">
                  <c:v>81266612.114307478</c:v>
                </c:pt>
                <c:pt idx="116">
                  <c:v>74219414.909505233</c:v>
                </c:pt>
                <c:pt idx="117">
                  <c:v>71982954.527207792</c:v>
                </c:pt>
                <c:pt idx="118">
                  <c:v>75401049.962895423</c:v>
                </c:pt>
                <c:pt idx="119">
                  <c:v>75304681.103102997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E-40F3-A504-D9A134A28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128587</xdr:colOff>
      <xdr:row>123</xdr:row>
      <xdr:rowOff>47625</xdr:rowOff>
    </xdr:from>
    <xdr:to>
      <xdr:col>31</xdr:col>
      <xdr:colOff>185737</xdr:colOff>
      <xdr:row>140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82FF06-B730-40FE-A759-8412C6931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295275</xdr:colOff>
      <xdr:row>141</xdr:row>
      <xdr:rowOff>9525</xdr:rowOff>
    </xdr:from>
    <xdr:to>
      <xdr:col>31</xdr:col>
      <xdr:colOff>352425</xdr:colOff>
      <xdr:row>158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C43F0D0-B4ED-499A-896E-B8C006B48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219075</xdr:colOff>
      <xdr:row>159</xdr:row>
      <xdr:rowOff>114300</xdr:rowOff>
    </xdr:from>
    <xdr:to>
      <xdr:col>31</xdr:col>
      <xdr:colOff>276225</xdr:colOff>
      <xdr:row>176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B8B8257-E742-406A-B896-CC5DEDF5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3</xdr:row>
      <xdr:rowOff>9525</xdr:rowOff>
    </xdr:from>
    <xdr:to>
      <xdr:col>35</xdr:col>
      <xdr:colOff>352424</xdr:colOff>
      <xdr:row>28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9CC11-B6D9-4D70-863D-8AAC0651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138111</xdr:colOff>
      <xdr:row>2</xdr:row>
      <xdr:rowOff>0</xdr:rowOff>
    </xdr:from>
    <xdr:to>
      <xdr:col>35</xdr:col>
      <xdr:colOff>314324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FA056-E3C1-4B9E-BDD3-ABE97F8A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23811</xdr:colOff>
      <xdr:row>1</xdr:row>
      <xdr:rowOff>123825</xdr:rowOff>
    </xdr:from>
    <xdr:to>
      <xdr:col>36</xdr:col>
      <xdr:colOff>200024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CE61-437C-44EB-9BA7-86F666E60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128586</xdr:colOff>
      <xdr:row>17</xdr:row>
      <xdr:rowOff>104775</xdr:rowOff>
    </xdr:from>
    <xdr:to>
      <xdr:col>8</xdr:col>
      <xdr:colOff>714374</xdr:colOff>
      <xdr:row>35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C5470-2573-4812-8C56-A375D4855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214311</xdr:colOff>
      <xdr:row>17</xdr:row>
      <xdr:rowOff>66675</xdr:rowOff>
    </xdr:from>
    <xdr:to>
      <xdr:col>18</xdr:col>
      <xdr:colOff>200025</xdr:colOff>
      <xdr:row>35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07334A-4535-49F6-B963-9DF4E61F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128586</xdr:colOff>
      <xdr:row>17</xdr:row>
      <xdr:rowOff>104775</xdr:rowOff>
    </xdr:from>
    <xdr:to>
      <xdr:col>26</xdr:col>
      <xdr:colOff>714374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9CB86-EF05-4293-9BF9-C3CE5E30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57150</xdr:colOff>
      <xdr:row>17</xdr:row>
      <xdr:rowOff>76200</xdr:rowOff>
    </xdr:from>
    <xdr:to>
      <xdr:col>36</xdr:col>
      <xdr:colOff>233363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D7B650-B93B-4A6B-BC1A-C8DC8DAAC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36</xdr:row>
      <xdr:rowOff>114300</xdr:rowOff>
    </xdr:from>
    <xdr:to>
      <xdr:col>35</xdr:col>
      <xdr:colOff>285750</xdr:colOff>
      <xdr:row>53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65ED44-DEA9-4369-A6E4-F18A7F77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17</xdr:row>
      <xdr:rowOff>0</xdr:rowOff>
    </xdr:from>
    <xdr:to>
      <xdr:col>46</xdr:col>
      <xdr:colOff>42863</xdr:colOff>
      <xdr:row>34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4E4D4AA-714F-4FCE-BEC7-D02D6565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390525</xdr:colOff>
      <xdr:row>36</xdr:row>
      <xdr:rowOff>85725</xdr:rowOff>
    </xdr:from>
    <xdr:to>
      <xdr:col>45</xdr:col>
      <xdr:colOff>123825</xdr:colOff>
      <xdr:row>53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106142-F296-4EFA-ACBE-ABB7D55E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27</xdr:row>
      <xdr:rowOff>128587</xdr:rowOff>
    </xdr:from>
    <xdr:to>
      <xdr:col>6</xdr:col>
      <xdr:colOff>395287</xdr:colOff>
      <xdr:row>44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64834-8FA9-40BB-B627-5873514A7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27</xdr:row>
      <xdr:rowOff>114300</xdr:rowOff>
    </xdr:from>
    <xdr:to>
      <xdr:col>14</xdr:col>
      <xdr:colOff>352425</xdr:colOff>
      <xdr:row>44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1B1688-285F-41BE-B46D-6BD238C81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233361</xdr:colOff>
      <xdr:row>2</xdr:row>
      <xdr:rowOff>133350</xdr:rowOff>
    </xdr:from>
    <xdr:to>
      <xdr:col>35</xdr:col>
      <xdr:colOff>409574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9C5335-E387-4EA7-94A6-7F0B3964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233361</xdr:colOff>
      <xdr:row>2</xdr:row>
      <xdr:rowOff>133350</xdr:rowOff>
    </xdr:from>
    <xdr:to>
      <xdr:col>37</xdr:col>
      <xdr:colOff>409574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8BF106-6C8B-4477-8A91-CC2D3A6B6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233361</xdr:colOff>
      <xdr:row>2</xdr:row>
      <xdr:rowOff>133350</xdr:rowOff>
    </xdr:from>
    <xdr:to>
      <xdr:col>35</xdr:col>
      <xdr:colOff>409574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272ABF-025D-4101-BC5E-99CA6EA0C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176211</xdr:colOff>
      <xdr:row>2</xdr:row>
      <xdr:rowOff>66675</xdr:rowOff>
    </xdr:from>
    <xdr:to>
      <xdr:col>35</xdr:col>
      <xdr:colOff>352424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2A0542-330B-41E3-BBDD-1231783A3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176211</xdr:colOff>
      <xdr:row>2</xdr:row>
      <xdr:rowOff>66675</xdr:rowOff>
    </xdr:from>
    <xdr:to>
      <xdr:col>37</xdr:col>
      <xdr:colOff>352424</xdr:colOff>
      <xdr:row>27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21C301-18F0-4AA3-96E9-6529C0480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528636</xdr:colOff>
      <xdr:row>1</xdr:row>
      <xdr:rowOff>57150</xdr:rowOff>
    </xdr:from>
    <xdr:to>
      <xdr:col>35</xdr:col>
      <xdr:colOff>171449</xdr:colOff>
      <xdr:row>26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3750A9-72AD-4F95-9416-A81CF6D5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528636</xdr:colOff>
      <xdr:row>1</xdr:row>
      <xdr:rowOff>57150</xdr:rowOff>
    </xdr:from>
    <xdr:to>
      <xdr:col>37</xdr:col>
      <xdr:colOff>171449</xdr:colOff>
      <xdr:row>26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5E726A-717B-4F91-8D3D-1CF11078D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17</xdr:row>
      <xdr:rowOff>19050</xdr:rowOff>
    </xdr:from>
    <xdr:to>
      <xdr:col>5</xdr:col>
      <xdr:colOff>1162050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590AFF-BB6F-4DED-9880-DF110456E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17</xdr:row>
      <xdr:rowOff>1</xdr:rowOff>
    </xdr:from>
    <xdr:to>
      <xdr:col>11</xdr:col>
      <xdr:colOff>1038225</xdr:colOff>
      <xdr:row>36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0E956E-CA50-4E8E-9AC9-5C37805A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17</xdr:row>
      <xdr:rowOff>0</xdr:rowOff>
    </xdr:from>
    <xdr:to>
      <xdr:col>17</xdr:col>
      <xdr:colOff>1257300</xdr:colOff>
      <xdr:row>36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C8B755-117E-4AC4-8DC7-99FA99E08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79998168889431442"/>
    <pageSetUpPr fitToPage="1"/>
  </sheetPr>
  <dimension ref="A1:BV129"/>
  <sheetViews>
    <sheetView workbookViewId="0">
      <pane xSplit="1" ySplit="1" topLeftCell="AV2" activePane="bottomRight" state="frozen"/>
      <selection pane="topRight"/>
      <selection pane="bottomLeft"/>
      <selection pane="bottomRight" activeCell="BW1" sqref="BW1"/>
    </sheetView>
  </sheetViews>
  <sheetFormatPr defaultColWidth="8.83203125" defaultRowHeight="12.75" x14ac:dyDescent="0.2"/>
  <cols>
    <col min="1" max="1" width="11.83203125" style="1" bestFit="1" customWidth="1"/>
    <col min="2" max="2" width="10.33203125" style="1" customWidth="1"/>
    <col min="3" max="3" width="19.1640625" style="2" bestFit="1" customWidth="1"/>
    <col min="4" max="5" width="19.1640625" style="2" customWidth="1"/>
    <col min="6" max="6" width="24.1640625" style="5" customWidth="1"/>
    <col min="7" max="8" width="17.5" style="5" bestFit="1" customWidth="1"/>
    <col min="9" max="9" width="17.83203125" style="1" bestFit="1" customWidth="1"/>
    <col min="10" max="10" width="17.83203125" style="1" customWidth="1"/>
    <col min="11" max="11" width="18.1640625" style="5" bestFit="1" customWidth="1"/>
    <col min="12" max="13" width="18.1640625" style="5" customWidth="1"/>
    <col min="14" max="14" width="16.83203125" style="5" customWidth="1"/>
    <col min="15" max="15" width="18.1640625" style="5" bestFit="1" customWidth="1"/>
    <col min="16" max="16" width="19.5" style="5" bestFit="1" customWidth="1"/>
    <col min="17" max="17" width="18.33203125" style="5" customWidth="1"/>
    <col min="18" max="18" width="20" style="5" bestFit="1" customWidth="1"/>
    <col min="19" max="19" width="12.33203125" style="5" bestFit="1" customWidth="1"/>
    <col min="20" max="20" width="15.5" style="1" bestFit="1" customWidth="1"/>
    <col min="21" max="21" width="18.33203125" style="1" bestFit="1" customWidth="1"/>
    <col min="22" max="28" width="8.83203125" style="37"/>
    <col min="29" max="43" width="8.83203125" style="38"/>
    <col min="44" max="61" width="8.83203125" style="1"/>
    <col min="62" max="62" width="10.6640625" style="1" customWidth="1"/>
    <col min="63" max="63" width="8.83203125" style="1"/>
    <col min="64" max="64" width="12.83203125" style="174" customWidth="1"/>
    <col min="65" max="65" width="10.83203125" style="1" bestFit="1" customWidth="1"/>
    <col min="66" max="66" width="8.83203125" style="1"/>
    <col min="67" max="67" width="12" style="174" bestFit="1" customWidth="1"/>
    <col min="68" max="68" width="12" style="1" bestFit="1" customWidth="1"/>
    <col min="69" max="70" width="10.83203125" style="1" bestFit="1" customWidth="1"/>
    <col min="71" max="72" width="14" style="1" bestFit="1" customWidth="1"/>
    <col min="73" max="73" width="16.1640625" style="1" customWidth="1"/>
    <col min="74" max="74" width="18.1640625" style="1" customWidth="1"/>
    <col min="75" max="75" width="14.6640625" style="1" bestFit="1" customWidth="1"/>
    <col min="76" max="16384" width="8.83203125" style="1"/>
  </cols>
  <sheetData>
    <row r="1" spans="1:74" x14ac:dyDescent="0.2">
      <c r="A1" s="1" t="s">
        <v>16</v>
      </c>
      <c r="B1" s="1" t="s">
        <v>0</v>
      </c>
      <c r="C1" s="2" t="s">
        <v>1</v>
      </c>
      <c r="D1" s="2" t="s">
        <v>47</v>
      </c>
      <c r="E1" s="2" t="s">
        <v>49</v>
      </c>
      <c r="F1" s="5" t="s">
        <v>9</v>
      </c>
      <c r="G1" s="8" t="s">
        <v>2</v>
      </c>
      <c r="H1" s="8" t="s">
        <v>10</v>
      </c>
      <c r="I1" s="2" t="s">
        <v>3</v>
      </c>
      <c r="J1" s="2" t="s">
        <v>48</v>
      </c>
      <c r="K1" s="8" t="s">
        <v>4</v>
      </c>
      <c r="L1" s="8" t="s">
        <v>50</v>
      </c>
      <c r="M1" s="8" t="s">
        <v>51</v>
      </c>
      <c r="N1" s="8" t="s">
        <v>5</v>
      </c>
      <c r="O1" s="8" t="s">
        <v>11</v>
      </c>
      <c r="P1" s="8" t="s">
        <v>6</v>
      </c>
      <c r="Q1" s="8" t="s">
        <v>7</v>
      </c>
      <c r="R1" s="8" t="s">
        <v>13</v>
      </c>
      <c r="S1" s="8" t="s">
        <v>8</v>
      </c>
      <c r="T1" s="2" t="s">
        <v>12</v>
      </c>
      <c r="U1" s="1" t="s">
        <v>14</v>
      </c>
      <c r="V1" s="37" t="str">
        <f>'Economic (2020 Adj.)'!C1</f>
        <v>GDP</v>
      </c>
      <c r="W1" s="37" t="str">
        <f>'Economic (2020 Adj.)'!D1</f>
        <v>Ont_FTEAdj</v>
      </c>
      <c r="X1" s="37" t="str">
        <f>'Economic (2020 Adj.)'!F1</f>
        <v>Tor_FTEAdj</v>
      </c>
      <c r="Y1" s="37" t="str">
        <f>'Economic (2020 Adj.)'!H1</f>
        <v>Ham_FTEAdj</v>
      </c>
      <c r="Z1" s="37" t="str">
        <f>'Economic (2020 Adj.)'!E1</f>
        <v>Ont_FTE</v>
      </c>
      <c r="AA1" s="37" t="str">
        <f>'Economic (2020 Adj.)'!G1</f>
        <v>Tor_FTE</v>
      </c>
      <c r="AB1" s="37" t="str">
        <f>'Economic (2020 Adj.)'!I1</f>
        <v>Ham_FTE</v>
      </c>
      <c r="AC1" s="38" t="str">
        <f>Weather!D1</f>
        <v>MeanTemp</v>
      </c>
      <c r="AD1" s="38" t="str">
        <f>Weather!E1</f>
        <v>HDD20</v>
      </c>
      <c r="AE1" s="38" t="str">
        <f>Weather!F1</f>
        <v>CDD20</v>
      </c>
      <c r="AF1" s="38" t="str">
        <f>Weather!G1</f>
        <v>HDD18</v>
      </c>
      <c r="AG1" s="38" t="str">
        <f>Weather!H1</f>
        <v>CDD18</v>
      </c>
      <c r="AH1" s="38" t="str">
        <f>Weather!I1</f>
        <v>HDD16</v>
      </c>
      <c r="AI1" s="38" t="str">
        <f>Weather!J1</f>
        <v>CDD16</v>
      </c>
      <c r="AJ1" s="38" t="str">
        <f>Weather!K1</f>
        <v>HDD14</v>
      </c>
      <c r="AK1" s="38" t="str">
        <f>Weather!L1</f>
        <v>CDD14</v>
      </c>
      <c r="AL1" s="38" t="str">
        <f>Weather!M1</f>
        <v>HDD12</v>
      </c>
      <c r="AM1" s="38" t="str">
        <f>Weather!N1</f>
        <v>CDD12</v>
      </c>
      <c r="AN1" s="38" t="str">
        <f>Weather!O1</f>
        <v>HDD10</v>
      </c>
      <c r="AO1" s="38" t="str">
        <f>Weather!P1</f>
        <v>CDD10</v>
      </c>
      <c r="AP1" s="38" t="str">
        <f>Weather!Q1</f>
        <v>HDD8</v>
      </c>
      <c r="AQ1" s="38" t="str">
        <f>Weather!R1</f>
        <v>CDD8</v>
      </c>
      <c r="AR1" s="40" t="s">
        <v>54</v>
      </c>
      <c r="AS1" s="40" t="s">
        <v>55</v>
      </c>
      <c r="AT1" s="40" t="s">
        <v>56</v>
      </c>
      <c r="AU1" s="40" t="s">
        <v>57</v>
      </c>
      <c r="AV1" s="40" t="s">
        <v>58</v>
      </c>
      <c r="AW1" s="40" t="s">
        <v>59</v>
      </c>
      <c r="AX1" s="40" t="s">
        <v>60</v>
      </c>
      <c r="AY1" s="40" t="s">
        <v>61</v>
      </c>
      <c r="AZ1" s="40" t="s">
        <v>62</v>
      </c>
      <c r="BA1" s="40" t="s">
        <v>63</v>
      </c>
      <c r="BB1" s="40" t="s">
        <v>64</v>
      </c>
      <c r="BC1" s="40" t="s">
        <v>65</v>
      </c>
      <c r="BD1" s="40" t="s">
        <v>66</v>
      </c>
      <c r="BE1" s="40" t="s">
        <v>67</v>
      </c>
      <c r="BF1" s="40" t="s">
        <v>68</v>
      </c>
      <c r="BG1" s="1" t="s">
        <v>69</v>
      </c>
      <c r="BH1" s="40" t="s">
        <v>70</v>
      </c>
      <c r="BI1" s="40" t="s">
        <v>71</v>
      </c>
      <c r="BJ1" s="1" t="s">
        <v>200</v>
      </c>
      <c r="BK1" s="1" t="s">
        <v>201</v>
      </c>
      <c r="BL1" s="174" t="s">
        <v>208</v>
      </c>
      <c r="BM1" s="1" t="s">
        <v>202</v>
      </c>
      <c r="BN1" s="174" t="s">
        <v>203</v>
      </c>
      <c r="BO1" s="174" t="s">
        <v>209</v>
      </c>
      <c r="BP1" s="174" t="s">
        <v>204</v>
      </c>
      <c r="BQ1" s="174" t="s">
        <v>205</v>
      </c>
      <c r="BR1" s="174" t="s">
        <v>206</v>
      </c>
      <c r="BS1" s="1" t="s">
        <v>210</v>
      </c>
      <c r="BT1" s="174" t="s">
        <v>211</v>
      </c>
      <c r="BU1" s="1" t="s">
        <v>267</v>
      </c>
      <c r="BV1" s="1" t="s">
        <v>268</v>
      </c>
    </row>
    <row r="2" spans="1:74" x14ac:dyDescent="0.2">
      <c r="A2" s="3">
        <v>40179</v>
      </c>
      <c r="B2" s="4">
        <f t="shared" ref="B2:B41" si="0">YEAR(A2)</f>
        <v>2010</v>
      </c>
      <c r="C2" s="2">
        <v>49397907</v>
      </c>
      <c r="D2" s="2">
        <f>VLOOKUP(B2,CDM!$I$5:$N$15,2,FALSE)/12</f>
        <v>0</v>
      </c>
      <c r="E2" s="2">
        <f t="shared" ref="E2:E54" si="1">C2+D2</f>
        <v>49397907</v>
      </c>
      <c r="F2" s="7">
        <v>57642</v>
      </c>
      <c r="G2" s="5">
        <v>15762767</v>
      </c>
      <c r="H2" s="7">
        <v>4982</v>
      </c>
      <c r="I2" s="2">
        <f>VLOOKUP(B2,CDM!$I$5:$N$15,3,FALSE)/12</f>
        <v>0</v>
      </c>
      <c r="J2" s="2">
        <f t="shared" ref="J2:J44" si="2">G2+I2</f>
        <v>15762767</v>
      </c>
      <c r="K2" s="5">
        <v>77865432</v>
      </c>
      <c r="L2" s="2">
        <f>VLOOKUP(B2,CDM!$I$5:$N$15,4,FALSE)/12</f>
        <v>0</v>
      </c>
      <c r="M2" s="86">
        <f t="shared" ref="M2:M54" si="3">K2+L2</f>
        <v>77865432</v>
      </c>
      <c r="N2" s="5">
        <v>193851</v>
      </c>
      <c r="O2" s="7">
        <v>979</v>
      </c>
      <c r="P2" s="5">
        <v>975753</v>
      </c>
      <c r="Q2" s="5">
        <v>2155</v>
      </c>
      <c r="R2" s="7">
        <v>14457</v>
      </c>
      <c r="S2" s="5">
        <v>292706</v>
      </c>
      <c r="T2" s="1">
        <v>0</v>
      </c>
      <c r="U2" s="1">
        <v>603</v>
      </c>
      <c r="V2" s="37">
        <f>'Economic (2020 Adj.)'!C14</f>
        <v>609770.30000000005</v>
      </c>
      <c r="W2" s="37">
        <f>'Economic (2020 Adj.)'!D14</f>
        <v>6466.9</v>
      </c>
      <c r="X2" s="37">
        <f>'Economic (2020 Adj.)'!F14</f>
        <v>2836.8</v>
      </c>
      <c r="Y2" s="37">
        <f>'Economic (2020 Adj.)'!H14</f>
        <v>368.4</v>
      </c>
      <c r="Z2" s="37">
        <f>'Economic (2020 Adj.)'!E14</f>
        <v>6434.5</v>
      </c>
      <c r="AA2" s="37">
        <f>'Economic (2020 Adj.)'!G14</f>
        <v>2831.9</v>
      </c>
      <c r="AB2" s="37">
        <f>'Economic (2020 Adj.)'!I14</f>
        <v>365.5</v>
      </c>
      <c r="AC2" s="39">
        <f>Weather!D134</f>
        <v>-3.5870967741935478</v>
      </c>
      <c r="AD2" s="39">
        <f>Weather!E134</f>
        <v>731.2</v>
      </c>
      <c r="AE2" s="39">
        <f>Weather!F134</f>
        <v>0</v>
      </c>
      <c r="AF2" s="39">
        <f>Weather!G134</f>
        <v>669.2</v>
      </c>
      <c r="AG2" s="39">
        <f>Weather!H134</f>
        <v>0</v>
      </c>
      <c r="AH2" s="39">
        <f>Weather!I134</f>
        <v>607.20000000000005</v>
      </c>
      <c r="AI2" s="39">
        <f>Weather!J134</f>
        <v>0</v>
      </c>
      <c r="AJ2" s="39">
        <f>Weather!K134</f>
        <v>545.20000000000005</v>
      </c>
      <c r="AK2" s="39">
        <f>Weather!L134</f>
        <v>0</v>
      </c>
      <c r="AL2" s="39">
        <f>Weather!M134</f>
        <v>483.20000000000005</v>
      </c>
      <c r="AM2" s="39">
        <f>Weather!N134</f>
        <v>0</v>
      </c>
      <c r="AN2" s="39">
        <f>Weather!O134</f>
        <v>421.2</v>
      </c>
      <c r="AO2" s="39">
        <f>Weather!P134</f>
        <v>0</v>
      </c>
      <c r="AP2" s="39">
        <f>Weather!Q134</f>
        <v>359.19999999999993</v>
      </c>
      <c r="AQ2" s="39">
        <f>Weather!R134</f>
        <v>0</v>
      </c>
      <c r="AR2">
        <v>1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 s="1">
        <v>1</v>
      </c>
      <c r="BH2">
        <v>31</v>
      </c>
      <c r="BI2">
        <v>20</v>
      </c>
      <c r="BJ2" s="159">
        <f>E2/F2</f>
        <v>856.97767253044651</v>
      </c>
      <c r="BK2" s="159">
        <f>BJ2/BH2</f>
        <v>27.644441049369242</v>
      </c>
      <c r="BL2" s="158">
        <f>E2/BH2</f>
        <v>1593480.8709677418</v>
      </c>
      <c r="BM2" s="159">
        <f>J2/H2</f>
        <v>3163.9435969490164</v>
      </c>
      <c r="BN2" s="159">
        <f>BM2/BH2</f>
        <v>102.06269667577472</v>
      </c>
      <c r="BO2" s="159">
        <f>J2/BH2</f>
        <v>508476.3548387097</v>
      </c>
      <c r="BP2" s="159">
        <f>M2/O2</f>
        <v>79535.681307456587</v>
      </c>
      <c r="BQ2" s="159">
        <f>BP2/BH2</f>
        <v>2565.6671389502126</v>
      </c>
      <c r="BR2" s="159">
        <f>BP2/BI2</f>
        <v>3976.7840653728294</v>
      </c>
      <c r="BS2" s="159">
        <f>M2/BH2</f>
        <v>2511788.1290322579</v>
      </c>
      <c r="BT2" s="159">
        <f>M2/BI2</f>
        <v>3893271.6</v>
      </c>
      <c r="BU2" s="158">
        <v>0</v>
      </c>
      <c r="BV2" s="158">
        <f>BU2+C2</f>
        <v>49397907</v>
      </c>
    </row>
    <row r="3" spans="1:74" x14ac:dyDescent="0.2">
      <c r="A3" s="3">
        <v>40210</v>
      </c>
      <c r="B3" s="4">
        <f t="shared" si="0"/>
        <v>2010</v>
      </c>
      <c r="C3" s="2">
        <v>40768686</v>
      </c>
      <c r="D3" s="2">
        <f>VLOOKUP(B3,CDM!$I$5:$N$15,2,FALSE)/12</f>
        <v>0</v>
      </c>
      <c r="E3" s="2">
        <f t="shared" si="1"/>
        <v>40768686</v>
      </c>
      <c r="F3" s="7">
        <v>57677</v>
      </c>
      <c r="G3" s="5">
        <v>14456043</v>
      </c>
      <c r="H3" s="7">
        <v>4991</v>
      </c>
      <c r="I3" s="2">
        <f>VLOOKUP(B3,CDM!$I$5:$N$15,3,FALSE)/12</f>
        <v>0</v>
      </c>
      <c r="J3" s="2">
        <f t="shared" si="2"/>
        <v>14456043</v>
      </c>
      <c r="K3" s="5">
        <v>70892677</v>
      </c>
      <c r="L3" s="2">
        <f>VLOOKUP(B3,CDM!$I$5:$N$15,4,FALSE)/12</f>
        <v>0</v>
      </c>
      <c r="M3" s="86">
        <f t="shared" si="3"/>
        <v>70892677</v>
      </c>
      <c r="N3" s="5">
        <v>190226</v>
      </c>
      <c r="O3" s="7">
        <v>978</v>
      </c>
      <c r="P3" s="5">
        <v>824273</v>
      </c>
      <c r="Q3" s="5">
        <v>2184</v>
      </c>
      <c r="R3" s="7">
        <v>14457</v>
      </c>
      <c r="S3" s="5">
        <v>291806</v>
      </c>
      <c r="T3" s="1">
        <v>0</v>
      </c>
      <c r="U3" s="1">
        <v>604</v>
      </c>
      <c r="V3" s="37">
        <f>'Economic (2020 Adj.)'!C15</f>
        <v>609770.30000000005</v>
      </c>
      <c r="W3" s="37">
        <f>'Economic (2020 Adj.)'!D15</f>
        <v>6471</v>
      </c>
      <c r="X3" s="37">
        <f>'Economic (2020 Adj.)'!F15</f>
        <v>2842.3</v>
      </c>
      <c r="Y3" s="37">
        <f>'Economic (2020 Adj.)'!H15</f>
        <v>366.3</v>
      </c>
      <c r="Z3" s="37">
        <f>'Economic (2020 Adj.)'!E15</f>
        <v>6404.1</v>
      </c>
      <c r="AA3" s="37">
        <f>'Economic (2020 Adj.)'!G15</f>
        <v>2825.6</v>
      </c>
      <c r="AB3" s="37">
        <f>'Economic (2020 Adj.)'!I15</f>
        <v>360.3</v>
      </c>
      <c r="AC3" s="39">
        <f>Weather!D135</f>
        <v>-2.0214285714285714</v>
      </c>
      <c r="AD3" s="39">
        <f>Weather!E135</f>
        <v>616.6</v>
      </c>
      <c r="AE3" s="39">
        <f>Weather!F135</f>
        <v>0</v>
      </c>
      <c r="AF3" s="39">
        <f>Weather!G135</f>
        <v>560.60000000000014</v>
      </c>
      <c r="AG3" s="39">
        <f>Weather!H135</f>
        <v>0</v>
      </c>
      <c r="AH3" s="39">
        <f>Weather!I135</f>
        <v>504.6</v>
      </c>
      <c r="AI3" s="39">
        <f>Weather!J135</f>
        <v>0</v>
      </c>
      <c r="AJ3" s="39">
        <f>Weather!K135</f>
        <v>448.6</v>
      </c>
      <c r="AK3" s="39">
        <f>Weather!L135</f>
        <v>0</v>
      </c>
      <c r="AL3" s="39">
        <f>Weather!M135</f>
        <v>392.59999999999997</v>
      </c>
      <c r="AM3" s="39">
        <f>Weather!N135</f>
        <v>0</v>
      </c>
      <c r="AN3" s="39">
        <f>Weather!O135</f>
        <v>336.6</v>
      </c>
      <c r="AO3" s="39">
        <f>Weather!P135</f>
        <v>0</v>
      </c>
      <c r="AP3" s="39">
        <f>Weather!Q135</f>
        <v>280.59999999999997</v>
      </c>
      <c r="AQ3" s="39">
        <f>Weather!R135</f>
        <v>0</v>
      </c>
      <c r="AR3">
        <v>0</v>
      </c>
      <c r="AS3">
        <v>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 s="1">
        <f t="shared" ref="BG3:BG55" si="4">1+BG2</f>
        <v>2</v>
      </c>
      <c r="BH3">
        <v>28</v>
      </c>
      <c r="BI3">
        <v>19</v>
      </c>
      <c r="BJ3" s="159">
        <f t="shared" ref="BJ3:BJ66" si="5">E3/F3</f>
        <v>706.84477347989662</v>
      </c>
      <c r="BK3" s="159">
        <f t="shared" ref="BK3:BK66" si="6">BJ3/BH3</f>
        <v>25.244456195710594</v>
      </c>
      <c r="BL3" s="158">
        <f t="shared" ref="BL3:BL66" si="7">E3/BH3</f>
        <v>1456024.5</v>
      </c>
      <c r="BM3" s="159">
        <f t="shared" ref="BM3:BM66" si="8">J3/H3</f>
        <v>2896.422159887798</v>
      </c>
      <c r="BN3" s="159">
        <f t="shared" ref="BN3:BN66" si="9">BM3/BH3</f>
        <v>103.44364856742136</v>
      </c>
      <c r="BO3" s="159">
        <f t="shared" ref="BO3:BO66" si="10">J3/BH3</f>
        <v>516287.25</v>
      </c>
      <c r="BP3" s="159">
        <f t="shared" ref="BP3:BP66" si="11">M3/O3</f>
        <v>72487.399795501027</v>
      </c>
      <c r="BQ3" s="159">
        <f t="shared" ref="BQ3:BQ66" si="12">BP3/BH3</f>
        <v>2588.8357069821795</v>
      </c>
      <c r="BR3" s="159">
        <f t="shared" ref="BR3:BR66" si="13">BP3/BI3</f>
        <v>3815.1263050263697</v>
      </c>
      <c r="BS3" s="159">
        <f t="shared" ref="BS3:BS66" si="14">M3/BH3</f>
        <v>2531881.3214285714</v>
      </c>
      <c r="BT3" s="159">
        <f t="shared" ref="BT3:BT66" si="15">M3/BI3</f>
        <v>3731193.5263157897</v>
      </c>
      <c r="BU3" s="158">
        <v>0</v>
      </c>
      <c r="BV3" s="158">
        <f t="shared" ref="BV3:BV66" si="16">BU3+C3</f>
        <v>40768686</v>
      </c>
    </row>
    <row r="4" spans="1:74" x14ac:dyDescent="0.2">
      <c r="A4" s="3">
        <v>40238</v>
      </c>
      <c r="B4" s="4">
        <f t="shared" si="0"/>
        <v>2010</v>
      </c>
      <c r="C4" s="2">
        <v>40910014</v>
      </c>
      <c r="D4" s="2">
        <f>VLOOKUP(B4,CDM!$I$5:$N$15,2,FALSE)/12</f>
        <v>0</v>
      </c>
      <c r="E4" s="2">
        <f t="shared" si="1"/>
        <v>40910014</v>
      </c>
      <c r="F4" s="5">
        <v>57709</v>
      </c>
      <c r="G4" s="5">
        <v>14266604</v>
      </c>
      <c r="H4" s="5">
        <v>4993</v>
      </c>
      <c r="I4" s="2">
        <f>VLOOKUP(B4,CDM!$I$5:$N$15,3,FALSE)/12</f>
        <v>0</v>
      </c>
      <c r="J4" s="2">
        <f t="shared" si="2"/>
        <v>14266604</v>
      </c>
      <c r="K4" s="5">
        <v>76083324</v>
      </c>
      <c r="L4" s="2">
        <f>VLOOKUP(B4,CDM!$I$5:$N$15,4,FALSE)/12</f>
        <v>0</v>
      </c>
      <c r="M4" s="86">
        <f t="shared" si="3"/>
        <v>76083324</v>
      </c>
      <c r="N4" s="5">
        <v>199292</v>
      </c>
      <c r="O4" s="5">
        <v>983</v>
      </c>
      <c r="P4" s="5">
        <v>823304</v>
      </c>
      <c r="Q4" s="5">
        <v>2202</v>
      </c>
      <c r="R4" s="5">
        <v>14599</v>
      </c>
      <c r="S4" s="5">
        <v>293979</v>
      </c>
      <c r="T4" s="1">
        <v>0</v>
      </c>
      <c r="U4" s="1">
        <v>605</v>
      </c>
      <c r="V4" s="37">
        <f>'Economic (2020 Adj.)'!C16</f>
        <v>609770.30000000005</v>
      </c>
      <c r="W4" s="37">
        <f>'Economic (2020 Adj.)'!D16</f>
        <v>6477.5</v>
      </c>
      <c r="X4" s="37">
        <f>'Economic (2020 Adj.)'!F16</f>
        <v>2849.8</v>
      </c>
      <c r="Y4" s="37">
        <f>'Economic (2020 Adj.)'!H16</f>
        <v>367.5</v>
      </c>
      <c r="Z4" s="37">
        <f>'Economic (2020 Adj.)'!E16</f>
        <v>6377.2</v>
      </c>
      <c r="AA4" s="37">
        <f>'Economic (2020 Adj.)'!G16</f>
        <v>2813.8</v>
      </c>
      <c r="AB4" s="37">
        <f>'Economic (2020 Adj.)'!I16</f>
        <v>359.4</v>
      </c>
      <c r="AC4" s="39">
        <f>Weather!D136</f>
        <v>4.5032258064516126</v>
      </c>
      <c r="AD4" s="39">
        <f>Weather!E136</f>
        <v>480.40000000000003</v>
      </c>
      <c r="AE4" s="39">
        <f>Weather!F136</f>
        <v>0</v>
      </c>
      <c r="AF4" s="39">
        <f>Weather!G136</f>
        <v>418.40000000000009</v>
      </c>
      <c r="AG4" s="39">
        <f>Weather!H136</f>
        <v>0</v>
      </c>
      <c r="AH4" s="39">
        <f>Weather!I136</f>
        <v>356.40000000000009</v>
      </c>
      <c r="AI4" s="39">
        <f>Weather!J136</f>
        <v>0</v>
      </c>
      <c r="AJ4" s="39">
        <f>Weather!K136</f>
        <v>294.40000000000003</v>
      </c>
      <c r="AK4" s="39">
        <f>Weather!L136</f>
        <v>0</v>
      </c>
      <c r="AL4" s="39">
        <f>Weather!M136</f>
        <v>232.39999999999995</v>
      </c>
      <c r="AM4" s="39">
        <f>Weather!N136</f>
        <v>0</v>
      </c>
      <c r="AN4" s="39">
        <f>Weather!O136</f>
        <v>172.69999999999996</v>
      </c>
      <c r="AO4" s="39">
        <f>Weather!P136</f>
        <v>2.3000000000000007</v>
      </c>
      <c r="AP4" s="39">
        <f>Weather!Q136</f>
        <v>118.89999999999998</v>
      </c>
      <c r="AQ4" s="39">
        <f>Weather!R136</f>
        <v>10.5</v>
      </c>
      <c r="AR4">
        <v>0</v>
      </c>
      <c r="AS4">
        <v>0</v>
      </c>
      <c r="AT4">
        <v>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1</v>
      </c>
      <c r="BE4">
        <v>0</v>
      </c>
      <c r="BF4">
        <v>1</v>
      </c>
      <c r="BG4" s="1">
        <f t="shared" si="4"/>
        <v>3</v>
      </c>
      <c r="BH4">
        <v>31</v>
      </c>
      <c r="BI4">
        <v>23</v>
      </c>
      <c r="BJ4" s="159">
        <f t="shared" si="5"/>
        <v>708.90180041241399</v>
      </c>
      <c r="BK4" s="159">
        <f t="shared" si="6"/>
        <v>22.867800013303675</v>
      </c>
      <c r="BL4" s="158">
        <f t="shared" si="7"/>
        <v>1319677.8709677418</v>
      </c>
      <c r="BM4" s="159">
        <f t="shared" si="8"/>
        <v>2857.3210494692571</v>
      </c>
      <c r="BN4" s="159">
        <f t="shared" si="9"/>
        <v>92.171646757072807</v>
      </c>
      <c r="BO4" s="159">
        <f t="shared" si="10"/>
        <v>460213.03225806454</v>
      </c>
      <c r="BP4" s="159">
        <f t="shared" si="11"/>
        <v>77399.108850457778</v>
      </c>
      <c r="BQ4" s="159">
        <f t="shared" si="12"/>
        <v>2496.7454467889606</v>
      </c>
      <c r="BR4" s="159">
        <f t="shared" si="13"/>
        <v>3365.1786456720774</v>
      </c>
      <c r="BS4" s="159">
        <f t="shared" si="14"/>
        <v>2454300.7741935486</v>
      </c>
      <c r="BT4" s="159">
        <f t="shared" si="15"/>
        <v>3307970.6086956523</v>
      </c>
      <c r="BU4" s="158">
        <v>0</v>
      </c>
      <c r="BV4" s="158">
        <f t="shared" si="16"/>
        <v>40910014</v>
      </c>
    </row>
    <row r="5" spans="1:74" x14ac:dyDescent="0.2">
      <c r="A5" s="3">
        <v>40269</v>
      </c>
      <c r="B5" s="4">
        <f t="shared" si="0"/>
        <v>2010</v>
      </c>
      <c r="C5" s="2">
        <v>36681881</v>
      </c>
      <c r="D5" s="2">
        <f>VLOOKUP(B5,CDM!$I$5:$N$15,2,FALSE)/12</f>
        <v>0</v>
      </c>
      <c r="E5" s="2">
        <f t="shared" si="1"/>
        <v>36681881</v>
      </c>
      <c r="F5" s="7">
        <v>57751</v>
      </c>
      <c r="G5" s="5">
        <v>12709245</v>
      </c>
      <c r="H5" s="7">
        <v>4962</v>
      </c>
      <c r="I5" s="2">
        <f>VLOOKUP(B5,CDM!$I$5:$N$15,3,FALSE)/12</f>
        <v>0</v>
      </c>
      <c r="J5" s="2">
        <f t="shared" si="2"/>
        <v>12709245</v>
      </c>
      <c r="K5" s="5">
        <v>70016664</v>
      </c>
      <c r="L5" s="2">
        <f>VLOOKUP(B5,CDM!$I$5:$N$15,4,FALSE)/12</f>
        <v>0</v>
      </c>
      <c r="M5" s="86">
        <f t="shared" si="3"/>
        <v>70016664</v>
      </c>
      <c r="N5" s="5">
        <v>181890</v>
      </c>
      <c r="O5" s="7">
        <v>994</v>
      </c>
      <c r="P5" s="5">
        <v>698785</v>
      </c>
      <c r="Q5" s="5">
        <v>2202</v>
      </c>
      <c r="R5" s="7">
        <v>14701</v>
      </c>
      <c r="S5" s="5">
        <v>291851</v>
      </c>
      <c r="T5" s="1">
        <v>0</v>
      </c>
      <c r="U5" s="1">
        <v>606</v>
      </c>
      <c r="V5" s="37">
        <f>'Economic (2020 Adj.)'!C17</f>
        <v>609770.30000000005</v>
      </c>
      <c r="W5" s="37">
        <f>'Economic (2020 Adj.)'!D17</f>
        <v>6485</v>
      </c>
      <c r="X5" s="37">
        <f>'Economic (2020 Adj.)'!F17</f>
        <v>2844.4</v>
      </c>
      <c r="Y5" s="37">
        <f>'Economic (2020 Adj.)'!H17</f>
        <v>364.7</v>
      </c>
      <c r="Z5" s="37">
        <f>'Economic (2020 Adj.)'!E17</f>
        <v>6401.7</v>
      </c>
      <c r="AA5" s="37">
        <f>'Economic (2020 Adj.)'!G17</f>
        <v>2815.5</v>
      </c>
      <c r="AB5" s="37">
        <f>'Economic (2020 Adj.)'!I17</f>
        <v>358.4</v>
      </c>
      <c r="AC5" s="39">
        <f>Weather!D137</f>
        <v>9.7033333333333349</v>
      </c>
      <c r="AD5" s="39">
        <f>Weather!E137</f>
        <v>308.89999999999998</v>
      </c>
      <c r="AE5" s="39">
        <f>Weather!F137</f>
        <v>0</v>
      </c>
      <c r="AF5" s="39">
        <f>Weather!G137</f>
        <v>248.9</v>
      </c>
      <c r="AG5" s="39">
        <f>Weather!H137</f>
        <v>0</v>
      </c>
      <c r="AH5" s="39">
        <f>Weather!I137</f>
        <v>188.90000000000003</v>
      </c>
      <c r="AI5" s="39">
        <f>Weather!J137</f>
        <v>0</v>
      </c>
      <c r="AJ5" s="39">
        <f>Weather!K137</f>
        <v>130.30000000000001</v>
      </c>
      <c r="AK5" s="39">
        <f>Weather!L137</f>
        <v>1.4000000000000004</v>
      </c>
      <c r="AL5" s="39">
        <f>Weather!M137</f>
        <v>78.500000000000014</v>
      </c>
      <c r="AM5" s="39">
        <f>Weather!N137</f>
        <v>9.6</v>
      </c>
      <c r="AN5" s="39">
        <f>Weather!O137</f>
        <v>39.800000000000004</v>
      </c>
      <c r="AO5" s="39">
        <f>Weather!P137</f>
        <v>30.900000000000006</v>
      </c>
      <c r="AP5" s="39">
        <f>Weather!Q137</f>
        <v>11.4</v>
      </c>
      <c r="AQ5" s="39">
        <f>Weather!R137</f>
        <v>62.500000000000007</v>
      </c>
      <c r="AR5">
        <v>0</v>
      </c>
      <c r="AS5">
        <v>0</v>
      </c>
      <c r="AT5">
        <v>0</v>
      </c>
      <c r="AU5">
        <v>1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1</v>
      </c>
      <c r="BE5">
        <v>0</v>
      </c>
      <c r="BF5">
        <v>1</v>
      </c>
      <c r="BG5" s="1">
        <f t="shared" si="4"/>
        <v>4</v>
      </c>
      <c r="BH5">
        <v>30</v>
      </c>
      <c r="BI5">
        <v>20</v>
      </c>
      <c r="BJ5" s="159">
        <f t="shared" si="5"/>
        <v>635.1730879118976</v>
      </c>
      <c r="BK5" s="159">
        <f t="shared" si="6"/>
        <v>21.172436263729921</v>
      </c>
      <c r="BL5" s="158">
        <f t="shared" si="7"/>
        <v>1222729.3666666667</v>
      </c>
      <c r="BM5" s="159">
        <f t="shared" si="8"/>
        <v>2561.3149939540508</v>
      </c>
      <c r="BN5" s="159">
        <f t="shared" si="9"/>
        <v>85.377166465135033</v>
      </c>
      <c r="BO5" s="159">
        <f t="shared" si="10"/>
        <v>423641.5</v>
      </c>
      <c r="BP5" s="159">
        <f t="shared" si="11"/>
        <v>70439.299798792752</v>
      </c>
      <c r="BQ5" s="159">
        <f t="shared" si="12"/>
        <v>2347.9766599597583</v>
      </c>
      <c r="BR5" s="159">
        <f t="shared" si="13"/>
        <v>3521.9649899396377</v>
      </c>
      <c r="BS5" s="159">
        <f t="shared" si="14"/>
        <v>2333888.7999999998</v>
      </c>
      <c r="BT5" s="159">
        <f t="shared" si="15"/>
        <v>3500833.2</v>
      </c>
      <c r="BU5" s="158">
        <v>0</v>
      </c>
      <c r="BV5" s="158">
        <f t="shared" si="16"/>
        <v>36681881</v>
      </c>
    </row>
    <row r="6" spans="1:74" x14ac:dyDescent="0.2">
      <c r="A6" s="3">
        <v>40299</v>
      </c>
      <c r="B6" s="4">
        <f t="shared" si="0"/>
        <v>2010</v>
      </c>
      <c r="C6" s="2">
        <v>44687288</v>
      </c>
      <c r="D6" s="2">
        <f>VLOOKUP(B6,CDM!$I$5:$N$15,2,FALSE)/12</f>
        <v>0</v>
      </c>
      <c r="E6" s="2">
        <f t="shared" si="1"/>
        <v>44687288</v>
      </c>
      <c r="F6" s="7">
        <v>57814</v>
      </c>
      <c r="G6" s="5">
        <v>13617876</v>
      </c>
      <c r="H6" s="7">
        <v>4969</v>
      </c>
      <c r="I6" s="2">
        <f>VLOOKUP(B6,CDM!$I$5:$N$15,3,FALSE)/12</f>
        <v>0</v>
      </c>
      <c r="J6" s="2">
        <f t="shared" si="2"/>
        <v>13617876</v>
      </c>
      <c r="K6" s="5">
        <v>75214102</v>
      </c>
      <c r="L6" s="2">
        <f>VLOOKUP(B6,CDM!$I$5:$N$15,4,FALSE)/12</f>
        <v>0</v>
      </c>
      <c r="M6" s="86">
        <f t="shared" si="3"/>
        <v>75214102</v>
      </c>
      <c r="N6" s="5">
        <v>191949</v>
      </c>
      <c r="O6" s="7">
        <v>996</v>
      </c>
      <c r="P6" s="5">
        <v>635554</v>
      </c>
      <c r="Q6" s="5">
        <v>2202</v>
      </c>
      <c r="R6" s="7">
        <v>14701</v>
      </c>
      <c r="S6" s="5">
        <v>292854</v>
      </c>
      <c r="T6" s="1">
        <v>0</v>
      </c>
      <c r="U6" s="1">
        <v>605</v>
      </c>
      <c r="V6" s="37">
        <f>'Economic (2020 Adj.)'!C18</f>
        <v>609770.30000000005</v>
      </c>
      <c r="W6" s="37">
        <f>'Economic (2020 Adj.)'!D18</f>
        <v>6506.8</v>
      </c>
      <c r="X6" s="37">
        <f>'Economic (2020 Adj.)'!F18</f>
        <v>2847.5</v>
      </c>
      <c r="Y6" s="37">
        <f>'Economic (2020 Adj.)'!H18</f>
        <v>364.3</v>
      </c>
      <c r="Z6" s="37">
        <f>'Economic (2020 Adj.)'!E18</f>
        <v>6468.9</v>
      </c>
      <c r="AA6" s="37">
        <f>'Economic (2020 Adj.)'!G18</f>
        <v>2831.7</v>
      </c>
      <c r="AB6" s="37">
        <f>'Economic (2020 Adj.)'!I18</f>
        <v>362.4</v>
      </c>
      <c r="AC6" s="39">
        <f>Weather!D138</f>
        <v>14.548387096774196</v>
      </c>
      <c r="AD6" s="39">
        <f>Weather!E138</f>
        <v>178.60000000000002</v>
      </c>
      <c r="AE6" s="39">
        <f>Weather!F138</f>
        <v>9.600000000000005</v>
      </c>
      <c r="AF6" s="39">
        <f>Weather!G138</f>
        <v>131.80000000000001</v>
      </c>
      <c r="AG6" s="39">
        <f>Weather!H138</f>
        <v>24.800000000000004</v>
      </c>
      <c r="AH6" s="39">
        <f>Weather!I138</f>
        <v>91.8</v>
      </c>
      <c r="AI6" s="39">
        <f>Weather!J138</f>
        <v>46.8</v>
      </c>
      <c r="AJ6" s="39">
        <f>Weather!K138</f>
        <v>59.900000000000006</v>
      </c>
      <c r="AK6" s="39">
        <f>Weather!L138</f>
        <v>76.900000000000006</v>
      </c>
      <c r="AL6" s="39">
        <f>Weather!M138</f>
        <v>36.5</v>
      </c>
      <c r="AM6" s="39">
        <f>Weather!N138</f>
        <v>115.5</v>
      </c>
      <c r="AN6" s="39">
        <f>Weather!O138</f>
        <v>20</v>
      </c>
      <c r="AO6" s="39">
        <f>Weather!P138</f>
        <v>161</v>
      </c>
      <c r="AP6" s="39">
        <f>Weather!Q138</f>
        <v>6.0000000000000009</v>
      </c>
      <c r="AQ6" s="39">
        <f>Weather!R138</f>
        <v>209</v>
      </c>
      <c r="AR6">
        <v>0</v>
      </c>
      <c r="AS6">
        <v>0</v>
      </c>
      <c r="AT6">
        <v>0</v>
      </c>
      <c r="AU6">
        <v>0</v>
      </c>
      <c r="AV6">
        <v>1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1</v>
      </c>
      <c r="BE6">
        <v>0</v>
      </c>
      <c r="BF6">
        <v>1</v>
      </c>
      <c r="BG6" s="1">
        <f t="shared" si="4"/>
        <v>5</v>
      </c>
      <c r="BH6">
        <v>31</v>
      </c>
      <c r="BI6">
        <v>20</v>
      </c>
      <c r="BJ6" s="159">
        <f t="shared" si="5"/>
        <v>772.94925104645938</v>
      </c>
      <c r="BK6" s="159">
        <f t="shared" si="6"/>
        <v>24.933846807950303</v>
      </c>
      <c r="BL6" s="158">
        <f t="shared" si="7"/>
        <v>1441525.4193548388</v>
      </c>
      <c r="BM6" s="159">
        <f t="shared" si="8"/>
        <v>2740.5667136244715</v>
      </c>
      <c r="BN6" s="159">
        <f t="shared" si="9"/>
        <v>88.405377858853925</v>
      </c>
      <c r="BO6" s="159">
        <f t="shared" si="10"/>
        <v>439286.32258064515</v>
      </c>
      <c r="BP6" s="159">
        <f t="shared" si="11"/>
        <v>75516.166666666672</v>
      </c>
      <c r="BQ6" s="159">
        <f t="shared" si="12"/>
        <v>2436.005376344086</v>
      </c>
      <c r="BR6" s="159">
        <f t="shared" si="13"/>
        <v>3775.8083333333334</v>
      </c>
      <c r="BS6" s="159">
        <f t="shared" si="14"/>
        <v>2426261.3548387098</v>
      </c>
      <c r="BT6" s="159">
        <f t="shared" si="15"/>
        <v>3760705.1</v>
      </c>
      <c r="BU6" s="158">
        <v>0</v>
      </c>
      <c r="BV6" s="158">
        <f t="shared" si="16"/>
        <v>44687288</v>
      </c>
    </row>
    <row r="7" spans="1:74" x14ac:dyDescent="0.2">
      <c r="A7" s="3">
        <v>40330</v>
      </c>
      <c r="B7" s="4">
        <f t="shared" si="0"/>
        <v>2010</v>
      </c>
      <c r="C7" s="2">
        <v>51533466</v>
      </c>
      <c r="D7" s="2">
        <f>VLOOKUP(B7,CDM!$I$5:$N$15,2,FALSE)/12</f>
        <v>0</v>
      </c>
      <c r="E7" s="2">
        <f t="shared" si="1"/>
        <v>51533466</v>
      </c>
      <c r="F7" s="5">
        <v>57809</v>
      </c>
      <c r="G7" s="5">
        <v>14352297</v>
      </c>
      <c r="H7" s="5">
        <v>4976</v>
      </c>
      <c r="I7" s="2">
        <f>VLOOKUP(B7,CDM!$I$5:$N$15,3,FALSE)/12</f>
        <v>0</v>
      </c>
      <c r="J7" s="2">
        <f t="shared" si="2"/>
        <v>14352297</v>
      </c>
      <c r="K7" s="5">
        <v>78113215</v>
      </c>
      <c r="L7" s="2">
        <f>VLOOKUP(B7,CDM!$I$5:$N$15,4,FALSE)/12</f>
        <v>0</v>
      </c>
      <c r="M7" s="86">
        <f t="shared" si="3"/>
        <v>78113215</v>
      </c>
      <c r="N7" s="5">
        <v>218312</v>
      </c>
      <c r="O7" s="5">
        <v>997</v>
      </c>
      <c r="P7" s="5">
        <v>571953</v>
      </c>
      <c r="Q7" s="5">
        <v>2202</v>
      </c>
      <c r="R7" s="5">
        <v>14701</v>
      </c>
      <c r="S7" s="5">
        <v>292127</v>
      </c>
      <c r="T7" s="1">
        <v>0</v>
      </c>
      <c r="U7" s="1">
        <v>588</v>
      </c>
      <c r="V7" s="37">
        <f>'Economic (2020 Adj.)'!C19</f>
        <v>609770.30000000005</v>
      </c>
      <c r="W7" s="37">
        <f>'Economic (2020 Adj.)'!D19</f>
        <v>6540.8</v>
      </c>
      <c r="X7" s="37">
        <f>'Economic (2020 Adj.)'!F19</f>
        <v>2859.9</v>
      </c>
      <c r="Y7" s="37">
        <f>'Economic (2020 Adj.)'!H19</f>
        <v>367.2</v>
      </c>
      <c r="Z7" s="37">
        <f>'Economic (2020 Adj.)'!E19</f>
        <v>6578.9</v>
      </c>
      <c r="AA7" s="37">
        <f>'Economic (2020 Adj.)'!G19</f>
        <v>2867.7</v>
      </c>
      <c r="AB7" s="37">
        <f>'Economic (2020 Adj.)'!I19</f>
        <v>370.1</v>
      </c>
      <c r="AC7" s="39">
        <f>Weather!D139</f>
        <v>19.37</v>
      </c>
      <c r="AD7" s="39">
        <f>Weather!E139</f>
        <v>47.6</v>
      </c>
      <c r="AE7" s="39">
        <f>Weather!F139</f>
        <v>28.699999999999996</v>
      </c>
      <c r="AF7" s="39">
        <f>Weather!G139</f>
        <v>20.300000000000004</v>
      </c>
      <c r="AG7" s="39">
        <f>Weather!H139</f>
        <v>61.399999999999991</v>
      </c>
      <c r="AH7" s="39">
        <f>Weather!I139</f>
        <v>3.9000000000000004</v>
      </c>
      <c r="AI7" s="39">
        <f>Weather!J139</f>
        <v>105</v>
      </c>
      <c r="AJ7" s="39">
        <f>Weather!K139</f>
        <v>0</v>
      </c>
      <c r="AK7" s="39">
        <f>Weather!L139</f>
        <v>161.1</v>
      </c>
      <c r="AL7" s="39">
        <f>Weather!M139</f>
        <v>0</v>
      </c>
      <c r="AM7" s="39">
        <f>Weather!N139</f>
        <v>221.10000000000002</v>
      </c>
      <c r="AN7" s="39">
        <f>Weather!O139</f>
        <v>0</v>
      </c>
      <c r="AO7" s="39">
        <f>Weather!P139</f>
        <v>281.09999999999997</v>
      </c>
      <c r="AP7" s="39">
        <f>Weather!Q139</f>
        <v>0</v>
      </c>
      <c r="AQ7" s="39">
        <f>Weather!R139</f>
        <v>341.09999999999997</v>
      </c>
      <c r="AR7">
        <v>0</v>
      </c>
      <c r="AS7">
        <v>0</v>
      </c>
      <c r="AT7">
        <v>0</v>
      </c>
      <c r="AU7">
        <v>0</v>
      </c>
      <c r="AV7">
        <v>0</v>
      </c>
      <c r="AW7">
        <v>1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 s="1">
        <f t="shared" si="4"/>
        <v>6</v>
      </c>
      <c r="BH7">
        <v>30</v>
      </c>
      <c r="BI7">
        <v>22</v>
      </c>
      <c r="BJ7" s="159">
        <f t="shared" si="5"/>
        <v>891.44365064263354</v>
      </c>
      <c r="BK7" s="159">
        <f t="shared" si="6"/>
        <v>29.71478835475445</v>
      </c>
      <c r="BL7" s="158">
        <f t="shared" si="7"/>
        <v>1717782.2</v>
      </c>
      <c r="BM7" s="159">
        <f t="shared" si="8"/>
        <v>2884.3040594855306</v>
      </c>
      <c r="BN7" s="159">
        <f t="shared" si="9"/>
        <v>96.143468649517686</v>
      </c>
      <c r="BO7" s="159">
        <f t="shared" si="10"/>
        <v>478409.9</v>
      </c>
      <c r="BP7" s="159">
        <f t="shared" si="11"/>
        <v>78348.259779338012</v>
      </c>
      <c r="BQ7" s="159">
        <f t="shared" si="12"/>
        <v>2611.6086593112673</v>
      </c>
      <c r="BR7" s="159">
        <f t="shared" si="13"/>
        <v>3561.284535424455</v>
      </c>
      <c r="BS7" s="159">
        <f t="shared" si="14"/>
        <v>2603773.8333333335</v>
      </c>
      <c r="BT7" s="159">
        <f t="shared" si="15"/>
        <v>3550600.6818181816</v>
      </c>
      <c r="BU7" s="158">
        <v>0</v>
      </c>
      <c r="BV7" s="158">
        <f t="shared" si="16"/>
        <v>51533466</v>
      </c>
    </row>
    <row r="8" spans="1:74" x14ac:dyDescent="0.2">
      <c r="A8" s="3">
        <v>40360</v>
      </c>
      <c r="B8" s="4">
        <f t="shared" si="0"/>
        <v>2010</v>
      </c>
      <c r="C8" s="2">
        <v>61497459</v>
      </c>
      <c r="D8" s="2">
        <f>VLOOKUP(B8,CDM!$I$5:$N$15,2,FALSE)/12</f>
        <v>0</v>
      </c>
      <c r="E8" s="2">
        <f t="shared" si="1"/>
        <v>61497459</v>
      </c>
      <c r="F8" s="7">
        <v>57987</v>
      </c>
      <c r="G8" s="5">
        <v>16022256</v>
      </c>
      <c r="H8" s="7">
        <v>4982</v>
      </c>
      <c r="I8" s="2">
        <f>VLOOKUP(B8,CDM!$I$5:$N$15,3,FALSE)/12</f>
        <v>0</v>
      </c>
      <c r="J8" s="2">
        <f t="shared" si="2"/>
        <v>16022256</v>
      </c>
      <c r="K8" s="5">
        <v>83811408</v>
      </c>
      <c r="L8" s="2">
        <f>VLOOKUP(B8,CDM!$I$5:$N$15,4,FALSE)/12</f>
        <v>0</v>
      </c>
      <c r="M8" s="86">
        <f t="shared" si="3"/>
        <v>83811408</v>
      </c>
      <c r="N8" s="5">
        <v>209550</v>
      </c>
      <c r="O8" s="7">
        <v>995</v>
      </c>
      <c r="P8" s="5">
        <v>612762</v>
      </c>
      <c r="Q8" s="5">
        <v>2202</v>
      </c>
      <c r="R8" s="7">
        <v>14701</v>
      </c>
      <c r="S8" s="5">
        <v>292850</v>
      </c>
      <c r="T8" s="1">
        <v>0</v>
      </c>
      <c r="U8" s="1">
        <v>611</v>
      </c>
      <c r="V8" s="37">
        <f>'Economic (2020 Adj.)'!C20</f>
        <v>609770.30000000005</v>
      </c>
      <c r="W8" s="37">
        <f>'Economic (2020 Adj.)'!D20</f>
        <v>6561</v>
      </c>
      <c r="X8" s="37">
        <f>'Economic (2020 Adj.)'!F20</f>
        <v>2878.7</v>
      </c>
      <c r="Y8" s="37">
        <f>'Economic (2020 Adj.)'!H20</f>
        <v>372.2</v>
      </c>
      <c r="Z8" s="37">
        <f>'Economic (2020 Adj.)'!E20</f>
        <v>6640.9</v>
      </c>
      <c r="AA8" s="37">
        <f>'Economic (2020 Adj.)'!G20</f>
        <v>2899.6</v>
      </c>
      <c r="AB8" s="37">
        <f>'Economic (2020 Adj.)'!I20</f>
        <v>375.7</v>
      </c>
      <c r="AC8" s="39">
        <f>Weather!D140</f>
        <v>23.412903225806449</v>
      </c>
      <c r="AD8" s="39">
        <f>Weather!E140</f>
        <v>6.2000000000000028</v>
      </c>
      <c r="AE8" s="39">
        <f>Weather!F140</f>
        <v>112</v>
      </c>
      <c r="AF8" s="39">
        <f>Weather!G140</f>
        <v>0.60000000000000142</v>
      </c>
      <c r="AG8" s="39">
        <f>Weather!H140</f>
        <v>168.40000000000003</v>
      </c>
      <c r="AH8" s="39">
        <f>Weather!I140</f>
        <v>0</v>
      </c>
      <c r="AI8" s="39">
        <f>Weather!J140</f>
        <v>229.8</v>
      </c>
      <c r="AJ8" s="39">
        <f>Weather!K140</f>
        <v>0</v>
      </c>
      <c r="AK8" s="39">
        <f>Weather!L140</f>
        <v>291.7999999999999</v>
      </c>
      <c r="AL8" s="39">
        <f>Weather!M140</f>
        <v>0</v>
      </c>
      <c r="AM8" s="39">
        <f>Weather!N140</f>
        <v>353.7999999999999</v>
      </c>
      <c r="AN8" s="39">
        <f>Weather!O140</f>
        <v>0</v>
      </c>
      <c r="AO8" s="39">
        <f>Weather!P140</f>
        <v>415.7999999999999</v>
      </c>
      <c r="AP8" s="39">
        <f>Weather!Q140</f>
        <v>0</v>
      </c>
      <c r="AQ8" s="39">
        <f>Weather!R140</f>
        <v>477.7999999999999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1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 s="1">
        <f t="shared" si="4"/>
        <v>7</v>
      </c>
      <c r="BH8">
        <v>31</v>
      </c>
      <c r="BI8">
        <v>21</v>
      </c>
      <c r="BJ8" s="159">
        <f t="shared" si="5"/>
        <v>1060.5387241968028</v>
      </c>
      <c r="BK8" s="159">
        <f t="shared" si="6"/>
        <v>34.210926586993637</v>
      </c>
      <c r="BL8" s="158">
        <f t="shared" si="7"/>
        <v>1983789</v>
      </c>
      <c r="BM8" s="159">
        <f t="shared" si="8"/>
        <v>3216.0289040545968</v>
      </c>
      <c r="BN8" s="159">
        <f t="shared" si="9"/>
        <v>103.74286787272892</v>
      </c>
      <c r="BO8" s="159">
        <f t="shared" si="10"/>
        <v>516846.96774193546</v>
      </c>
      <c r="BP8" s="159">
        <f t="shared" si="11"/>
        <v>84232.570854271355</v>
      </c>
      <c r="BQ8" s="159">
        <f t="shared" si="12"/>
        <v>2717.1797049764955</v>
      </c>
      <c r="BR8" s="159">
        <f t="shared" si="13"/>
        <v>4011.0748025843504</v>
      </c>
      <c r="BS8" s="159">
        <f t="shared" si="14"/>
        <v>2703593.8064516131</v>
      </c>
      <c r="BT8" s="159">
        <f t="shared" si="15"/>
        <v>3991019.4285714286</v>
      </c>
      <c r="BU8" s="158">
        <v>0</v>
      </c>
      <c r="BV8" s="158">
        <f t="shared" si="16"/>
        <v>61497459</v>
      </c>
    </row>
    <row r="9" spans="1:74" x14ac:dyDescent="0.2">
      <c r="A9" s="3">
        <v>40391</v>
      </c>
      <c r="B9" s="4">
        <f t="shared" si="0"/>
        <v>2010</v>
      </c>
      <c r="C9" s="2">
        <v>57219511</v>
      </c>
      <c r="D9" s="2">
        <f>VLOOKUP(B9,CDM!$I$5:$N$15,2,FALSE)/12</f>
        <v>0</v>
      </c>
      <c r="E9" s="2">
        <f t="shared" si="1"/>
        <v>57219511</v>
      </c>
      <c r="F9" s="7">
        <v>58018</v>
      </c>
      <c r="G9" s="5">
        <v>15750964</v>
      </c>
      <c r="H9" s="7">
        <v>4983</v>
      </c>
      <c r="I9" s="2">
        <f>VLOOKUP(B9,CDM!$I$5:$N$15,3,FALSE)/12</f>
        <v>0</v>
      </c>
      <c r="J9" s="2">
        <f t="shared" si="2"/>
        <v>15750964</v>
      </c>
      <c r="K9" s="5">
        <v>83014987</v>
      </c>
      <c r="L9" s="2">
        <f>VLOOKUP(B9,CDM!$I$5:$N$15,4,FALSE)/12</f>
        <v>0</v>
      </c>
      <c r="M9" s="86">
        <f t="shared" si="3"/>
        <v>83014987</v>
      </c>
      <c r="N9" s="5">
        <v>213330</v>
      </c>
      <c r="O9" s="7">
        <v>998</v>
      </c>
      <c r="P9" s="5">
        <v>688288</v>
      </c>
      <c r="Q9" s="5">
        <v>2202</v>
      </c>
      <c r="R9" s="7">
        <v>14701</v>
      </c>
      <c r="S9" s="5">
        <v>292538</v>
      </c>
      <c r="T9" s="1">
        <v>0</v>
      </c>
      <c r="U9" s="1">
        <v>605</v>
      </c>
      <c r="V9" s="37">
        <f>'Economic (2020 Adj.)'!C21</f>
        <v>609770.30000000005</v>
      </c>
      <c r="W9" s="37">
        <f>'Economic (2020 Adj.)'!D21</f>
        <v>6568.9</v>
      </c>
      <c r="X9" s="37">
        <f>'Economic (2020 Adj.)'!F21</f>
        <v>2895.3</v>
      </c>
      <c r="Y9" s="37">
        <f>'Economic (2020 Adj.)'!H21</f>
        <v>377</v>
      </c>
      <c r="Z9" s="37">
        <f>'Economic (2020 Adj.)'!E21</f>
        <v>6662.6</v>
      </c>
      <c r="AA9" s="37">
        <f>'Economic (2020 Adj.)'!G21</f>
        <v>2928.4</v>
      </c>
      <c r="AB9" s="37">
        <f>'Economic (2020 Adj.)'!I21</f>
        <v>379.1</v>
      </c>
      <c r="AC9" s="39">
        <f>Weather!D141</f>
        <v>22.700000000000003</v>
      </c>
      <c r="AD9" s="39">
        <f>Weather!E141</f>
        <v>6.1000000000000014</v>
      </c>
      <c r="AE9" s="39">
        <f>Weather!F141</f>
        <v>89.800000000000011</v>
      </c>
      <c r="AF9" s="39">
        <f>Weather!G141</f>
        <v>0</v>
      </c>
      <c r="AG9" s="39">
        <f>Weather!H141</f>
        <v>145.69999999999996</v>
      </c>
      <c r="AH9" s="39">
        <f>Weather!I141</f>
        <v>0</v>
      </c>
      <c r="AI9" s="39">
        <f>Weather!J141</f>
        <v>207.7</v>
      </c>
      <c r="AJ9" s="39">
        <f>Weather!K141</f>
        <v>0</v>
      </c>
      <c r="AK9" s="39">
        <f>Weather!L141</f>
        <v>269.7</v>
      </c>
      <c r="AL9" s="39">
        <f>Weather!M141</f>
        <v>0</v>
      </c>
      <c r="AM9" s="39">
        <f>Weather!N141</f>
        <v>331.7</v>
      </c>
      <c r="AN9" s="39">
        <f>Weather!O141</f>
        <v>0</v>
      </c>
      <c r="AO9" s="39">
        <f>Weather!P141</f>
        <v>393.70000000000005</v>
      </c>
      <c r="AP9" s="39">
        <f>Weather!Q141</f>
        <v>0</v>
      </c>
      <c r="AQ9" s="39">
        <f>Weather!R141</f>
        <v>455.7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1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 s="1">
        <f t="shared" si="4"/>
        <v>8</v>
      </c>
      <c r="BH9">
        <v>31</v>
      </c>
      <c r="BI9">
        <v>21</v>
      </c>
      <c r="BJ9" s="159">
        <f t="shared" si="5"/>
        <v>986.23721948360856</v>
      </c>
      <c r="BK9" s="159">
        <f t="shared" si="6"/>
        <v>31.814103854309952</v>
      </c>
      <c r="BL9" s="158">
        <f t="shared" si="7"/>
        <v>1845790.6774193549</v>
      </c>
      <c r="BM9" s="159">
        <f t="shared" si="8"/>
        <v>3160.9399959863536</v>
      </c>
      <c r="BN9" s="159">
        <f t="shared" si="9"/>
        <v>101.96580632214044</v>
      </c>
      <c r="BO9" s="159">
        <f t="shared" si="10"/>
        <v>508095.61290322582</v>
      </c>
      <c r="BP9" s="159">
        <f t="shared" si="11"/>
        <v>83181.349699398794</v>
      </c>
      <c r="BQ9" s="159">
        <f t="shared" si="12"/>
        <v>2683.2693451418968</v>
      </c>
      <c r="BR9" s="159">
        <f t="shared" si="13"/>
        <v>3961.0166523523235</v>
      </c>
      <c r="BS9" s="159">
        <f t="shared" si="14"/>
        <v>2677902.8064516131</v>
      </c>
      <c r="BT9" s="159">
        <f t="shared" si="15"/>
        <v>3953094.6190476189</v>
      </c>
      <c r="BU9" s="158">
        <v>0</v>
      </c>
      <c r="BV9" s="158">
        <f t="shared" si="16"/>
        <v>57219511</v>
      </c>
    </row>
    <row r="10" spans="1:74" x14ac:dyDescent="0.2">
      <c r="A10" s="3">
        <v>40422</v>
      </c>
      <c r="B10" s="4">
        <f t="shared" si="0"/>
        <v>2010</v>
      </c>
      <c r="C10" s="2">
        <v>45833578</v>
      </c>
      <c r="D10" s="2">
        <f>VLOOKUP(B10,CDM!$I$5:$N$15,2,FALSE)/12</f>
        <v>0</v>
      </c>
      <c r="E10" s="2">
        <f t="shared" si="1"/>
        <v>45833578</v>
      </c>
      <c r="F10" s="5">
        <v>58071</v>
      </c>
      <c r="G10" s="5">
        <v>13403453</v>
      </c>
      <c r="H10" s="5">
        <v>4981</v>
      </c>
      <c r="I10" s="2">
        <f>VLOOKUP(B10,CDM!$I$5:$N$15,3,FALSE)/12</f>
        <v>0</v>
      </c>
      <c r="J10" s="2">
        <f t="shared" si="2"/>
        <v>13403453</v>
      </c>
      <c r="K10" s="5">
        <v>73574953</v>
      </c>
      <c r="L10" s="2">
        <f>VLOOKUP(B10,CDM!$I$5:$N$15,4,FALSE)/12</f>
        <v>0</v>
      </c>
      <c r="M10" s="86">
        <f t="shared" si="3"/>
        <v>73574953</v>
      </c>
      <c r="N10" s="5">
        <v>223610</v>
      </c>
      <c r="O10" s="5">
        <v>1000</v>
      </c>
      <c r="P10" s="5">
        <v>759741</v>
      </c>
      <c r="Q10" s="5">
        <v>2202</v>
      </c>
      <c r="R10" s="5">
        <v>14701</v>
      </c>
      <c r="S10" s="5">
        <v>292222</v>
      </c>
      <c r="T10" s="1">
        <v>0</v>
      </c>
      <c r="U10" s="1">
        <v>605</v>
      </c>
      <c r="V10" s="37">
        <f>'Economic (2020 Adj.)'!C22</f>
        <v>609770.30000000005</v>
      </c>
      <c r="W10" s="37">
        <f>'Economic (2020 Adj.)'!D22</f>
        <v>6556</v>
      </c>
      <c r="X10" s="37">
        <f>'Economic (2020 Adj.)'!F22</f>
        <v>2891.8</v>
      </c>
      <c r="Y10" s="37">
        <f>'Economic (2020 Adj.)'!H22</f>
        <v>377.3</v>
      </c>
      <c r="Z10" s="37">
        <f>'Economic (2020 Adj.)'!E22</f>
        <v>6611.2</v>
      </c>
      <c r="AA10" s="37">
        <f>'Economic (2020 Adj.)'!G22</f>
        <v>2912</v>
      </c>
      <c r="AB10" s="37">
        <f>'Economic (2020 Adj.)'!I22</f>
        <v>376.7</v>
      </c>
      <c r="AC10" s="39">
        <f>Weather!D142</f>
        <v>16.953333333333333</v>
      </c>
      <c r="AD10" s="39">
        <f>Weather!E142</f>
        <v>113.9</v>
      </c>
      <c r="AE10" s="39">
        <f>Weather!F142</f>
        <v>22.5</v>
      </c>
      <c r="AF10" s="39">
        <f>Weather!G142</f>
        <v>67.499999999999986</v>
      </c>
      <c r="AG10" s="39">
        <f>Weather!H142</f>
        <v>36.1</v>
      </c>
      <c r="AH10" s="39">
        <f>Weather!I142</f>
        <v>28.200000000000003</v>
      </c>
      <c r="AI10" s="39">
        <f>Weather!J142</f>
        <v>56.8</v>
      </c>
      <c r="AJ10" s="39">
        <f>Weather!K142</f>
        <v>5.7999999999999989</v>
      </c>
      <c r="AK10" s="39">
        <f>Weather!L142</f>
        <v>94.4</v>
      </c>
      <c r="AL10" s="39">
        <f>Weather!M142</f>
        <v>9.9999999999999645E-2</v>
      </c>
      <c r="AM10" s="39">
        <f>Weather!N142</f>
        <v>148.70000000000002</v>
      </c>
      <c r="AN10" s="39">
        <f>Weather!O142</f>
        <v>0</v>
      </c>
      <c r="AO10" s="39">
        <f>Weather!P142</f>
        <v>208.60000000000002</v>
      </c>
      <c r="AP10" s="39">
        <f>Weather!Q142</f>
        <v>0</v>
      </c>
      <c r="AQ10" s="39">
        <f>Weather!R142</f>
        <v>268.59999999999997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1</v>
      </c>
      <c r="BA10">
        <v>0</v>
      </c>
      <c r="BB10">
        <v>0</v>
      </c>
      <c r="BC10">
        <v>0</v>
      </c>
      <c r="BD10">
        <v>0</v>
      </c>
      <c r="BE10">
        <v>1</v>
      </c>
      <c r="BF10">
        <v>1</v>
      </c>
      <c r="BG10" s="1">
        <f t="shared" si="4"/>
        <v>9</v>
      </c>
      <c r="BH10">
        <v>30</v>
      </c>
      <c r="BI10">
        <v>21</v>
      </c>
      <c r="BJ10" s="159">
        <f t="shared" si="5"/>
        <v>789.26793063663445</v>
      </c>
      <c r="BK10" s="159">
        <f t="shared" si="6"/>
        <v>26.308931021221149</v>
      </c>
      <c r="BL10" s="158">
        <f t="shared" si="7"/>
        <v>1527785.9333333333</v>
      </c>
      <c r="BM10" s="159">
        <f t="shared" si="8"/>
        <v>2690.9160811082111</v>
      </c>
      <c r="BN10" s="159">
        <f t="shared" si="9"/>
        <v>89.697202703607033</v>
      </c>
      <c r="BO10" s="159">
        <f t="shared" si="10"/>
        <v>446781.76666666666</v>
      </c>
      <c r="BP10" s="159">
        <f t="shared" si="11"/>
        <v>73574.952999999994</v>
      </c>
      <c r="BQ10" s="159">
        <f t="shared" si="12"/>
        <v>2452.4984333333332</v>
      </c>
      <c r="BR10" s="159">
        <f t="shared" si="13"/>
        <v>3503.5691904761902</v>
      </c>
      <c r="BS10" s="159">
        <f t="shared" si="14"/>
        <v>2452498.4333333331</v>
      </c>
      <c r="BT10" s="159">
        <f t="shared" si="15"/>
        <v>3503569.1904761903</v>
      </c>
      <c r="BU10" s="158">
        <v>0</v>
      </c>
      <c r="BV10" s="158">
        <f t="shared" si="16"/>
        <v>45833578</v>
      </c>
    </row>
    <row r="11" spans="1:74" x14ac:dyDescent="0.2">
      <c r="A11" s="3">
        <v>40452</v>
      </c>
      <c r="B11" s="4">
        <f t="shared" si="0"/>
        <v>2010</v>
      </c>
      <c r="C11" s="2">
        <v>41340554</v>
      </c>
      <c r="D11" s="2">
        <f>VLOOKUP(B11,CDM!$I$5:$N$15,2,FALSE)/12</f>
        <v>0</v>
      </c>
      <c r="E11" s="2">
        <f t="shared" si="1"/>
        <v>41340554</v>
      </c>
      <c r="F11" s="7">
        <v>58121</v>
      </c>
      <c r="G11" s="5">
        <v>13142565</v>
      </c>
      <c r="H11" s="7">
        <v>4981</v>
      </c>
      <c r="I11" s="2">
        <f>VLOOKUP(B11,CDM!$I$5:$N$15,3,FALSE)/12</f>
        <v>0</v>
      </c>
      <c r="J11" s="2">
        <f t="shared" si="2"/>
        <v>13142565</v>
      </c>
      <c r="K11" s="5">
        <v>71065323</v>
      </c>
      <c r="L11" s="2">
        <f>VLOOKUP(B11,CDM!$I$5:$N$15,4,FALSE)/12</f>
        <v>0</v>
      </c>
      <c r="M11" s="86">
        <f t="shared" si="3"/>
        <v>71065323</v>
      </c>
      <c r="N11" s="5">
        <v>210107</v>
      </c>
      <c r="O11" s="7">
        <v>1006</v>
      </c>
      <c r="P11" s="5">
        <v>885728</v>
      </c>
      <c r="Q11" s="5">
        <v>2202</v>
      </c>
      <c r="R11" s="7">
        <v>14701</v>
      </c>
      <c r="S11" s="5">
        <v>292554</v>
      </c>
      <c r="T11" s="1">
        <v>0</v>
      </c>
      <c r="U11" s="1">
        <v>605</v>
      </c>
      <c r="V11" s="37">
        <f>'Economic (2020 Adj.)'!C23</f>
        <v>609770.30000000005</v>
      </c>
      <c r="W11" s="37">
        <f>'Economic (2020 Adj.)'!D23</f>
        <v>6551.6</v>
      </c>
      <c r="X11" s="37">
        <f>'Economic (2020 Adj.)'!F23</f>
        <v>2893.7</v>
      </c>
      <c r="Y11" s="37">
        <f>'Economic (2020 Adj.)'!H23</f>
        <v>373.6</v>
      </c>
      <c r="Z11" s="37">
        <f>'Economic (2020 Adj.)'!E23</f>
        <v>6587.1</v>
      </c>
      <c r="AA11" s="37">
        <f>'Economic (2020 Adj.)'!G23</f>
        <v>2907.8</v>
      </c>
      <c r="AB11" s="37">
        <f>'Economic (2020 Adj.)'!I23</f>
        <v>372.9</v>
      </c>
      <c r="AC11" s="39">
        <f>Weather!D143</f>
        <v>11.558064516129031</v>
      </c>
      <c r="AD11" s="39">
        <f>Weather!E143</f>
        <v>261.7</v>
      </c>
      <c r="AE11" s="39">
        <f>Weather!F143</f>
        <v>0</v>
      </c>
      <c r="AF11" s="39">
        <f>Weather!G143</f>
        <v>199.9</v>
      </c>
      <c r="AG11" s="39">
        <f>Weather!H143</f>
        <v>0.19999999999999929</v>
      </c>
      <c r="AH11" s="39">
        <f>Weather!I143</f>
        <v>141.1</v>
      </c>
      <c r="AI11" s="39">
        <f>Weather!J143</f>
        <v>3.4000000000000021</v>
      </c>
      <c r="AJ11" s="39">
        <f>Weather!K143</f>
        <v>89.199999999999989</v>
      </c>
      <c r="AK11" s="39">
        <f>Weather!L143</f>
        <v>13.500000000000002</v>
      </c>
      <c r="AL11" s="39">
        <f>Weather!M143</f>
        <v>44.2</v>
      </c>
      <c r="AM11" s="39">
        <f>Weather!N143</f>
        <v>30.5</v>
      </c>
      <c r="AN11" s="39">
        <f>Weather!O143</f>
        <v>16</v>
      </c>
      <c r="AO11" s="39">
        <f>Weather!P143</f>
        <v>64.3</v>
      </c>
      <c r="AP11" s="39">
        <f>Weather!Q143</f>
        <v>5.8999999999999995</v>
      </c>
      <c r="AQ11" s="39">
        <f>Weather!R143</f>
        <v>116.20000000000002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</v>
      </c>
      <c r="BB11">
        <v>0</v>
      </c>
      <c r="BC11">
        <v>0</v>
      </c>
      <c r="BD11">
        <v>0</v>
      </c>
      <c r="BE11">
        <v>1</v>
      </c>
      <c r="BF11">
        <v>1</v>
      </c>
      <c r="BG11" s="1">
        <f t="shared" si="4"/>
        <v>10</v>
      </c>
      <c r="BH11">
        <v>31</v>
      </c>
      <c r="BI11">
        <v>20</v>
      </c>
      <c r="BJ11" s="159">
        <f t="shared" si="5"/>
        <v>711.28428623045022</v>
      </c>
      <c r="BK11" s="159">
        <f t="shared" si="6"/>
        <v>22.944654394530652</v>
      </c>
      <c r="BL11" s="158">
        <f t="shared" si="7"/>
        <v>1333566.2580645161</v>
      </c>
      <c r="BM11" s="159">
        <f t="shared" si="8"/>
        <v>2638.5394499096565</v>
      </c>
      <c r="BN11" s="159">
        <f t="shared" si="9"/>
        <v>85.114175803537307</v>
      </c>
      <c r="BO11" s="159">
        <f t="shared" si="10"/>
        <v>423953.70967741933</v>
      </c>
      <c r="BP11" s="159">
        <f t="shared" si="11"/>
        <v>70641.474155069576</v>
      </c>
      <c r="BQ11" s="159">
        <f t="shared" si="12"/>
        <v>2278.757230808696</v>
      </c>
      <c r="BR11" s="159">
        <f t="shared" si="13"/>
        <v>3532.0737077534786</v>
      </c>
      <c r="BS11" s="159">
        <f t="shared" si="14"/>
        <v>2292429.7741935486</v>
      </c>
      <c r="BT11" s="159">
        <f t="shared" si="15"/>
        <v>3553266.15</v>
      </c>
      <c r="BU11" s="158">
        <v>0</v>
      </c>
      <c r="BV11" s="158">
        <f t="shared" si="16"/>
        <v>41340554</v>
      </c>
    </row>
    <row r="12" spans="1:74" x14ac:dyDescent="0.2">
      <c r="A12" s="3">
        <v>40483</v>
      </c>
      <c r="B12" s="4">
        <f t="shared" si="0"/>
        <v>2010</v>
      </c>
      <c r="C12" s="2">
        <v>39815993</v>
      </c>
      <c r="D12" s="2">
        <f>VLOOKUP(B12,CDM!$I$5:$N$15,2,FALSE)/12</f>
        <v>0</v>
      </c>
      <c r="E12" s="2">
        <f t="shared" si="1"/>
        <v>39815993</v>
      </c>
      <c r="F12" s="7">
        <v>58162</v>
      </c>
      <c r="G12" s="5">
        <v>13574075</v>
      </c>
      <c r="H12" s="7">
        <v>5023</v>
      </c>
      <c r="I12" s="2">
        <f>VLOOKUP(B12,CDM!$I$5:$N$15,3,FALSE)/12</f>
        <v>0</v>
      </c>
      <c r="J12" s="2">
        <f t="shared" si="2"/>
        <v>13574075</v>
      </c>
      <c r="K12" s="5">
        <v>71655511</v>
      </c>
      <c r="L12" s="2">
        <f>VLOOKUP(B12,CDM!$I$5:$N$15,4,FALSE)/12</f>
        <v>0</v>
      </c>
      <c r="M12" s="86">
        <f t="shared" si="3"/>
        <v>71655511</v>
      </c>
      <c r="N12" s="5">
        <v>196628</v>
      </c>
      <c r="O12" s="7">
        <v>1007</v>
      </c>
      <c r="P12" s="5">
        <v>943199</v>
      </c>
      <c r="Q12" s="5">
        <v>2202</v>
      </c>
      <c r="R12" s="7">
        <v>14701</v>
      </c>
      <c r="S12" s="5">
        <v>292222</v>
      </c>
      <c r="T12" s="1">
        <v>0</v>
      </c>
      <c r="U12" s="1">
        <v>605</v>
      </c>
      <c r="V12" s="37">
        <f>'Economic (2020 Adj.)'!C24</f>
        <v>609770.30000000005</v>
      </c>
      <c r="W12" s="37">
        <f>'Economic (2020 Adj.)'!D24</f>
        <v>6555.7</v>
      </c>
      <c r="X12" s="37">
        <f>'Economic (2020 Adj.)'!F24</f>
        <v>2893.6</v>
      </c>
      <c r="Y12" s="37">
        <f>'Economic (2020 Adj.)'!H24</f>
        <v>372.3</v>
      </c>
      <c r="Z12" s="37">
        <f>'Economic (2020 Adj.)'!E24</f>
        <v>6566.6</v>
      </c>
      <c r="AA12" s="37">
        <f>'Economic (2020 Adj.)'!G24</f>
        <v>2895.2</v>
      </c>
      <c r="AB12" s="37">
        <f>'Economic (2020 Adj.)'!I24</f>
        <v>371.5</v>
      </c>
      <c r="AC12" s="39">
        <f>Weather!D144</f>
        <v>5.2633333333333336</v>
      </c>
      <c r="AD12" s="39">
        <f>Weather!E144</f>
        <v>442.09999999999997</v>
      </c>
      <c r="AE12" s="39">
        <f>Weather!F144</f>
        <v>0</v>
      </c>
      <c r="AF12" s="39">
        <f>Weather!G144</f>
        <v>382.09999999999997</v>
      </c>
      <c r="AG12" s="39">
        <f>Weather!H144</f>
        <v>0</v>
      </c>
      <c r="AH12" s="39">
        <f>Weather!I144</f>
        <v>322.09999999999997</v>
      </c>
      <c r="AI12" s="39">
        <f>Weather!J144</f>
        <v>0</v>
      </c>
      <c r="AJ12" s="39">
        <f>Weather!K144</f>
        <v>262.10000000000002</v>
      </c>
      <c r="AK12" s="39">
        <f>Weather!L144</f>
        <v>0</v>
      </c>
      <c r="AL12" s="39">
        <f>Weather!M144</f>
        <v>202.7</v>
      </c>
      <c r="AM12" s="39">
        <f>Weather!N144</f>
        <v>0.59999999999999964</v>
      </c>
      <c r="AN12" s="39">
        <f>Weather!O144</f>
        <v>144.99999999999997</v>
      </c>
      <c r="AO12" s="39">
        <f>Weather!P144</f>
        <v>2.9000000000000004</v>
      </c>
      <c r="AP12" s="39">
        <f>Weather!Q144</f>
        <v>91</v>
      </c>
      <c r="AQ12" s="39">
        <f>Weather!R144</f>
        <v>8.9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1</v>
      </c>
      <c r="BC12">
        <v>0</v>
      </c>
      <c r="BD12">
        <v>0</v>
      </c>
      <c r="BE12">
        <v>1</v>
      </c>
      <c r="BF12">
        <v>1</v>
      </c>
      <c r="BG12" s="1">
        <f t="shared" si="4"/>
        <v>11</v>
      </c>
      <c r="BH12">
        <v>30</v>
      </c>
      <c r="BI12">
        <v>22</v>
      </c>
      <c r="BJ12" s="159">
        <f t="shared" si="5"/>
        <v>684.57056153502288</v>
      </c>
      <c r="BK12" s="159">
        <f t="shared" si="6"/>
        <v>22.819018717834094</v>
      </c>
      <c r="BL12" s="158">
        <f t="shared" si="7"/>
        <v>1327199.7666666666</v>
      </c>
      <c r="BM12" s="159">
        <f t="shared" si="8"/>
        <v>2702.3840334461479</v>
      </c>
      <c r="BN12" s="159">
        <f t="shared" si="9"/>
        <v>90.07946778153827</v>
      </c>
      <c r="BO12" s="159">
        <f t="shared" si="10"/>
        <v>452469.16666666669</v>
      </c>
      <c r="BP12" s="159">
        <f t="shared" si="11"/>
        <v>71157.40913604766</v>
      </c>
      <c r="BQ12" s="159">
        <f t="shared" si="12"/>
        <v>2371.9136378682551</v>
      </c>
      <c r="BR12" s="159">
        <f t="shared" si="13"/>
        <v>3234.4276880021662</v>
      </c>
      <c r="BS12" s="159">
        <f t="shared" si="14"/>
        <v>2388517.0333333332</v>
      </c>
      <c r="BT12" s="159">
        <f t="shared" si="15"/>
        <v>3257068.6818181816</v>
      </c>
      <c r="BU12" s="158">
        <v>0</v>
      </c>
      <c r="BV12" s="158">
        <f t="shared" si="16"/>
        <v>39815993</v>
      </c>
    </row>
    <row r="13" spans="1:74" x14ac:dyDescent="0.2">
      <c r="A13" s="3">
        <v>40513</v>
      </c>
      <c r="B13" s="4">
        <f t="shared" si="0"/>
        <v>2010</v>
      </c>
      <c r="C13" s="2">
        <v>47209999</v>
      </c>
      <c r="D13" s="2">
        <f>VLOOKUP(B13,CDM!$I$5:$N$15,2,FALSE)/12</f>
        <v>0</v>
      </c>
      <c r="E13" s="2">
        <f t="shared" si="1"/>
        <v>47209999</v>
      </c>
      <c r="F13" s="5">
        <v>58247</v>
      </c>
      <c r="G13" s="5">
        <v>15142180</v>
      </c>
      <c r="H13" s="5">
        <v>5036</v>
      </c>
      <c r="I13" s="2">
        <f>VLOOKUP(B13,CDM!$I$5:$N$15,3,FALSE)/12</f>
        <v>0</v>
      </c>
      <c r="J13" s="2">
        <f t="shared" si="2"/>
        <v>15142180</v>
      </c>
      <c r="K13" s="5">
        <v>74889412</v>
      </c>
      <c r="L13" s="2">
        <f>VLOOKUP(B13,CDM!$I$5:$N$15,4,FALSE)/12</f>
        <v>0</v>
      </c>
      <c r="M13" s="86">
        <f t="shared" si="3"/>
        <v>74889412</v>
      </c>
      <c r="N13" s="5">
        <v>174261</v>
      </c>
      <c r="O13" s="5">
        <v>1013</v>
      </c>
      <c r="P13" s="5">
        <v>1048047</v>
      </c>
      <c r="Q13" s="5">
        <v>2259</v>
      </c>
      <c r="R13" s="5">
        <v>14701</v>
      </c>
      <c r="S13" s="5">
        <v>294842</v>
      </c>
      <c r="T13" s="1">
        <v>0</v>
      </c>
      <c r="U13" s="1">
        <v>601</v>
      </c>
      <c r="V13" s="37">
        <f>'Economic (2020 Adj.)'!C25</f>
        <v>609770.30000000005</v>
      </c>
      <c r="W13" s="37">
        <f>'Economic (2020 Adj.)'!D25</f>
        <v>6578.3</v>
      </c>
      <c r="X13" s="37">
        <f>'Economic (2020 Adj.)'!F25</f>
        <v>2918.5</v>
      </c>
      <c r="Y13" s="37">
        <f>'Economic (2020 Adj.)'!H25</f>
        <v>370.9</v>
      </c>
      <c r="Z13" s="37">
        <f>'Economic (2020 Adj.)'!E25</f>
        <v>6584.1</v>
      </c>
      <c r="AA13" s="37">
        <f>'Economic (2020 Adj.)'!G25</f>
        <v>2927.8</v>
      </c>
      <c r="AB13" s="37">
        <f>'Economic (2020 Adj.)'!I25</f>
        <v>370.2</v>
      </c>
      <c r="AC13" s="39">
        <f>Weather!D145</f>
        <v>-2.4387096774193551</v>
      </c>
      <c r="AD13" s="39">
        <f>Weather!E145</f>
        <v>695.6</v>
      </c>
      <c r="AE13" s="39">
        <f>Weather!F145</f>
        <v>0</v>
      </c>
      <c r="AF13" s="39">
        <f>Weather!G145</f>
        <v>633.6</v>
      </c>
      <c r="AG13" s="39">
        <f>Weather!H145</f>
        <v>0</v>
      </c>
      <c r="AH13" s="39">
        <f>Weather!I145</f>
        <v>571.6</v>
      </c>
      <c r="AI13" s="39">
        <f>Weather!J145</f>
        <v>0</v>
      </c>
      <c r="AJ13" s="39">
        <f>Weather!K145</f>
        <v>509.6</v>
      </c>
      <c r="AK13" s="39">
        <f>Weather!L145</f>
        <v>0</v>
      </c>
      <c r="AL13" s="39">
        <f>Weather!M145</f>
        <v>447.59999999999997</v>
      </c>
      <c r="AM13" s="39">
        <f>Weather!N145</f>
        <v>0</v>
      </c>
      <c r="AN13" s="39">
        <f>Weather!O145</f>
        <v>385.59999999999997</v>
      </c>
      <c r="AO13" s="39">
        <f>Weather!P145</f>
        <v>0</v>
      </c>
      <c r="AP13" s="39">
        <f>Weather!Q145</f>
        <v>323.89999999999998</v>
      </c>
      <c r="AQ13" s="39">
        <f>Weather!R145</f>
        <v>0.30000000000000071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0</v>
      </c>
      <c r="BG13" s="1">
        <f t="shared" si="4"/>
        <v>12</v>
      </c>
      <c r="BH13">
        <v>31</v>
      </c>
      <c r="BI13">
        <v>21</v>
      </c>
      <c r="BJ13" s="159">
        <f t="shared" si="5"/>
        <v>810.51382903840545</v>
      </c>
      <c r="BK13" s="159">
        <f t="shared" si="6"/>
        <v>26.145607388335659</v>
      </c>
      <c r="BL13" s="158">
        <f t="shared" si="7"/>
        <v>1522903.1935483871</v>
      </c>
      <c r="BM13" s="159">
        <f t="shared" si="8"/>
        <v>3006.7871326449563</v>
      </c>
      <c r="BN13" s="159">
        <f t="shared" si="9"/>
        <v>96.993133311127622</v>
      </c>
      <c r="BO13" s="159">
        <f t="shared" si="10"/>
        <v>488457.41935483873</v>
      </c>
      <c r="BP13" s="159">
        <f t="shared" si="11"/>
        <v>73928.343534057261</v>
      </c>
      <c r="BQ13" s="159">
        <f t="shared" si="12"/>
        <v>2384.7852752921699</v>
      </c>
      <c r="BR13" s="159">
        <f t="shared" si="13"/>
        <v>3520.3973111455839</v>
      </c>
      <c r="BS13" s="159">
        <f t="shared" si="14"/>
        <v>2415787.4838709678</v>
      </c>
      <c r="BT13" s="159">
        <f t="shared" si="15"/>
        <v>3566162.4761904762</v>
      </c>
      <c r="BU13" s="158">
        <v>0</v>
      </c>
      <c r="BV13" s="158">
        <f t="shared" si="16"/>
        <v>47209999</v>
      </c>
    </row>
    <row r="14" spans="1:74" x14ac:dyDescent="0.2">
      <c r="A14" s="3">
        <v>40544</v>
      </c>
      <c r="B14" s="4">
        <f t="shared" si="0"/>
        <v>2011</v>
      </c>
      <c r="C14" s="2">
        <v>49366174</v>
      </c>
      <c r="D14" s="2">
        <f>VLOOKUP(B14,CDM!$I$5:$N$15,2,FALSE)/12</f>
        <v>90742.476147318026</v>
      </c>
      <c r="E14" s="2">
        <f t="shared" si="1"/>
        <v>49456916.476147316</v>
      </c>
      <c r="F14" s="7">
        <v>58273</v>
      </c>
      <c r="G14" s="5">
        <v>15948894</v>
      </c>
      <c r="H14" s="7">
        <v>5045</v>
      </c>
      <c r="I14" s="2">
        <f>VLOOKUP(B14,CDM!$I$5:$N$15,3,FALSE)/12</f>
        <v>46233.334936942432</v>
      </c>
      <c r="J14" s="2">
        <f t="shared" si="2"/>
        <v>15995127.334936943</v>
      </c>
      <c r="K14" s="5">
        <v>79314255</v>
      </c>
      <c r="L14" s="2">
        <f>VLOOKUP(B14,CDM!$I$5:$N$15,4,FALSE)/12</f>
        <v>184951.0927690852</v>
      </c>
      <c r="M14" s="86">
        <f t="shared" si="3"/>
        <v>79499206.092769086</v>
      </c>
      <c r="N14" s="5">
        <v>192635</v>
      </c>
      <c r="O14" s="7">
        <v>1021</v>
      </c>
      <c r="P14" s="5">
        <v>1026582</v>
      </c>
      <c r="Q14" s="5">
        <v>2268</v>
      </c>
      <c r="R14" s="7">
        <v>14927</v>
      </c>
      <c r="S14" s="5">
        <v>292859</v>
      </c>
      <c r="T14" s="1">
        <v>0</v>
      </c>
      <c r="U14" s="1">
        <v>604</v>
      </c>
      <c r="V14" s="37">
        <f>'Economic (2020 Adj.)'!C26</f>
        <v>625936.9</v>
      </c>
      <c r="W14" s="37">
        <f>'Economic (2020 Adj.)'!D26</f>
        <v>6606.3</v>
      </c>
      <c r="X14" s="37">
        <f>'Economic (2020 Adj.)'!F26</f>
        <v>2938.5</v>
      </c>
      <c r="Y14" s="37">
        <f>'Economic (2020 Adj.)'!H26</f>
        <v>372.1</v>
      </c>
      <c r="Z14" s="37">
        <f>'Economic (2020 Adj.)'!E26</f>
        <v>6571.2</v>
      </c>
      <c r="AA14" s="37">
        <f>'Economic (2020 Adj.)'!G26</f>
        <v>2934.1</v>
      </c>
      <c r="AB14" s="37">
        <f>'Economic (2020 Adj.)'!I26</f>
        <v>369.4</v>
      </c>
      <c r="AC14" s="39">
        <f>Weather!D146</f>
        <v>-5.4419354838709673</v>
      </c>
      <c r="AD14" s="39">
        <f>Weather!E146</f>
        <v>788.69999999999993</v>
      </c>
      <c r="AE14" s="39">
        <f>Weather!F146</f>
        <v>0</v>
      </c>
      <c r="AF14" s="39">
        <f>Weather!G146</f>
        <v>726.69999999999993</v>
      </c>
      <c r="AG14" s="39">
        <f>Weather!H146</f>
        <v>0</v>
      </c>
      <c r="AH14" s="39">
        <f>Weather!I146</f>
        <v>664.69999999999993</v>
      </c>
      <c r="AI14" s="39">
        <f>Weather!J146</f>
        <v>0</v>
      </c>
      <c r="AJ14" s="39">
        <f>Weather!K146</f>
        <v>602.69999999999993</v>
      </c>
      <c r="AK14" s="39">
        <f>Weather!L146</f>
        <v>0</v>
      </c>
      <c r="AL14" s="39">
        <f>Weather!M146</f>
        <v>540.69999999999993</v>
      </c>
      <c r="AM14" s="39">
        <f>Weather!N146</f>
        <v>0</v>
      </c>
      <c r="AN14" s="39">
        <f>Weather!O146</f>
        <v>478.69999999999993</v>
      </c>
      <c r="AO14" s="39">
        <f>Weather!P146</f>
        <v>0</v>
      </c>
      <c r="AP14" s="39">
        <f>Weather!Q146</f>
        <v>416.69999999999993</v>
      </c>
      <c r="AQ14" s="39">
        <f>Weather!R146</f>
        <v>0</v>
      </c>
      <c r="AR14">
        <v>1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 s="1">
        <f t="shared" si="4"/>
        <v>13</v>
      </c>
      <c r="BH14">
        <v>31</v>
      </c>
      <c r="BI14">
        <v>20</v>
      </c>
      <c r="BJ14" s="159">
        <f t="shared" si="5"/>
        <v>848.71066319131182</v>
      </c>
      <c r="BK14" s="159">
        <f t="shared" si="6"/>
        <v>27.377763328751993</v>
      </c>
      <c r="BL14" s="158">
        <f t="shared" si="7"/>
        <v>1595384.4024563651</v>
      </c>
      <c r="BM14" s="159">
        <f t="shared" si="8"/>
        <v>3170.4910475593542</v>
      </c>
      <c r="BN14" s="159">
        <f t="shared" si="9"/>
        <v>102.27390475997917</v>
      </c>
      <c r="BO14" s="159">
        <f t="shared" si="10"/>
        <v>515971.84951409494</v>
      </c>
      <c r="BP14" s="159">
        <f t="shared" si="11"/>
        <v>77864.060815640638</v>
      </c>
      <c r="BQ14" s="159">
        <f t="shared" si="12"/>
        <v>2511.7438972787304</v>
      </c>
      <c r="BR14" s="159">
        <f t="shared" si="13"/>
        <v>3893.2030407820321</v>
      </c>
      <c r="BS14" s="159">
        <f t="shared" si="14"/>
        <v>2564490.5191215836</v>
      </c>
      <c r="BT14" s="159">
        <f t="shared" si="15"/>
        <v>3974960.3046384542</v>
      </c>
      <c r="BU14" s="158">
        <v>90742.476147318026</v>
      </c>
      <c r="BV14" s="158">
        <f t="shared" si="16"/>
        <v>49456916.476147316</v>
      </c>
    </row>
    <row r="15" spans="1:74" x14ac:dyDescent="0.2">
      <c r="A15" s="3">
        <v>40575</v>
      </c>
      <c r="B15" s="4">
        <f t="shared" si="0"/>
        <v>2011</v>
      </c>
      <c r="C15" s="2">
        <v>41646640</v>
      </c>
      <c r="D15" s="2">
        <f>VLOOKUP(B15,CDM!$I$5:$N$15,2,FALSE)/12</f>
        <v>90742.476147318026</v>
      </c>
      <c r="E15" s="2">
        <f t="shared" si="1"/>
        <v>41737382.476147316</v>
      </c>
      <c r="F15" s="7">
        <v>58299</v>
      </c>
      <c r="G15" s="5">
        <v>14508851</v>
      </c>
      <c r="H15" s="7">
        <v>5089</v>
      </c>
      <c r="I15" s="2">
        <f>VLOOKUP(B15,CDM!$I$5:$N$15,3,FALSE)/12</f>
        <v>46233.334936942432</v>
      </c>
      <c r="J15" s="2">
        <f t="shared" si="2"/>
        <v>14555084.334936943</v>
      </c>
      <c r="K15" s="5">
        <v>71604165</v>
      </c>
      <c r="L15" s="2">
        <f>VLOOKUP(B15,CDM!$I$5:$N$15,4,FALSE)/12</f>
        <v>184951.0927690852</v>
      </c>
      <c r="M15" s="86">
        <f t="shared" si="3"/>
        <v>71789116.092769086</v>
      </c>
      <c r="N15" s="5">
        <v>189352</v>
      </c>
      <c r="O15" s="7">
        <v>977</v>
      </c>
      <c r="P15" s="5">
        <v>858134</v>
      </c>
      <c r="Q15" s="5">
        <v>2277</v>
      </c>
      <c r="R15" s="7">
        <v>14976</v>
      </c>
      <c r="S15" s="5">
        <v>276643</v>
      </c>
      <c r="T15" s="1">
        <v>0</v>
      </c>
      <c r="U15" s="1">
        <v>604</v>
      </c>
      <c r="V15" s="37">
        <f>'Economic (2020 Adj.)'!C27</f>
        <v>625936.9</v>
      </c>
      <c r="W15" s="37">
        <f>'Economic (2020 Adj.)'!D27</f>
        <v>6619.5</v>
      </c>
      <c r="X15" s="37">
        <f>'Economic (2020 Adj.)'!F27</f>
        <v>2947.4</v>
      </c>
      <c r="Y15" s="37">
        <f>'Economic (2020 Adj.)'!H27</f>
        <v>369.6</v>
      </c>
      <c r="Z15" s="37">
        <f>'Economic (2020 Adj.)'!E27</f>
        <v>6548.1</v>
      </c>
      <c r="AA15" s="37">
        <f>'Economic (2020 Adj.)'!G27</f>
        <v>2929.4</v>
      </c>
      <c r="AB15" s="37">
        <f>'Economic (2020 Adj.)'!I27</f>
        <v>365.4</v>
      </c>
      <c r="AC15" s="39">
        <f>Weather!D147</f>
        <v>-3.6142857142857139</v>
      </c>
      <c r="AD15" s="39">
        <f>Weather!E147</f>
        <v>661.20000000000016</v>
      </c>
      <c r="AE15" s="39">
        <f>Weather!F147</f>
        <v>0</v>
      </c>
      <c r="AF15" s="39">
        <f>Weather!G147</f>
        <v>605.20000000000016</v>
      </c>
      <c r="AG15" s="39">
        <f>Weather!H147</f>
        <v>0</v>
      </c>
      <c r="AH15" s="39">
        <f>Weather!I147</f>
        <v>549.20000000000016</v>
      </c>
      <c r="AI15" s="39">
        <f>Weather!J147</f>
        <v>0</v>
      </c>
      <c r="AJ15" s="39">
        <f>Weather!K147</f>
        <v>493.20000000000005</v>
      </c>
      <c r="AK15" s="39">
        <f>Weather!L147</f>
        <v>0</v>
      </c>
      <c r="AL15" s="39">
        <f>Weather!M147</f>
        <v>437.20000000000005</v>
      </c>
      <c r="AM15" s="39">
        <f>Weather!N147</f>
        <v>0</v>
      </c>
      <c r="AN15" s="39">
        <f>Weather!O147</f>
        <v>381.20000000000005</v>
      </c>
      <c r="AO15" s="39">
        <f>Weather!P147</f>
        <v>0</v>
      </c>
      <c r="AP15" s="39">
        <f>Weather!Q147</f>
        <v>325.20000000000005</v>
      </c>
      <c r="AQ15" s="39">
        <f>Weather!R147</f>
        <v>0</v>
      </c>
      <c r="AR15">
        <v>0</v>
      </c>
      <c r="AS15">
        <v>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 s="1">
        <f t="shared" si="4"/>
        <v>14</v>
      </c>
      <c r="BH15">
        <v>28</v>
      </c>
      <c r="BI15">
        <v>19</v>
      </c>
      <c r="BJ15" s="159">
        <f t="shared" si="5"/>
        <v>715.91935498288683</v>
      </c>
      <c r="BK15" s="159">
        <f t="shared" si="6"/>
        <v>25.568548392245958</v>
      </c>
      <c r="BL15" s="158">
        <f t="shared" si="7"/>
        <v>1490620.8027195469</v>
      </c>
      <c r="BM15" s="159">
        <f t="shared" si="8"/>
        <v>2860.1069630451843</v>
      </c>
      <c r="BN15" s="159">
        <f t="shared" si="9"/>
        <v>102.14667725161372</v>
      </c>
      <c r="BO15" s="159">
        <f t="shared" si="10"/>
        <v>519824.44053346227</v>
      </c>
      <c r="BP15" s="159">
        <f t="shared" si="11"/>
        <v>73479.136225966315</v>
      </c>
      <c r="BQ15" s="159">
        <f t="shared" si="12"/>
        <v>2624.2548652130827</v>
      </c>
      <c r="BR15" s="159">
        <f t="shared" si="13"/>
        <v>3867.3229592613848</v>
      </c>
      <c r="BS15" s="159">
        <f t="shared" si="14"/>
        <v>2563897.0033131815</v>
      </c>
      <c r="BT15" s="159">
        <f t="shared" si="15"/>
        <v>3778374.5311983731</v>
      </c>
      <c r="BU15" s="158">
        <v>90742.476147318026</v>
      </c>
      <c r="BV15" s="158">
        <f t="shared" si="16"/>
        <v>41737382.476147316</v>
      </c>
    </row>
    <row r="16" spans="1:74" x14ac:dyDescent="0.2">
      <c r="A16" s="3">
        <v>40603</v>
      </c>
      <c r="B16" s="4">
        <f t="shared" si="0"/>
        <v>2011</v>
      </c>
      <c r="C16" s="2">
        <v>42432747</v>
      </c>
      <c r="D16" s="2">
        <f>VLOOKUP(B16,CDM!$I$5:$N$15,2,FALSE)/12</f>
        <v>90742.476147318026</v>
      </c>
      <c r="E16" s="2">
        <f t="shared" si="1"/>
        <v>42523489.476147316</v>
      </c>
      <c r="F16" s="5">
        <v>58318</v>
      </c>
      <c r="G16" s="5">
        <v>15118512</v>
      </c>
      <c r="H16" s="5">
        <v>5088</v>
      </c>
      <c r="I16" s="2">
        <f>VLOOKUP(B16,CDM!$I$5:$N$15,3,FALSE)/12</f>
        <v>46233.334936942432</v>
      </c>
      <c r="J16" s="2">
        <f t="shared" si="2"/>
        <v>15164745.334936943</v>
      </c>
      <c r="K16" s="5">
        <v>79168308</v>
      </c>
      <c r="L16" s="2">
        <f>VLOOKUP(B16,CDM!$I$5:$N$15,4,FALSE)/12</f>
        <v>184951.0927690852</v>
      </c>
      <c r="M16" s="86">
        <f t="shared" si="3"/>
        <v>79353259.092769086</v>
      </c>
      <c r="N16" s="5">
        <v>199423</v>
      </c>
      <c r="O16" s="5">
        <v>979</v>
      </c>
      <c r="P16" s="5">
        <v>851260</v>
      </c>
      <c r="Q16" s="5">
        <v>2277</v>
      </c>
      <c r="R16" s="5">
        <v>15036</v>
      </c>
      <c r="S16" s="5">
        <v>278717</v>
      </c>
      <c r="T16" s="1">
        <v>0</v>
      </c>
      <c r="U16" s="1">
        <v>599</v>
      </c>
      <c r="V16" s="37">
        <f>'Economic (2020 Adj.)'!C28</f>
        <v>625936.9</v>
      </c>
      <c r="W16" s="37">
        <f>'Economic (2020 Adj.)'!D28</f>
        <v>6628.6</v>
      </c>
      <c r="X16" s="37">
        <f>'Economic (2020 Adj.)'!F28</f>
        <v>2938.7</v>
      </c>
      <c r="Y16" s="37">
        <f>'Economic (2020 Adj.)'!H28</f>
        <v>369.8</v>
      </c>
      <c r="Z16" s="37">
        <f>'Economic (2020 Adj.)'!E28</f>
        <v>6523.7</v>
      </c>
      <c r="AA16" s="37">
        <f>'Economic (2020 Adj.)'!G28</f>
        <v>2901.9</v>
      </c>
      <c r="AB16" s="37">
        <f>'Economic (2020 Adj.)'!I28</f>
        <v>363.6</v>
      </c>
      <c r="AC16" s="39">
        <f>Weather!D148</f>
        <v>0.40322580645161288</v>
      </c>
      <c r="AD16" s="39">
        <f>Weather!E148</f>
        <v>607.50000000000011</v>
      </c>
      <c r="AE16" s="39">
        <f>Weather!F148</f>
        <v>0</v>
      </c>
      <c r="AF16" s="39">
        <f>Weather!G148</f>
        <v>545.50000000000011</v>
      </c>
      <c r="AG16" s="39">
        <f>Weather!H148</f>
        <v>0</v>
      </c>
      <c r="AH16" s="39">
        <f>Weather!I148</f>
        <v>483.50000000000006</v>
      </c>
      <c r="AI16" s="39">
        <f>Weather!J148</f>
        <v>0</v>
      </c>
      <c r="AJ16" s="39">
        <f>Weather!K148</f>
        <v>421.50000000000006</v>
      </c>
      <c r="AK16" s="39">
        <f>Weather!L148</f>
        <v>0</v>
      </c>
      <c r="AL16" s="39">
        <f>Weather!M148</f>
        <v>359.50000000000006</v>
      </c>
      <c r="AM16" s="39">
        <f>Weather!N148</f>
        <v>0</v>
      </c>
      <c r="AN16" s="39">
        <f>Weather!O148</f>
        <v>297.50000000000006</v>
      </c>
      <c r="AO16" s="39">
        <f>Weather!P148</f>
        <v>0</v>
      </c>
      <c r="AP16" s="39">
        <f>Weather!Q148</f>
        <v>237.79999999999993</v>
      </c>
      <c r="AQ16" s="39">
        <f>Weather!R148</f>
        <v>2.2999999999999989</v>
      </c>
      <c r="AR16">
        <v>0</v>
      </c>
      <c r="AS16">
        <v>0</v>
      </c>
      <c r="AT16">
        <v>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1</v>
      </c>
      <c r="BG16" s="1">
        <f t="shared" si="4"/>
        <v>15</v>
      </c>
      <c r="BH16">
        <v>31</v>
      </c>
      <c r="BI16">
        <v>23</v>
      </c>
      <c r="BJ16" s="159">
        <f t="shared" si="5"/>
        <v>729.16577173681048</v>
      </c>
      <c r="BK16" s="159">
        <f t="shared" si="6"/>
        <v>23.521476507639047</v>
      </c>
      <c r="BL16" s="158">
        <f t="shared" si="7"/>
        <v>1371725.466972494</v>
      </c>
      <c r="BM16" s="159">
        <f t="shared" si="8"/>
        <v>2980.4924007344621</v>
      </c>
      <c r="BN16" s="159">
        <f t="shared" si="9"/>
        <v>96.144916152724576</v>
      </c>
      <c r="BO16" s="159">
        <f t="shared" si="10"/>
        <v>489185.3333850627</v>
      </c>
      <c r="BP16" s="159">
        <f t="shared" si="11"/>
        <v>81055.422975249327</v>
      </c>
      <c r="BQ16" s="159">
        <f t="shared" si="12"/>
        <v>2614.6910637177202</v>
      </c>
      <c r="BR16" s="159">
        <f t="shared" si="13"/>
        <v>3524.1488250108405</v>
      </c>
      <c r="BS16" s="159">
        <f t="shared" si="14"/>
        <v>2559782.551379648</v>
      </c>
      <c r="BT16" s="159">
        <f t="shared" si="15"/>
        <v>3450141.6996856122</v>
      </c>
      <c r="BU16" s="158">
        <v>90742.476147318026</v>
      </c>
      <c r="BV16" s="158">
        <f t="shared" si="16"/>
        <v>42523489.476147316</v>
      </c>
    </row>
    <row r="17" spans="1:74" x14ac:dyDescent="0.2">
      <c r="A17" s="3">
        <v>40634</v>
      </c>
      <c r="B17" s="4">
        <f t="shared" si="0"/>
        <v>2011</v>
      </c>
      <c r="C17" s="2">
        <v>38424019</v>
      </c>
      <c r="D17" s="2">
        <f>VLOOKUP(B17,CDM!$I$5:$N$15,2,FALSE)/12</f>
        <v>90742.476147318026</v>
      </c>
      <c r="E17" s="2">
        <f t="shared" si="1"/>
        <v>38514761.476147316</v>
      </c>
      <c r="F17" s="7">
        <v>58345</v>
      </c>
      <c r="G17" s="5">
        <v>13472398</v>
      </c>
      <c r="H17" s="7">
        <v>5085</v>
      </c>
      <c r="I17" s="2">
        <f>VLOOKUP(B17,CDM!$I$5:$N$15,3,FALSE)/12</f>
        <v>46233.334936942432</v>
      </c>
      <c r="J17" s="2">
        <f t="shared" si="2"/>
        <v>13518631.334936943</v>
      </c>
      <c r="K17" s="5">
        <v>71394821</v>
      </c>
      <c r="L17" s="2">
        <f>VLOOKUP(B17,CDM!$I$5:$N$15,4,FALSE)/12</f>
        <v>184951.0927690852</v>
      </c>
      <c r="M17" s="86">
        <f t="shared" si="3"/>
        <v>71579772.092769086</v>
      </c>
      <c r="N17" s="5">
        <v>177390</v>
      </c>
      <c r="O17" s="7">
        <v>980</v>
      </c>
      <c r="P17" s="5">
        <v>722513</v>
      </c>
      <c r="Q17" s="5">
        <v>2277</v>
      </c>
      <c r="R17" s="7">
        <v>15036</v>
      </c>
      <c r="S17" s="5">
        <v>276431</v>
      </c>
      <c r="T17" s="1">
        <v>0</v>
      </c>
      <c r="U17" s="1">
        <v>599</v>
      </c>
      <c r="V17" s="37">
        <f>'Economic (2020 Adj.)'!C29</f>
        <v>625936.9</v>
      </c>
      <c r="W17" s="37">
        <f>'Economic (2020 Adj.)'!D29</f>
        <v>6635.5</v>
      </c>
      <c r="X17" s="37">
        <f>'Economic (2020 Adj.)'!F29</f>
        <v>2929.9</v>
      </c>
      <c r="Y17" s="37">
        <f>'Economic (2020 Adj.)'!H29</f>
        <v>372</v>
      </c>
      <c r="Z17" s="37">
        <f>'Economic (2020 Adj.)'!E29</f>
        <v>6550</v>
      </c>
      <c r="AA17" s="37">
        <f>'Economic (2020 Adj.)'!G29</f>
        <v>2898.7</v>
      </c>
      <c r="AB17" s="37">
        <f>'Economic (2020 Adj.)'!I29</f>
        <v>367.1</v>
      </c>
      <c r="AC17" s="39">
        <f>Weather!D149</f>
        <v>6.1433333333333335</v>
      </c>
      <c r="AD17" s="39">
        <f>Weather!E149</f>
        <v>415.70000000000005</v>
      </c>
      <c r="AE17" s="39">
        <f>Weather!F149</f>
        <v>0</v>
      </c>
      <c r="AF17" s="39">
        <f>Weather!G149</f>
        <v>355.7</v>
      </c>
      <c r="AG17" s="39">
        <f>Weather!H149</f>
        <v>0</v>
      </c>
      <c r="AH17" s="39">
        <f>Weather!I149</f>
        <v>295.7</v>
      </c>
      <c r="AI17" s="39">
        <f>Weather!J149</f>
        <v>0</v>
      </c>
      <c r="AJ17" s="39">
        <f>Weather!K149</f>
        <v>235.69999999999996</v>
      </c>
      <c r="AK17" s="39">
        <f>Weather!L149</f>
        <v>0</v>
      </c>
      <c r="AL17" s="39">
        <f>Weather!M149</f>
        <v>177.5</v>
      </c>
      <c r="AM17" s="39">
        <f>Weather!N149</f>
        <v>1.8000000000000007</v>
      </c>
      <c r="AN17" s="39">
        <f>Weather!O149</f>
        <v>125.80000000000001</v>
      </c>
      <c r="AO17" s="39">
        <f>Weather!P149</f>
        <v>10.100000000000001</v>
      </c>
      <c r="AP17" s="39">
        <f>Weather!Q149</f>
        <v>75.8</v>
      </c>
      <c r="AQ17" s="39">
        <f>Weather!R149</f>
        <v>20.100000000000001</v>
      </c>
      <c r="AR17">
        <v>0</v>
      </c>
      <c r="AS17">
        <v>0</v>
      </c>
      <c r="AT17">
        <v>0</v>
      </c>
      <c r="AU17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</v>
      </c>
      <c r="BE17">
        <v>0</v>
      </c>
      <c r="BF17">
        <v>1</v>
      </c>
      <c r="BG17" s="1">
        <f t="shared" si="4"/>
        <v>16</v>
      </c>
      <c r="BH17">
        <v>30</v>
      </c>
      <c r="BI17">
        <v>19</v>
      </c>
      <c r="BJ17" s="159">
        <f t="shared" si="5"/>
        <v>660.12102967087696</v>
      </c>
      <c r="BK17" s="159">
        <f t="shared" si="6"/>
        <v>22.004034322362564</v>
      </c>
      <c r="BL17" s="158">
        <f t="shared" si="7"/>
        <v>1283825.3825382439</v>
      </c>
      <c r="BM17" s="159">
        <f t="shared" si="8"/>
        <v>2658.5312359758</v>
      </c>
      <c r="BN17" s="159">
        <f t="shared" si="9"/>
        <v>88.617707865859998</v>
      </c>
      <c r="BO17" s="159">
        <f t="shared" si="10"/>
        <v>450621.04449789808</v>
      </c>
      <c r="BP17" s="159">
        <f t="shared" si="11"/>
        <v>73040.583768131721</v>
      </c>
      <c r="BQ17" s="159">
        <f t="shared" si="12"/>
        <v>2434.6861256043908</v>
      </c>
      <c r="BR17" s="159">
        <f t="shared" si="13"/>
        <v>3844.241250954301</v>
      </c>
      <c r="BS17" s="159">
        <f t="shared" si="14"/>
        <v>2385992.4030923028</v>
      </c>
      <c r="BT17" s="159">
        <f t="shared" si="15"/>
        <v>3767356.4259352149</v>
      </c>
      <c r="BU17" s="158">
        <v>90742.476147318026</v>
      </c>
      <c r="BV17" s="158">
        <f t="shared" si="16"/>
        <v>38514761.476147316</v>
      </c>
    </row>
    <row r="18" spans="1:74" x14ac:dyDescent="0.2">
      <c r="A18" s="3">
        <v>40664</v>
      </c>
      <c r="B18" s="4">
        <f t="shared" si="0"/>
        <v>2011</v>
      </c>
      <c r="C18" s="2">
        <v>42408613</v>
      </c>
      <c r="D18" s="2">
        <f>VLOOKUP(B18,CDM!$I$5:$N$15,2,FALSE)/12</f>
        <v>90742.476147318026</v>
      </c>
      <c r="E18" s="2">
        <f t="shared" si="1"/>
        <v>42499355.476147316</v>
      </c>
      <c r="F18" s="7">
        <v>58385</v>
      </c>
      <c r="G18" s="5">
        <v>13580628</v>
      </c>
      <c r="H18" s="7">
        <v>5078</v>
      </c>
      <c r="I18" s="2">
        <f>VLOOKUP(B18,CDM!$I$5:$N$15,3,FALSE)/12</f>
        <v>46233.334936942432</v>
      </c>
      <c r="J18" s="2">
        <f t="shared" si="2"/>
        <v>13626861.334936943</v>
      </c>
      <c r="K18" s="5">
        <v>74077734</v>
      </c>
      <c r="L18" s="2">
        <f>VLOOKUP(B18,CDM!$I$5:$N$15,4,FALSE)/12</f>
        <v>184951.0927690852</v>
      </c>
      <c r="M18" s="86">
        <f t="shared" si="3"/>
        <v>74262685.092769086</v>
      </c>
      <c r="N18" s="5">
        <v>196574</v>
      </c>
      <c r="O18" s="7">
        <v>982</v>
      </c>
      <c r="P18" s="5">
        <v>657139</v>
      </c>
      <c r="Q18" s="5">
        <v>2277</v>
      </c>
      <c r="R18" s="7">
        <v>15036</v>
      </c>
      <c r="S18" s="5">
        <v>271003</v>
      </c>
      <c r="T18" s="1">
        <v>0</v>
      </c>
      <c r="U18" s="1">
        <v>600</v>
      </c>
      <c r="V18" s="37">
        <f>'Economic (2020 Adj.)'!C30</f>
        <v>625936.9</v>
      </c>
      <c r="W18" s="37">
        <f>'Economic (2020 Adj.)'!D30</f>
        <v>6645.8</v>
      </c>
      <c r="X18" s="37">
        <f>'Economic (2020 Adj.)'!F30</f>
        <v>2930.2</v>
      </c>
      <c r="Y18" s="37">
        <f>'Economic (2020 Adj.)'!H30</f>
        <v>375</v>
      </c>
      <c r="Z18" s="37">
        <f>'Economic (2020 Adj.)'!E30</f>
        <v>6612</v>
      </c>
      <c r="AA18" s="37">
        <f>'Economic (2020 Adj.)'!G30</f>
        <v>2912</v>
      </c>
      <c r="AB18" s="37">
        <f>'Economic (2020 Adj.)'!I30</f>
        <v>374.6</v>
      </c>
      <c r="AC18" s="39">
        <f>Weather!D150</f>
        <v>11.96774193548387</v>
      </c>
      <c r="AD18" s="39">
        <f>Weather!E150</f>
        <v>251.70000000000002</v>
      </c>
      <c r="AE18" s="39">
        <f>Weather!F150</f>
        <v>2.6999999999999993</v>
      </c>
      <c r="AF18" s="39">
        <f>Weather!G150</f>
        <v>191.7</v>
      </c>
      <c r="AG18" s="39">
        <f>Weather!H150</f>
        <v>4.6999999999999993</v>
      </c>
      <c r="AH18" s="39">
        <f>Weather!I150</f>
        <v>134.79999999999998</v>
      </c>
      <c r="AI18" s="39">
        <f>Weather!J150</f>
        <v>9.8000000000000007</v>
      </c>
      <c r="AJ18" s="39">
        <f>Weather!K150</f>
        <v>85.7</v>
      </c>
      <c r="AK18" s="39">
        <f>Weather!L150</f>
        <v>22.700000000000003</v>
      </c>
      <c r="AL18" s="39">
        <f>Weather!M150</f>
        <v>42.399999999999991</v>
      </c>
      <c r="AM18" s="39">
        <f>Weather!N150</f>
        <v>41.399999999999991</v>
      </c>
      <c r="AN18" s="39">
        <f>Weather!O150</f>
        <v>12.799999999999999</v>
      </c>
      <c r="AO18" s="39">
        <f>Weather!P150</f>
        <v>73.8</v>
      </c>
      <c r="AP18" s="39">
        <f>Weather!Q150</f>
        <v>3.3</v>
      </c>
      <c r="AQ18" s="39">
        <f>Weather!R150</f>
        <v>126.30000000000001</v>
      </c>
      <c r="AR18">
        <v>0</v>
      </c>
      <c r="AS18">
        <v>0</v>
      </c>
      <c r="AT18">
        <v>0</v>
      </c>
      <c r="AU18">
        <v>0</v>
      </c>
      <c r="AV18">
        <v>1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</v>
      </c>
      <c r="BE18">
        <v>0</v>
      </c>
      <c r="BF18">
        <v>1</v>
      </c>
      <c r="BG18" s="1">
        <f t="shared" si="4"/>
        <v>17</v>
      </c>
      <c r="BH18">
        <v>31</v>
      </c>
      <c r="BI18">
        <v>21</v>
      </c>
      <c r="BJ18" s="159">
        <f t="shared" si="5"/>
        <v>727.91565429729064</v>
      </c>
      <c r="BK18" s="159">
        <f t="shared" si="6"/>
        <v>23.481150138622279</v>
      </c>
      <c r="BL18" s="158">
        <f t="shared" si="7"/>
        <v>1370946.9508434618</v>
      </c>
      <c r="BM18" s="159">
        <f t="shared" si="8"/>
        <v>2683.5095184988072</v>
      </c>
      <c r="BN18" s="159">
        <f t="shared" si="9"/>
        <v>86.564823177380873</v>
      </c>
      <c r="BO18" s="159">
        <f t="shared" si="10"/>
        <v>439576.17209474009</v>
      </c>
      <c r="BP18" s="159">
        <f t="shared" si="11"/>
        <v>75623.915573084611</v>
      </c>
      <c r="BQ18" s="159">
        <f t="shared" si="12"/>
        <v>2439.4811475188585</v>
      </c>
      <c r="BR18" s="159">
        <f t="shared" si="13"/>
        <v>3601.1388368135531</v>
      </c>
      <c r="BS18" s="159">
        <f t="shared" si="14"/>
        <v>2395570.4868635191</v>
      </c>
      <c r="BT18" s="159">
        <f t="shared" si="15"/>
        <v>3536318.3377509089</v>
      </c>
      <c r="BU18" s="158">
        <v>90742.476147318026</v>
      </c>
      <c r="BV18" s="158">
        <f t="shared" si="16"/>
        <v>42499355.476147316</v>
      </c>
    </row>
    <row r="19" spans="1:74" x14ac:dyDescent="0.2">
      <c r="A19" s="3">
        <v>40695</v>
      </c>
      <c r="B19" s="4">
        <f t="shared" si="0"/>
        <v>2011</v>
      </c>
      <c r="C19" s="2">
        <v>49689088</v>
      </c>
      <c r="D19" s="2">
        <f>VLOOKUP(B19,CDM!$I$5:$N$15,2,FALSE)/12</f>
        <v>90742.476147318026</v>
      </c>
      <c r="E19" s="2">
        <f t="shared" si="1"/>
        <v>49779830.476147316</v>
      </c>
      <c r="F19" s="5">
        <v>58495</v>
      </c>
      <c r="G19" s="5">
        <v>14441555</v>
      </c>
      <c r="H19" s="5">
        <v>5082</v>
      </c>
      <c r="I19" s="2">
        <f>VLOOKUP(B19,CDM!$I$5:$N$15,3,FALSE)/12</f>
        <v>46233.334936942432</v>
      </c>
      <c r="J19" s="2">
        <f t="shared" si="2"/>
        <v>14487788.334936943</v>
      </c>
      <c r="K19" s="5">
        <v>76932742</v>
      </c>
      <c r="L19" s="2">
        <f>VLOOKUP(B19,CDM!$I$5:$N$15,4,FALSE)/12</f>
        <v>184951.0927690852</v>
      </c>
      <c r="M19" s="86">
        <f t="shared" si="3"/>
        <v>77117693.092769086</v>
      </c>
      <c r="N19" s="5">
        <v>200273</v>
      </c>
      <c r="O19" s="5">
        <v>985</v>
      </c>
      <c r="P19" s="5">
        <v>591348</v>
      </c>
      <c r="Q19" s="5">
        <v>2277</v>
      </c>
      <c r="R19" s="5">
        <v>15036</v>
      </c>
      <c r="S19" s="5">
        <v>270213</v>
      </c>
      <c r="T19" s="1">
        <v>0</v>
      </c>
      <c r="U19" s="1">
        <v>605</v>
      </c>
      <c r="V19" s="37">
        <f>'Economic (2020 Adj.)'!C31</f>
        <v>625936.9</v>
      </c>
      <c r="W19" s="37">
        <f>'Economic (2020 Adj.)'!D31</f>
        <v>6662</v>
      </c>
      <c r="X19" s="37">
        <f>'Economic (2020 Adj.)'!F31</f>
        <v>2934.9</v>
      </c>
      <c r="Y19" s="37">
        <f>'Economic (2020 Adj.)'!H31</f>
        <v>375.2</v>
      </c>
      <c r="Z19" s="37">
        <f>'Economic (2020 Adj.)'!E31</f>
        <v>6706.8</v>
      </c>
      <c r="AA19" s="37">
        <f>'Economic (2020 Adj.)'!G31</f>
        <v>2941</v>
      </c>
      <c r="AB19" s="37">
        <f>'Economic (2020 Adj.)'!I31</f>
        <v>379.2</v>
      </c>
      <c r="AC19" s="39">
        <f>Weather!D151</f>
        <v>18.653333333333332</v>
      </c>
      <c r="AD19" s="39">
        <f>Weather!E151</f>
        <v>53.199999999999989</v>
      </c>
      <c r="AE19" s="39">
        <f>Weather!F151</f>
        <v>12.799999999999997</v>
      </c>
      <c r="AF19" s="39">
        <f>Weather!G151</f>
        <v>22.4</v>
      </c>
      <c r="AG19" s="39">
        <f>Weather!H151</f>
        <v>42</v>
      </c>
      <c r="AH19" s="39">
        <f>Weather!I151</f>
        <v>6.8000000000000025</v>
      </c>
      <c r="AI19" s="39">
        <f>Weather!J151</f>
        <v>86.4</v>
      </c>
      <c r="AJ19" s="39">
        <f>Weather!K151</f>
        <v>0.30000000000000071</v>
      </c>
      <c r="AK19" s="39">
        <f>Weather!L151</f>
        <v>139.9</v>
      </c>
      <c r="AL19" s="39">
        <f>Weather!M151</f>
        <v>0</v>
      </c>
      <c r="AM19" s="39">
        <f>Weather!N151</f>
        <v>199.60000000000002</v>
      </c>
      <c r="AN19" s="39">
        <f>Weather!O151</f>
        <v>0</v>
      </c>
      <c r="AO19" s="39">
        <f>Weather!P151</f>
        <v>259.60000000000002</v>
      </c>
      <c r="AP19" s="39">
        <f>Weather!Q151</f>
        <v>0</v>
      </c>
      <c r="AQ19" s="39">
        <f>Weather!R151</f>
        <v>319.60000000000002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 s="1">
        <f t="shared" si="4"/>
        <v>18</v>
      </c>
      <c r="BH19">
        <v>30</v>
      </c>
      <c r="BI19">
        <v>22</v>
      </c>
      <c r="BJ19" s="159">
        <f t="shared" si="5"/>
        <v>851.01000899474002</v>
      </c>
      <c r="BK19" s="159">
        <f t="shared" si="6"/>
        <v>28.367000299824667</v>
      </c>
      <c r="BL19" s="158">
        <f t="shared" si="7"/>
        <v>1659327.6825382439</v>
      </c>
      <c r="BM19" s="159">
        <f t="shared" si="8"/>
        <v>2850.8044736200204</v>
      </c>
      <c r="BN19" s="159">
        <f t="shared" si="9"/>
        <v>95.026815787334016</v>
      </c>
      <c r="BO19" s="159">
        <f t="shared" si="10"/>
        <v>482926.27783123142</v>
      </c>
      <c r="BP19" s="159">
        <f t="shared" si="11"/>
        <v>78292.074205856945</v>
      </c>
      <c r="BQ19" s="159">
        <f t="shared" si="12"/>
        <v>2609.7358068618983</v>
      </c>
      <c r="BR19" s="159">
        <f t="shared" si="13"/>
        <v>3558.7306457207701</v>
      </c>
      <c r="BS19" s="159">
        <f t="shared" si="14"/>
        <v>2570589.7697589695</v>
      </c>
      <c r="BT19" s="159">
        <f t="shared" si="15"/>
        <v>3505349.6860349583</v>
      </c>
      <c r="BU19" s="158">
        <v>90742.476147318026</v>
      </c>
      <c r="BV19" s="158">
        <f t="shared" si="16"/>
        <v>49779830.476147316</v>
      </c>
    </row>
    <row r="20" spans="1:74" x14ac:dyDescent="0.2">
      <c r="A20" s="3">
        <v>40725</v>
      </c>
      <c r="B20" s="4">
        <f t="shared" si="0"/>
        <v>2011</v>
      </c>
      <c r="C20" s="2">
        <v>61625002</v>
      </c>
      <c r="D20" s="2">
        <f>VLOOKUP(B20,CDM!$I$5:$N$15,2,FALSE)/12</f>
        <v>90742.476147318026</v>
      </c>
      <c r="E20" s="2">
        <f t="shared" si="1"/>
        <v>61715744.476147316</v>
      </c>
      <c r="F20" s="7">
        <v>58515</v>
      </c>
      <c r="G20" s="5">
        <v>16563549</v>
      </c>
      <c r="H20" s="7">
        <v>5096</v>
      </c>
      <c r="I20" s="2">
        <f>VLOOKUP(B20,CDM!$I$5:$N$15,3,FALSE)/12</f>
        <v>46233.334936942432</v>
      </c>
      <c r="J20" s="2">
        <f t="shared" si="2"/>
        <v>16609782.334936943</v>
      </c>
      <c r="K20" s="5">
        <v>84466569</v>
      </c>
      <c r="L20" s="2">
        <f>VLOOKUP(B20,CDM!$I$5:$N$15,4,FALSE)/12</f>
        <v>184951.0927690852</v>
      </c>
      <c r="M20" s="86">
        <f t="shared" si="3"/>
        <v>84651520.092769086</v>
      </c>
      <c r="N20" s="5">
        <v>214167</v>
      </c>
      <c r="O20" s="7">
        <v>983</v>
      </c>
      <c r="P20" s="5">
        <v>634718</v>
      </c>
      <c r="Q20" s="5">
        <v>2277</v>
      </c>
      <c r="R20" s="7">
        <v>15036</v>
      </c>
      <c r="S20" s="5">
        <v>271583</v>
      </c>
      <c r="T20" s="1">
        <v>0</v>
      </c>
      <c r="U20" s="1">
        <v>605</v>
      </c>
      <c r="V20" s="37">
        <f>'Economic (2020 Adj.)'!C32</f>
        <v>625936.9</v>
      </c>
      <c r="W20" s="37">
        <f>'Economic (2020 Adj.)'!D32</f>
        <v>6665.8</v>
      </c>
      <c r="X20" s="37">
        <f>'Economic (2020 Adj.)'!F32</f>
        <v>2928.1</v>
      </c>
      <c r="Y20" s="37">
        <f>'Economic (2020 Adj.)'!H32</f>
        <v>375.3</v>
      </c>
      <c r="Z20" s="37">
        <f>'Economic (2020 Adj.)'!E32</f>
        <v>6755.3</v>
      </c>
      <c r="AA20" s="37">
        <f>'Economic (2020 Adj.)'!G32</f>
        <v>2949.3</v>
      </c>
      <c r="AB20" s="37">
        <f>'Economic (2020 Adj.)'!I32</f>
        <v>379.4</v>
      </c>
      <c r="AC20" s="39">
        <f>Weather!D152</f>
        <v>24.125806451612902</v>
      </c>
      <c r="AD20" s="39">
        <f>Weather!E152</f>
        <v>2.5999999999999979</v>
      </c>
      <c r="AE20" s="39">
        <f>Weather!F152</f>
        <v>130.49999999999997</v>
      </c>
      <c r="AF20" s="39">
        <f>Weather!G152</f>
        <v>0</v>
      </c>
      <c r="AG20" s="39">
        <f>Weather!H152</f>
        <v>189.90000000000003</v>
      </c>
      <c r="AH20" s="39">
        <f>Weather!I152</f>
        <v>0</v>
      </c>
      <c r="AI20" s="39">
        <f>Weather!J152</f>
        <v>251.9</v>
      </c>
      <c r="AJ20" s="39">
        <f>Weather!K152</f>
        <v>0</v>
      </c>
      <c r="AK20" s="39">
        <f>Weather!L152</f>
        <v>313.90000000000003</v>
      </c>
      <c r="AL20" s="39">
        <f>Weather!M152</f>
        <v>0</v>
      </c>
      <c r="AM20" s="39">
        <f>Weather!N152</f>
        <v>375.90000000000003</v>
      </c>
      <c r="AN20" s="39">
        <f>Weather!O152</f>
        <v>0</v>
      </c>
      <c r="AO20" s="39">
        <f>Weather!P152</f>
        <v>437.90000000000003</v>
      </c>
      <c r="AP20" s="39">
        <f>Weather!Q152</f>
        <v>0</v>
      </c>
      <c r="AQ20" s="39">
        <f>Weather!R152</f>
        <v>499.90000000000003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 s="1">
        <f t="shared" si="4"/>
        <v>19</v>
      </c>
      <c r="BH20">
        <v>31</v>
      </c>
      <c r="BI20">
        <v>20</v>
      </c>
      <c r="BJ20" s="159">
        <f t="shared" si="5"/>
        <v>1054.6995552618528</v>
      </c>
      <c r="BK20" s="159">
        <f t="shared" si="6"/>
        <v>34.022566298769441</v>
      </c>
      <c r="BL20" s="158">
        <f t="shared" si="7"/>
        <v>1990830.466972494</v>
      </c>
      <c r="BM20" s="159">
        <f t="shared" si="8"/>
        <v>3259.3764393518336</v>
      </c>
      <c r="BN20" s="159">
        <f t="shared" si="9"/>
        <v>105.14117546296238</v>
      </c>
      <c r="BO20" s="159">
        <f t="shared" si="10"/>
        <v>535799.43015925621</v>
      </c>
      <c r="BP20" s="159">
        <f t="shared" si="11"/>
        <v>86115.483309022471</v>
      </c>
      <c r="BQ20" s="159">
        <f t="shared" si="12"/>
        <v>2777.9188164200796</v>
      </c>
      <c r="BR20" s="159">
        <f t="shared" si="13"/>
        <v>4305.7741654511237</v>
      </c>
      <c r="BS20" s="159">
        <f t="shared" si="14"/>
        <v>2730694.1965409382</v>
      </c>
      <c r="BT20" s="159">
        <f t="shared" si="15"/>
        <v>4232576.0046384539</v>
      </c>
      <c r="BU20" s="158">
        <v>90742.476147318026</v>
      </c>
      <c r="BV20" s="158">
        <f t="shared" si="16"/>
        <v>61715744.476147316</v>
      </c>
    </row>
    <row r="21" spans="1:74" x14ac:dyDescent="0.2">
      <c r="A21" s="3">
        <v>40756</v>
      </c>
      <c r="B21" s="4">
        <f t="shared" si="0"/>
        <v>2011</v>
      </c>
      <c r="C21" s="2">
        <v>56052529</v>
      </c>
      <c r="D21" s="2">
        <f>VLOOKUP(B21,CDM!$I$5:$N$15,2,FALSE)/12</f>
        <v>90742.476147318026</v>
      </c>
      <c r="E21" s="2">
        <f t="shared" si="1"/>
        <v>56143271.476147316</v>
      </c>
      <c r="F21" s="7">
        <v>58526</v>
      </c>
      <c r="G21" s="5">
        <v>15817066</v>
      </c>
      <c r="H21" s="7">
        <v>5089</v>
      </c>
      <c r="I21" s="2">
        <f>VLOOKUP(B21,CDM!$I$5:$N$15,3,FALSE)/12</f>
        <v>46233.334936942432</v>
      </c>
      <c r="J21" s="2">
        <f t="shared" si="2"/>
        <v>15863299.334936943</v>
      </c>
      <c r="K21" s="5">
        <v>82014098</v>
      </c>
      <c r="L21" s="2">
        <f>VLOOKUP(B21,CDM!$I$5:$N$15,4,FALSE)/12</f>
        <v>184951.0927690852</v>
      </c>
      <c r="M21" s="86">
        <f t="shared" si="3"/>
        <v>82199049.092769086</v>
      </c>
      <c r="N21" s="5">
        <v>238830</v>
      </c>
      <c r="O21" s="7">
        <v>983</v>
      </c>
      <c r="P21" s="5">
        <v>758824</v>
      </c>
      <c r="Q21" s="5">
        <v>2276</v>
      </c>
      <c r="R21" s="7">
        <v>15041</v>
      </c>
      <c r="S21" s="5">
        <v>271317</v>
      </c>
      <c r="T21" s="1">
        <v>0</v>
      </c>
      <c r="U21" s="1">
        <v>606</v>
      </c>
      <c r="V21" s="37">
        <f>'Economic (2020 Adj.)'!C33</f>
        <v>625936.9</v>
      </c>
      <c r="W21" s="37">
        <f>'Economic (2020 Adj.)'!D33</f>
        <v>6677.5</v>
      </c>
      <c r="X21" s="37">
        <f>'Economic (2020 Adj.)'!F33</f>
        <v>2922.7</v>
      </c>
      <c r="Y21" s="37">
        <f>'Economic (2020 Adj.)'!H33</f>
        <v>371.4</v>
      </c>
      <c r="Z21" s="37">
        <f>'Economic (2020 Adj.)'!E33</f>
        <v>6778</v>
      </c>
      <c r="AA21" s="37">
        <f>'Economic (2020 Adj.)'!G33</f>
        <v>2957.5</v>
      </c>
      <c r="AB21" s="37">
        <f>'Economic (2020 Adj.)'!I33</f>
        <v>372.8</v>
      </c>
      <c r="AC21" s="39">
        <f>Weather!D153</f>
        <v>21.819354838709678</v>
      </c>
      <c r="AD21" s="39">
        <f>Weather!E153</f>
        <v>7.0999999999999979</v>
      </c>
      <c r="AE21" s="39">
        <f>Weather!F153</f>
        <v>63.5</v>
      </c>
      <c r="AF21" s="39">
        <f>Weather!G153</f>
        <v>0</v>
      </c>
      <c r="AG21" s="39">
        <f>Weather!H153</f>
        <v>118.4</v>
      </c>
      <c r="AH21" s="39">
        <f>Weather!I153</f>
        <v>0</v>
      </c>
      <c r="AI21" s="39">
        <f>Weather!J153</f>
        <v>180.40000000000003</v>
      </c>
      <c r="AJ21" s="39">
        <f>Weather!K153</f>
        <v>0</v>
      </c>
      <c r="AK21" s="39">
        <f>Weather!L153</f>
        <v>242.40000000000003</v>
      </c>
      <c r="AL21" s="39">
        <f>Weather!M153</f>
        <v>0</v>
      </c>
      <c r="AM21" s="39">
        <f>Weather!N153</f>
        <v>304.39999999999998</v>
      </c>
      <c r="AN21" s="39">
        <f>Weather!O153</f>
        <v>0</v>
      </c>
      <c r="AO21" s="39">
        <f>Weather!P153</f>
        <v>366.40000000000003</v>
      </c>
      <c r="AP21" s="39">
        <f>Weather!Q153</f>
        <v>0</v>
      </c>
      <c r="AQ21" s="39">
        <f>Weather!R153</f>
        <v>428.4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 s="1">
        <f t="shared" si="4"/>
        <v>20</v>
      </c>
      <c r="BH21">
        <v>31</v>
      </c>
      <c r="BI21">
        <v>22</v>
      </c>
      <c r="BJ21" s="159">
        <f t="shared" si="5"/>
        <v>959.28769224186374</v>
      </c>
      <c r="BK21" s="159">
        <f t="shared" si="6"/>
        <v>30.944764265866571</v>
      </c>
      <c r="BL21" s="158">
        <f t="shared" si="7"/>
        <v>1811073.2734241069</v>
      </c>
      <c r="BM21" s="159">
        <f t="shared" si="8"/>
        <v>3117.1741668180275</v>
      </c>
      <c r="BN21" s="159">
        <f t="shared" si="9"/>
        <v>100.55400538122669</v>
      </c>
      <c r="BO21" s="159">
        <f t="shared" si="10"/>
        <v>511719.3333850627</v>
      </c>
      <c r="BP21" s="159">
        <f t="shared" si="11"/>
        <v>83620.599280538241</v>
      </c>
      <c r="BQ21" s="159">
        <f t="shared" si="12"/>
        <v>2697.4386864689754</v>
      </c>
      <c r="BR21" s="159">
        <f t="shared" si="13"/>
        <v>3800.9363309335563</v>
      </c>
      <c r="BS21" s="159">
        <f t="shared" si="14"/>
        <v>2651582.2287990027</v>
      </c>
      <c r="BT21" s="159">
        <f t="shared" si="15"/>
        <v>3736320.4133076859</v>
      </c>
      <c r="BU21" s="158">
        <v>90742.476147318026</v>
      </c>
      <c r="BV21" s="158">
        <f t="shared" si="16"/>
        <v>56143271.476147316</v>
      </c>
    </row>
    <row r="22" spans="1:74" x14ac:dyDescent="0.2">
      <c r="A22" s="3">
        <v>40787</v>
      </c>
      <c r="B22" s="4">
        <f t="shared" si="0"/>
        <v>2011</v>
      </c>
      <c r="C22" s="2">
        <v>44303045</v>
      </c>
      <c r="D22" s="2">
        <f>VLOOKUP(B22,CDM!$I$5:$N$15,2,FALSE)/12</f>
        <v>90742.476147318026</v>
      </c>
      <c r="E22" s="2">
        <f t="shared" si="1"/>
        <v>44393787.476147316</v>
      </c>
      <c r="F22" s="5">
        <v>58615</v>
      </c>
      <c r="G22" s="5">
        <v>13485911</v>
      </c>
      <c r="H22" s="5">
        <v>5088</v>
      </c>
      <c r="I22" s="2">
        <f>VLOOKUP(B22,CDM!$I$5:$N$15,3,FALSE)/12</f>
        <v>46233.334936942432</v>
      </c>
      <c r="J22" s="2">
        <f t="shared" si="2"/>
        <v>13532144.334936943</v>
      </c>
      <c r="K22" s="5">
        <v>74299994</v>
      </c>
      <c r="L22" s="2">
        <f>VLOOKUP(B22,CDM!$I$5:$N$15,4,FALSE)/12</f>
        <v>184951.0927690852</v>
      </c>
      <c r="M22" s="86">
        <f t="shared" si="3"/>
        <v>74484945.092769086</v>
      </c>
      <c r="N22" s="5">
        <v>200230</v>
      </c>
      <c r="O22" s="5">
        <v>984</v>
      </c>
      <c r="P22" s="5">
        <v>788049</v>
      </c>
      <c r="Q22" s="5">
        <v>2277</v>
      </c>
      <c r="R22" s="5">
        <v>15041</v>
      </c>
      <c r="S22" s="5">
        <v>271024</v>
      </c>
      <c r="T22" s="1">
        <v>0</v>
      </c>
      <c r="U22" s="1">
        <v>606</v>
      </c>
      <c r="V22" s="37">
        <f>'Economic (2020 Adj.)'!C34</f>
        <v>625936.9</v>
      </c>
      <c r="W22" s="37">
        <f>'Economic (2020 Adj.)'!D34</f>
        <v>6674.4</v>
      </c>
      <c r="X22" s="37">
        <f>'Economic (2020 Adj.)'!F34</f>
        <v>2918.3</v>
      </c>
      <c r="Y22" s="37">
        <f>'Economic (2020 Adj.)'!H34</f>
        <v>372.6</v>
      </c>
      <c r="Z22" s="37">
        <f>'Economic (2020 Adj.)'!E34</f>
        <v>6734.6</v>
      </c>
      <c r="AA22" s="37">
        <f>'Economic (2020 Adj.)'!G34</f>
        <v>2940.6</v>
      </c>
      <c r="AB22" s="37">
        <f>'Economic (2020 Adj.)'!I34</f>
        <v>371.1</v>
      </c>
      <c r="AC22" s="39">
        <f>Weather!D154</f>
        <v>17.616666666666667</v>
      </c>
      <c r="AD22" s="39">
        <f>Weather!E154</f>
        <v>83.1</v>
      </c>
      <c r="AE22" s="39">
        <f>Weather!F154</f>
        <v>11.600000000000001</v>
      </c>
      <c r="AF22" s="39">
        <f>Weather!G154</f>
        <v>41.600000000000016</v>
      </c>
      <c r="AG22" s="39">
        <f>Weather!H154</f>
        <v>30.1</v>
      </c>
      <c r="AH22" s="39">
        <f>Weather!I154</f>
        <v>16.5</v>
      </c>
      <c r="AI22" s="39">
        <f>Weather!J154</f>
        <v>65</v>
      </c>
      <c r="AJ22" s="39">
        <f>Weather!K154</f>
        <v>5.6999999999999993</v>
      </c>
      <c r="AK22" s="39">
        <f>Weather!L154</f>
        <v>114.19999999999996</v>
      </c>
      <c r="AL22" s="39">
        <f>Weather!M154</f>
        <v>0.40000000000000036</v>
      </c>
      <c r="AM22" s="39">
        <f>Weather!N154</f>
        <v>168.9</v>
      </c>
      <c r="AN22" s="39">
        <f>Weather!O154</f>
        <v>0</v>
      </c>
      <c r="AO22" s="39">
        <f>Weather!P154</f>
        <v>228.5</v>
      </c>
      <c r="AP22" s="39">
        <f>Weather!Q154</f>
        <v>0</v>
      </c>
      <c r="AQ22" s="39">
        <f>Weather!R154</f>
        <v>288.5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1</v>
      </c>
      <c r="BA22">
        <v>0</v>
      </c>
      <c r="BB22">
        <v>0</v>
      </c>
      <c r="BC22">
        <v>0</v>
      </c>
      <c r="BD22">
        <v>0</v>
      </c>
      <c r="BE22">
        <v>1</v>
      </c>
      <c r="BF22">
        <v>1</v>
      </c>
      <c r="BG22" s="1">
        <f t="shared" si="4"/>
        <v>21</v>
      </c>
      <c r="BH22">
        <v>30</v>
      </c>
      <c r="BI22">
        <v>21</v>
      </c>
      <c r="BJ22" s="159">
        <f t="shared" si="5"/>
        <v>757.37929670131052</v>
      </c>
      <c r="BK22" s="159">
        <f t="shared" si="6"/>
        <v>25.24597655671035</v>
      </c>
      <c r="BL22" s="158">
        <f t="shared" si="7"/>
        <v>1479792.9158715771</v>
      </c>
      <c r="BM22" s="159">
        <f t="shared" si="8"/>
        <v>2659.6195626841477</v>
      </c>
      <c r="BN22" s="159">
        <f t="shared" si="9"/>
        <v>88.653985422804922</v>
      </c>
      <c r="BO22" s="159">
        <f t="shared" si="10"/>
        <v>451071.47783123143</v>
      </c>
      <c r="BP22" s="159">
        <f t="shared" si="11"/>
        <v>75696.082411350697</v>
      </c>
      <c r="BQ22" s="159">
        <f t="shared" si="12"/>
        <v>2523.2027470450234</v>
      </c>
      <c r="BR22" s="159">
        <f t="shared" si="13"/>
        <v>3604.5753529214617</v>
      </c>
      <c r="BS22" s="159">
        <f t="shared" si="14"/>
        <v>2482831.5030923029</v>
      </c>
      <c r="BT22" s="159">
        <f t="shared" si="15"/>
        <v>3546902.1472747186</v>
      </c>
      <c r="BU22" s="158">
        <v>90742.476147318026</v>
      </c>
      <c r="BV22" s="158">
        <f t="shared" si="16"/>
        <v>44393787.476147316</v>
      </c>
    </row>
    <row r="23" spans="1:74" x14ac:dyDescent="0.2">
      <c r="A23" s="3">
        <v>40817</v>
      </c>
      <c r="B23" s="4">
        <f t="shared" si="0"/>
        <v>2011</v>
      </c>
      <c r="C23" s="2">
        <v>41882054</v>
      </c>
      <c r="D23" s="2">
        <f>VLOOKUP(B23,CDM!$I$5:$N$15,2,FALSE)/12</f>
        <v>90742.476147318026</v>
      </c>
      <c r="E23" s="2">
        <f t="shared" si="1"/>
        <v>41972796.476147316</v>
      </c>
      <c r="F23" s="7">
        <v>58637</v>
      </c>
      <c r="G23" s="5">
        <v>13233997</v>
      </c>
      <c r="H23" s="7">
        <v>5102</v>
      </c>
      <c r="I23" s="2">
        <f>VLOOKUP(B23,CDM!$I$5:$N$15,3,FALSE)/12</f>
        <v>46233.334936942432</v>
      </c>
      <c r="J23" s="2">
        <f t="shared" si="2"/>
        <v>13280230.334936943</v>
      </c>
      <c r="K23" s="5">
        <v>71946177</v>
      </c>
      <c r="L23" s="2">
        <f>VLOOKUP(B23,CDM!$I$5:$N$15,4,FALSE)/12</f>
        <v>184951.0927690852</v>
      </c>
      <c r="M23" s="86">
        <f t="shared" si="3"/>
        <v>72131128.092769086</v>
      </c>
      <c r="N23" s="5">
        <v>204528</v>
      </c>
      <c r="O23" s="7">
        <v>983</v>
      </c>
      <c r="P23" s="5">
        <v>918269</v>
      </c>
      <c r="Q23" s="5">
        <v>2277</v>
      </c>
      <c r="R23" s="7">
        <v>15041</v>
      </c>
      <c r="S23" s="5">
        <v>271610</v>
      </c>
      <c r="T23" s="1">
        <v>0</v>
      </c>
      <c r="U23" s="1">
        <v>606</v>
      </c>
      <c r="V23" s="37">
        <f>'Economic (2020 Adj.)'!C35</f>
        <v>625936.9</v>
      </c>
      <c r="W23" s="37">
        <f>'Economic (2020 Adj.)'!D35</f>
        <v>6668.1</v>
      </c>
      <c r="X23" s="37">
        <f>'Economic (2020 Adj.)'!F35</f>
        <v>2912.1</v>
      </c>
      <c r="Y23" s="37">
        <f>'Economic (2020 Adj.)'!H35</f>
        <v>374.6</v>
      </c>
      <c r="Z23" s="37">
        <f>'Economic (2020 Adj.)'!E35</f>
        <v>6702.2</v>
      </c>
      <c r="AA23" s="37">
        <f>'Economic (2020 Adj.)'!G35</f>
        <v>2925.9</v>
      </c>
      <c r="AB23" s="37">
        <f>'Economic (2020 Adj.)'!I35</f>
        <v>373.4</v>
      </c>
      <c r="AC23" s="39">
        <f>Weather!D155</f>
        <v>11.587096774193549</v>
      </c>
      <c r="AD23" s="39">
        <f>Weather!E155</f>
        <v>261.7</v>
      </c>
      <c r="AE23" s="39">
        <f>Weather!F155</f>
        <v>0.89999999999999858</v>
      </c>
      <c r="AF23" s="39">
        <f>Weather!G155</f>
        <v>203.49999999999997</v>
      </c>
      <c r="AG23" s="39">
        <f>Weather!H155</f>
        <v>4.6999999999999993</v>
      </c>
      <c r="AH23" s="39">
        <f>Weather!I155</f>
        <v>148.4</v>
      </c>
      <c r="AI23" s="39">
        <f>Weather!J155</f>
        <v>11.599999999999998</v>
      </c>
      <c r="AJ23" s="39">
        <f>Weather!K155</f>
        <v>102.2</v>
      </c>
      <c r="AK23" s="39">
        <f>Weather!L155</f>
        <v>27.4</v>
      </c>
      <c r="AL23" s="39">
        <f>Weather!M155</f>
        <v>61.1</v>
      </c>
      <c r="AM23" s="39">
        <f>Weather!N155</f>
        <v>48.300000000000004</v>
      </c>
      <c r="AN23" s="39">
        <f>Weather!O155</f>
        <v>30.6</v>
      </c>
      <c r="AO23" s="39">
        <f>Weather!P155</f>
        <v>79.800000000000011</v>
      </c>
      <c r="AP23" s="39">
        <f>Weather!Q155</f>
        <v>13.2</v>
      </c>
      <c r="AQ23" s="39">
        <f>Weather!R155</f>
        <v>124.40000000000002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</v>
      </c>
      <c r="BB23">
        <v>0</v>
      </c>
      <c r="BC23">
        <v>0</v>
      </c>
      <c r="BD23">
        <v>0</v>
      </c>
      <c r="BE23">
        <v>1</v>
      </c>
      <c r="BF23">
        <v>1</v>
      </c>
      <c r="BG23" s="1">
        <f t="shared" si="4"/>
        <v>22</v>
      </c>
      <c r="BH23">
        <v>31</v>
      </c>
      <c r="BI23">
        <v>20</v>
      </c>
      <c r="BJ23" s="159">
        <f t="shared" si="5"/>
        <v>715.80736524971121</v>
      </c>
      <c r="BK23" s="159">
        <f t="shared" si="6"/>
        <v>23.090560169345522</v>
      </c>
      <c r="BL23" s="158">
        <f t="shared" si="7"/>
        <v>1353961.1766499134</v>
      </c>
      <c r="BM23" s="159">
        <f t="shared" si="8"/>
        <v>2602.9459692153946</v>
      </c>
      <c r="BN23" s="159">
        <f t="shared" si="9"/>
        <v>83.965999006948209</v>
      </c>
      <c r="BO23" s="159">
        <f t="shared" si="10"/>
        <v>428394.52693344979</v>
      </c>
      <c r="BP23" s="159">
        <f t="shared" si="11"/>
        <v>73378.563675248311</v>
      </c>
      <c r="BQ23" s="159">
        <f t="shared" si="12"/>
        <v>2367.0504411370425</v>
      </c>
      <c r="BR23" s="159">
        <f t="shared" si="13"/>
        <v>3668.9281837624158</v>
      </c>
      <c r="BS23" s="159">
        <f t="shared" si="14"/>
        <v>2326810.5836377125</v>
      </c>
      <c r="BT23" s="159">
        <f t="shared" si="15"/>
        <v>3606556.4046384543</v>
      </c>
      <c r="BU23" s="158">
        <v>90742.476147318026</v>
      </c>
      <c r="BV23" s="158">
        <f t="shared" si="16"/>
        <v>41972796.476147316</v>
      </c>
    </row>
    <row r="24" spans="1:74" x14ac:dyDescent="0.2">
      <c r="A24" s="3">
        <v>40848</v>
      </c>
      <c r="B24" s="4">
        <f t="shared" si="0"/>
        <v>2011</v>
      </c>
      <c r="C24" s="2">
        <v>39806546</v>
      </c>
      <c r="D24" s="2">
        <f>VLOOKUP(B24,CDM!$I$5:$N$15,2,FALSE)/12</f>
        <v>90742.476147318026</v>
      </c>
      <c r="E24" s="2">
        <f t="shared" si="1"/>
        <v>39897288.476147316</v>
      </c>
      <c r="F24" s="7">
        <v>58706</v>
      </c>
      <c r="G24" s="5">
        <v>13536526</v>
      </c>
      <c r="H24" s="7">
        <v>5122</v>
      </c>
      <c r="I24" s="2">
        <f>VLOOKUP(B24,CDM!$I$5:$N$15,3,FALSE)/12</f>
        <v>46233.334936942432</v>
      </c>
      <c r="J24" s="2">
        <f t="shared" si="2"/>
        <v>13582759.334936943</v>
      </c>
      <c r="K24" s="5">
        <v>70880320</v>
      </c>
      <c r="L24" s="2">
        <f>VLOOKUP(B24,CDM!$I$5:$N$15,4,FALSE)/12</f>
        <v>184951.0927690852</v>
      </c>
      <c r="M24" s="86">
        <f t="shared" si="3"/>
        <v>71065271.092769086</v>
      </c>
      <c r="N24" s="5">
        <v>208328</v>
      </c>
      <c r="O24" s="7">
        <v>991</v>
      </c>
      <c r="P24" s="5">
        <v>981306</v>
      </c>
      <c r="Q24" s="5">
        <v>2287</v>
      </c>
      <c r="R24" s="7">
        <v>15041</v>
      </c>
      <c r="S24" s="5">
        <v>271024</v>
      </c>
      <c r="T24" s="1">
        <v>0</v>
      </c>
      <c r="U24" s="1">
        <v>606</v>
      </c>
      <c r="V24" s="37">
        <f>'Economic (2020 Adj.)'!C36</f>
        <v>625936.9</v>
      </c>
      <c r="W24" s="37">
        <f>'Economic (2020 Adj.)'!D36</f>
        <v>6662.8</v>
      </c>
      <c r="X24" s="37">
        <f>'Economic (2020 Adj.)'!F36</f>
        <v>2908.5</v>
      </c>
      <c r="Y24" s="37">
        <f>'Economic (2020 Adj.)'!H36</f>
        <v>383.7</v>
      </c>
      <c r="Z24" s="37">
        <f>'Economic (2020 Adj.)'!E36</f>
        <v>6669.4</v>
      </c>
      <c r="AA24" s="37">
        <f>'Economic (2020 Adj.)'!G36</f>
        <v>2909.9</v>
      </c>
      <c r="AB24" s="37">
        <f>'Economic (2020 Adj.)'!I36</f>
        <v>381.7</v>
      </c>
      <c r="AC24" s="39">
        <f>Weather!D156</f>
        <v>8.0533333333333328</v>
      </c>
      <c r="AD24" s="39">
        <f>Weather!E156</f>
        <v>358.40000000000003</v>
      </c>
      <c r="AE24" s="39">
        <f>Weather!F156</f>
        <v>0</v>
      </c>
      <c r="AF24" s="39">
        <f>Weather!G156</f>
        <v>298.39999999999998</v>
      </c>
      <c r="AG24" s="39">
        <f>Weather!H156</f>
        <v>0</v>
      </c>
      <c r="AH24" s="39">
        <f>Weather!I156</f>
        <v>238.39999999999998</v>
      </c>
      <c r="AI24" s="39">
        <f>Weather!J156</f>
        <v>0</v>
      </c>
      <c r="AJ24" s="39">
        <f>Weather!K156</f>
        <v>179.4</v>
      </c>
      <c r="AK24" s="39">
        <f>Weather!L156</f>
        <v>0.99999999999999822</v>
      </c>
      <c r="AL24" s="39">
        <f>Weather!M156</f>
        <v>127.09999999999998</v>
      </c>
      <c r="AM24" s="39">
        <f>Weather!N156</f>
        <v>8.6999999999999975</v>
      </c>
      <c r="AN24" s="39">
        <f>Weather!O156</f>
        <v>81.999999999999986</v>
      </c>
      <c r="AO24" s="39">
        <f>Weather!P156</f>
        <v>23.599999999999998</v>
      </c>
      <c r="AP24" s="39">
        <f>Weather!Q156</f>
        <v>49.999999999999993</v>
      </c>
      <c r="AQ24" s="39">
        <f>Weather!R156</f>
        <v>51.599999999999994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1</v>
      </c>
      <c r="BC24">
        <v>0</v>
      </c>
      <c r="BD24">
        <v>0</v>
      </c>
      <c r="BE24">
        <v>1</v>
      </c>
      <c r="BF24">
        <v>1</v>
      </c>
      <c r="BG24" s="1">
        <f t="shared" si="4"/>
        <v>23</v>
      </c>
      <c r="BH24">
        <v>30</v>
      </c>
      <c r="BI24">
        <v>22</v>
      </c>
      <c r="BJ24" s="159">
        <f t="shared" si="5"/>
        <v>679.61176840778307</v>
      </c>
      <c r="BK24" s="159">
        <f t="shared" si="6"/>
        <v>22.653725613592769</v>
      </c>
      <c r="BL24" s="158">
        <f t="shared" si="7"/>
        <v>1329909.6158715773</v>
      </c>
      <c r="BM24" s="159">
        <f t="shared" si="8"/>
        <v>2651.8468049466892</v>
      </c>
      <c r="BN24" s="159">
        <f t="shared" si="9"/>
        <v>88.39489349822297</v>
      </c>
      <c r="BO24" s="159">
        <f t="shared" si="10"/>
        <v>452758.64449789812</v>
      </c>
      <c r="BP24" s="159">
        <f t="shared" si="11"/>
        <v>71710.667096638834</v>
      </c>
      <c r="BQ24" s="159">
        <f t="shared" si="12"/>
        <v>2390.3555698879613</v>
      </c>
      <c r="BR24" s="159">
        <f t="shared" si="13"/>
        <v>3259.5757771199469</v>
      </c>
      <c r="BS24" s="159">
        <f t="shared" si="14"/>
        <v>2368842.3697589696</v>
      </c>
      <c r="BT24" s="159">
        <f t="shared" si="15"/>
        <v>3230239.5951258675</v>
      </c>
      <c r="BU24" s="158">
        <v>90742.476147318026</v>
      </c>
      <c r="BV24" s="158">
        <f t="shared" si="16"/>
        <v>39897288.476147316</v>
      </c>
    </row>
    <row r="25" spans="1:74" x14ac:dyDescent="0.2">
      <c r="A25" s="3">
        <v>40878</v>
      </c>
      <c r="B25" s="4">
        <f t="shared" si="0"/>
        <v>2011</v>
      </c>
      <c r="C25" s="2">
        <v>43716549</v>
      </c>
      <c r="D25" s="2">
        <f>VLOOKUP(B25,CDM!$I$5:$N$15,2,FALSE)/12</f>
        <v>90742.476147318026</v>
      </c>
      <c r="E25" s="2">
        <f t="shared" si="1"/>
        <v>43807291.476147316</v>
      </c>
      <c r="F25" s="5">
        <v>58745</v>
      </c>
      <c r="G25" s="5">
        <v>14776178</v>
      </c>
      <c r="H25" s="5">
        <v>5123</v>
      </c>
      <c r="I25" s="2">
        <f>VLOOKUP(B25,CDM!$I$5:$N$15,3,FALSE)/12</f>
        <v>46233.334936942432</v>
      </c>
      <c r="J25" s="2">
        <f t="shared" si="2"/>
        <v>14822411.334936943</v>
      </c>
      <c r="K25" s="5">
        <v>72129927</v>
      </c>
      <c r="L25" s="2">
        <f>VLOOKUP(B25,CDM!$I$5:$N$15,4,FALSE)/12</f>
        <v>184951.0927690852</v>
      </c>
      <c r="M25" s="86">
        <f t="shared" si="3"/>
        <v>72314878.092769086</v>
      </c>
      <c r="N25" s="5">
        <v>175026</v>
      </c>
      <c r="O25" s="5">
        <v>995</v>
      </c>
      <c r="P25" s="5">
        <v>1059138</v>
      </c>
      <c r="Q25" s="5">
        <v>2287</v>
      </c>
      <c r="R25" s="5">
        <v>15041</v>
      </c>
      <c r="S25" s="5">
        <v>274355</v>
      </c>
      <c r="T25" s="1">
        <v>0</v>
      </c>
      <c r="U25" s="1">
        <v>606</v>
      </c>
      <c r="V25" s="37">
        <f>'Economic (2020 Adj.)'!C37</f>
        <v>625936.9</v>
      </c>
      <c r="W25" s="37">
        <f>'Economic (2020 Adj.)'!D37</f>
        <v>6667.5</v>
      </c>
      <c r="X25" s="37">
        <f>'Economic (2020 Adj.)'!F37</f>
        <v>2903</v>
      </c>
      <c r="Y25" s="37">
        <f>'Economic (2020 Adj.)'!H37</f>
        <v>387.6</v>
      </c>
      <c r="Z25" s="37">
        <f>'Economic (2020 Adj.)'!E37</f>
        <v>6668.3</v>
      </c>
      <c r="AA25" s="37">
        <f>'Economic (2020 Adj.)'!G37</f>
        <v>2910.1</v>
      </c>
      <c r="AB25" s="37">
        <f>'Economic (2020 Adj.)'!I37</f>
        <v>386.4</v>
      </c>
      <c r="AC25" s="39">
        <f>Weather!D157</f>
        <v>2.4741935483870963</v>
      </c>
      <c r="AD25" s="39">
        <f>Weather!E157</f>
        <v>543.29999999999995</v>
      </c>
      <c r="AE25" s="39">
        <f>Weather!F157</f>
        <v>0</v>
      </c>
      <c r="AF25" s="39">
        <f>Weather!G157</f>
        <v>481.2999999999999</v>
      </c>
      <c r="AG25" s="39">
        <f>Weather!H157</f>
        <v>0</v>
      </c>
      <c r="AH25" s="39">
        <f>Weather!I157</f>
        <v>419.29999999999995</v>
      </c>
      <c r="AI25" s="39">
        <f>Weather!J157</f>
        <v>0</v>
      </c>
      <c r="AJ25" s="39">
        <f>Weather!K157</f>
        <v>357.29999999999995</v>
      </c>
      <c r="AK25" s="39">
        <f>Weather!L157</f>
        <v>0</v>
      </c>
      <c r="AL25" s="39">
        <f>Weather!M157</f>
        <v>295.3</v>
      </c>
      <c r="AM25" s="39">
        <f>Weather!N157</f>
        <v>0</v>
      </c>
      <c r="AN25" s="39">
        <f>Weather!O157</f>
        <v>233.4</v>
      </c>
      <c r="AO25" s="39">
        <f>Weather!P157</f>
        <v>9.9999999999999645E-2</v>
      </c>
      <c r="AP25" s="39">
        <f>Weather!Q157</f>
        <v>173.9</v>
      </c>
      <c r="AQ25" s="39">
        <f>Weather!R157</f>
        <v>2.5999999999999996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0</v>
      </c>
      <c r="BG25" s="1">
        <f t="shared" si="4"/>
        <v>24</v>
      </c>
      <c r="BH25">
        <v>31</v>
      </c>
      <c r="BI25">
        <v>20</v>
      </c>
      <c r="BJ25" s="159">
        <f t="shared" si="5"/>
        <v>745.71949061447469</v>
      </c>
      <c r="BK25" s="159">
        <f t="shared" si="6"/>
        <v>24.055467439176603</v>
      </c>
      <c r="BL25" s="158">
        <f t="shared" si="7"/>
        <v>1413138.4347144295</v>
      </c>
      <c r="BM25" s="159">
        <f t="shared" si="8"/>
        <v>2893.3069168332895</v>
      </c>
      <c r="BN25" s="159">
        <f t="shared" si="9"/>
        <v>93.332481188170632</v>
      </c>
      <c r="BO25" s="159">
        <f t="shared" si="10"/>
        <v>478142.30112699815</v>
      </c>
      <c r="BP25" s="159">
        <f t="shared" si="11"/>
        <v>72678.269439968935</v>
      </c>
      <c r="BQ25" s="159">
        <f t="shared" si="12"/>
        <v>2344.4603045151271</v>
      </c>
      <c r="BR25" s="159">
        <f t="shared" si="13"/>
        <v>3633.9134719984468</v>
      </c>
      <c r="BS25" s="159">
        <f t="shared" si="14"/>
        <v>2332738.0029925513</v>
      </c>
      <c r="BT25" s="159">
        <f t="shared" si="15"/>
        <v>3615743.9046384543</v>
      </c>
      <c r="BU25" s="158">
        <v>90742.476147318026</v>
      </c>
      <c r="BV25" s="158">
        <f t="shared" si="16"/>
        <v>43807291.476147316</v>
      </c>
    </row>
    <row r="26" spans="1:74" x14ac:dyDescent="0.2">
      <c r="A26" s="3">
        <v>40909</v>
      </c>
      <c r="B26" s="4">
        <f t="shared" si="0"/>
        <v>2012</v>
      </c>
      <c r="C26" s="2">
        <v>46828561</v>
      </c>
      <c r="D26" s="2">
        <f>VLOOKUP(B26,CDM!$I$5:$N$15,2,FALSE)/12</f>
        <v>242119.89726572137</v>
      </c>
      <c r="E26" s="2">
        <f t="shared" si="1"/>
        <v>47070680.897265725</v>
      </c>
      <c r="F26" s="7">
        <v>58846</v>
      </c>
      <c r="G26" s="5">
        <v>15377774</v>
      </c>
      <c r="H26" s="7">
        <v>5121</v>
      </c>
      <c r="I26" s="2">
        <f>VLOOKUP(B26,CDM!$I$5:$N$15,3,FALSE)/12</f>
        <v>114356.28165721649</v>
      </c>
      <c r="J26" s="2">
        <f t="shared" si="2"/>
        <v>15492130.281657217</v>
      </c>
      <c r="K26" s="5">
        <v>77199795</v>
      </c>
      <c r="L26" s="2">
        <f>VLOOKUP(B26,CDM!$I$5:$N$15,4,FALSE)/12</f>
        <v>661548.96300485171</v>
      </c>
      <c r="M26" s="86">
        <f t="shared" si="3"/>
        <v>77861343.963004857</v>
      </c>
      <c r="N26" s="5">
        <v>208709</v>
      </c>
      <c r="O26" s="7">
        <v>996</v>
      </c>
      <c r="P26" s="5">
        <v>1035847</v>
      </c>
      <c r="Q26" s="5">
        <v>2287</v>
      </c>
      <c r="R26" s="7">
        <v>15041</v>
      </c>
      <c r="S26" s="5">
        <v>372128</v>
      </c>
      <c r="T26" s="1">
        <v>0</v>
      </c>
      <c r="U26" s="1">
        <v>609</v>
      </c>
      <c r="V26" s="37">
        <f>'Economic (2020 Adj.)'!C38</f>
        <v>634944.30000000005</v>
      </c>
      <c r="W26" s="37">
        <f>'Economic (2020 Adj.)'!D38</f>
        <v>6673.6</v>
      </c>
      <c r="X26" s="37">
        <f>'Economic (2020 Adj.)'!F38</f>
        <v>2903.3</v>
      </c>
      <c r="Y26" s="37">
        <f>'Economic (2020 Adj.)'!H38</f>
        <v>390.1</v>
      </c>
      <c r="Z26" s="37">
        <f>'Economic (2020 Adj.)'!E38</f>
        <v>6635.9</v>
      </c>
      <c r="AA26" s="37">
        <f>'Economic (2020 Adj.)'!G38</f>
        <v>2898.2</v>
      </c>
      <c r="AB26" s="37">
        <f>'Economic (2020 Adj.)'!I38</f>
        <v>387.2</v>
      </c>
      <c r="AC26" s="39">
        <f>Weather!D158</f>
        <v>-0.34516129032258075</v>
      </c>
      <c r="AD26" s="39">
        <f>Weather!E158</f>
        <v>630.70000000000005</v>
      </c>
      <c r="AE26" s="39">
        <f>Weather!F158</f>
        <v>0</v>
      </c>
      <c r="AF26" s="39">
        <f>Weather!G158</f>
        <v>568.69999999999982</v>
      </c>
      <c r="AG26" s="39">
        <f>Weather!H158</f>
        <v>0</v>
      </c>
      <c r="AH26" s="39">
        <f>Weather!I158</f>
        <v>506.70000000000005</v>
      </c>
      <c r="AI26" s="39">
        <f>Weather!J158</f>
        <v>0</v>
      </c>
      <c r="AJ26" s="39">
        <f>Weather!K158</f>
        <v>444.70000000000005</v>
      </c>
      <c r="AK26" s="39">
        <f>Weather!L158</f>
        <v>0</v>
      </c>
      <c r="AL26" s="39">
        <f>Weather!M158</f>
        <v>382.7000000000001</v>
      </c>
      <c r="AM26" s="39">
        <f>Weather!N158</f>
        <v>0</v>
      </c>
      <c r="AN26" s="39">
        <f>Weather!O158</f>
        <v>320.70000000000005</v>
      </c>
      <c r="AO26" s="39">
        <f>Weather!P158</f>
        <v>0</v>
      </c>
      <c r="AP26" s="39">
        <f>Weather!Q158</f>
        <v>258.7</v>
      </c>
      <c r="AQ26" s="39">
        <f>Weather!R158</f>
        <v>0</v>
      </c>
      <c r="AR26">
        <v>1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 s="1">
        <f t="shared" si="4"/>
        <v>25</v>
      </c>
      <c r="BH26">
        <v>31</v>
      </c>
      <c r="BI26">
        <v>21</v>
      </c>
      <c r="BJ26" s="159">
        <f t="shared" si="5"/>
        <v>799.89601497579656</v>
      </c>
      <c r="BK26" s="159">
        <f t="shared" si="6"/>
        <v>25.80309725728376</v>
      </c>
      <c r="BL26" s="158">
        <f t="shared" si="7"/>
        <v>1518409.0612021203</v>
      </c>
      <c r="BM26" s="159">
        <f t="shared" si="8"/>
        <v>3025.2158331687592</v>
      </c>
      <c r="BN26" s="159">
        <f t="shared" si="9"/>
        <v>97.587607521572878</v>
      </c>
      <c r="BO26" s="159">
        <f t="shared" si="10"/>
        <v>499746.13811797474</v>
      </c>
      <c r="BP26" s="159">
        <f t="shared" si="11"/>
        <v>78174.040123498853</v>
      </c>
      <c r="BQ26" s="159">
        <f t="shared" si="12"/>
        <v>2521.7432297902856</v>
      </c>
      <c r="BR26" s="159">
        <f t="shared" si="13"/>
        <v>3722.5733392142311</v>
      </c>
      <c r="BS26" s="159">
        <f t="shared" si="14"/>
        <v>2511656.2568711243</v>
      </c>
      <c r="BT26" s="159">
        <f t="shared" si="15"/>
        <v>3707683.0458573741</v>
      </c>
      <c r="BU26" s="158">
        <v>242119.89726572137</v>
      </c>
      <c r="BV26" s="158">
        <f t="shared" si="16"/>
        <v>47070680.897265725</v>
      </c>
    </row>
    <row r="27" spans="1:74" x14ac:dyDescent="0.2">
      <c r="A27" s="3">
        <v>40940</v>
      </c>
      <c r="B27" s="4">
        <f t="shared" si="0"/>
        <v>2012</v>
      </c>
      <c r="C27" s="2">
        <v>40144723</v>
      </c>
      <c r="D27" s="2">
        <f>VLOOKUP(B27,CDM!$I$5:$N$15,2,FALSE)/12</f>
        <v>242119.89726572137</v>
      </c>
      <c r="E27" s="2">
        <f t="shared" si="1"/>
        <v>40386842.897265725</v>
      </c>
      <c r="F27" s="7">
        <v>58886</v>
      </c>
      <c r="G27" s="5">
        <v>14331621</v>
      </c>
      <c r="H27" s="7">
        <v>5127</v>
      </c>
      <c r="I27" s="2">
        <f>VLOOKUP(B27,CDM!$I$5:$N$15,3,FALSE)/12</f>
        <v>114356.28165721649</v>
      </c>
      <c r="J27" s="2">
        <f t="shared" si="2"/>
        <v>14445977.281657217</v>
      </c>
      <c r="K27" s="5">
        <v>72250757</v>
      </c>
      <c r="L27" s="2">
        <f>VLOOKUP(B27,CDM!$I$5:$N$15,4,FALSE)/12</f>
        <v>661548.96300485171</v>
      </c>
      <c r="M27" s="86">
        <f t="shared" si="3"/>
        <v>72912305.963004857</v>
      </c>
      <c r="N27" s="5">
        <v>186053</v>
      </c>
      <c r="O27" s="7">
        <v>995</v>
      </c>
      <c r="P27" s="5">
        <v>893228</v>
      </c>
      <c r="Q27" s="5">
        <v>2287</v>
      </c>
      <c r="R27" s="7">
        <v>15041</v>
      </c>
      <c r="S27" s="5">
        <v>271088</v>
      </c>
      <c r="T27" s="1">
        <v>0</v>
      </c>
      <c r="U27" s="1">
        <v>607</v>
      </c>
      <c r="V27" s="37">
        <f>'Economic (2020 Adj.)'!C39</f>
        <v>634944.30000000005</v>
      </c>
      <c r="W27" s="37">
        <f>'Economic (2020 Adj.)'!D39</f>
        <v>6670.7</v>
      </c>
      <c r="X27" s="37">
        <f>'Economic (2020 Adj.)'!F39</f>
        <v>2901.2</v>
      </c>
      <c r="Y27" s="37">
        <f>'Economic (2020 Adj.)'!H39</f>
        <v>388.4</v>
      </c>
      <c r="Z27" s="37">
        <f>'Economic (2020 Adj.)'!E39</f>
        <v>6598</v>
      </c>
      <c r="AA27" s="37">
        <f>'Economic (2020 Adj.)'!G39</f>
        <v>2881</v>
      </c>
      <c r="AB27" s="37">
        <f>'Economic (2020 Adj.)'!I39</f>
        <v>385.8</v>
      </c>
      <c r="AC27" s="39">
        <f>Weather!D159</f>
        <v>0.84827586206896544</v>
      </c>
      <c r="AD27" s="39">
        <f>Weather!E159</f>
        <v>555.39999999999986</v>
      </c>
      <c r="AE27" s="39">
        <f>Weather!F159</f>
        <v>0</v>
      </c>
      <c r="AF27" s="39">
        <f>Weather!G159</f>
        <v>497.39999999999992</v>
      </c>
      <c r="AG27" s="39">
        <f>Weather!H159</f>
        <v>0</v>
      </c>
      <c r="AH27" s="39">
        <f>Weather!I159</f>
        <v>439.4</v>
      </c>
      <c r="AI27" s="39">
        <f>Weather!J159</f>
        <v>0</v>
      </c>
      <c r="AJ27" s="39">
        <f>Weather!K159</f>
        <v>381.4</v>
      </c>
      <c r="AK27" s="39">
        <f>Weather!L159</f>
        <v>0</v>
      </c>
      <c r="AL27" s="39">
        <f>Weather!M159</f>
        <v>323.39999999999998</v>
      </c>
      <c r="AM27" s="39">
        <f>Weather!N159</f>
        <v>0</v>
      </c>
      <c r="AN27" s="39">
        <f>Weather!O159</f>
        <v>265.40000000000003</v>
      </c>
      <c r="AO27" s="39">
        <f>Weather!P159</f>
        <v>0</v>
      </c>
      <c r="AP27" s="39">
        <f>Weather!Q159</f>
        <v>207.40000000000006</v>
      </c>
      <c r="AQ27" s="39">
        <f>Weather!R159</f>
        <v>0</v>
      </c>
      <c r="AR27">
        <v>0</v>
      </c>
      <c r="AS27">
        <v>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 s="1">
        <f t="shared" si="4"/>
        <v>26</v>
      </c>
      <c r="BH27">
        <v>29</v>
      </c>
      <c r="BI27">
        <v>20</v>
      </c>
      <c r="BJ27" s="159">
        <f t="shared" si="5"/>
        <v>685.84795872135521</v>
      </c>
      <c r="BK27" s="159">
        <f t="shared" si="6"/>
        <v>23.649929611081212</v>
      </c>
      <c r="BL27" s="158">
        <f t="shared" si="7"/>
        <v>1392649.7550781285</v>
      </c>
      <c r="BM27" s="159">
        <f t="shared" si="8"/>
        <v>2817.6277124355797</v>
      </c>
      <c r="BN27" s="159">
        <f t="shared" si="9"/>
        <v>97.159576290882057</v>
      </c>
      <c r="BO27" s="159">
        <f t="shared" si="10"/>
        <v>498137.14764335233</v>
      </c>
      <c r="BP27" s="159">
        <f t="shared" si="11"/>
        <v>73278.699460306394</v>
      </c>
      <c r="BQ27" s="159">
        <f t="shared" si="12"/>
        <v>2526.8517055278066</v>
      </c>
      <c r="BR27" s="159">
        <f t="shared" si="13"/>
        <v>3663.9349730153199</v>
      </c>
      <c r="BS27" s="159">
        <f t="shared" si="14"/>
        <v>2514217.4470001673</v>
      </c>
      <c r="BT27" s="159">
        <f t="shared" si="15"/>
        <v>3645615.2981502428</v>
      </c>
      <c r="BU27" s="158">
        <v>242119.89726572137</v>
      </c>
      <c r="BV27" s="158">
        <f t="shared" si="16"/>
        <v>40386842.897265725</v>
      </c>
    </row>
    <row r="28" spans="1:74" x14ac:dyDescent="0.2">
      <c r="A28" s="3">
        <v>40969</v>
      </c>
      <c r="B28" s="4">
        <f t="shared" si="0"/>
        <v>2012</v>
      </c>
      <c r="C28" s="2">
        <v>38792419</v>
      </c>
      <c r="D28" s="2">
        <f>VLOOKUP(B28,CDM!$I$5:$N$15,2,FALSE)/12</f>
        <v>242119.89726572137</v>
      </c>
      <c r="E28" s="2">
        <f t="shared" si="1"/>
        <v>39034538.897265725</v>
      </c>
      <c r="F28" s="5">
        <v>58950</v>
      </c>
      <c r="G28" s="5">
        <v>14211977</v>
      </c>
      <c r="H28" s="5">
        <v>5122</v>
      </c>
      <c r="I28" s="2">
        <f>VLOOKUP(B28,CDM!$I$5:$N$15,3,FALSE)/12</f>
        <v>114356.28165721649</v>
      </c>
      <c r="J28" s="2">
        <f t="shared" si="2"/>
        <v>14326333.281657217</v>
      </c>
      <c r="K28" s="5">
        <v>74228247</v>
      </c>
      <c r="L28" s="2">
        <f>VLOOKUP(B28,CDM!$I$5:$N$15,4,FALSE)/12</f>
        <v>661548.96300485171</v>
      </c>
      <c r="M28" s="86">
        <f t="shared" si="3"/>
        <v>74889795.963004857</v>
      </c>
      <c r="N28" s="5">
        <v>180847</v>
      </c>
      <c r="O28" s="5">
        <v>996</v>
      </c>
      <c r="P28" s="5">
        <v>852724</v>
      </c>
      <c r="Q28" s="5">
        <v>2287</v>
      </c>
      <c r="R28" s="5">
        <v>15041</v>
      </c>
      <c r="S28" s="5">
        <v>272285</v>
      </c>
      <c r="T28" s="1">
        <v>0</v>
      </c>
      <c r="U28" s="1">
        <v>605</v>
      </c>
      <c r="V28" s="37">
        <f>'Economic (2020 Adj.)'!C40</f>
        <v>634944.30000000005</v>
      </c>
      <c r="W28" s="37">
        <f>'Economic (2020 Adj.)'!D40</f>
        <v>6674</v>
      </c>
      <c r="X28" s="37">
        <f>'Economic (2020 Adj.)'!F40</f>
        <v>2907.4</v>
      </c>
      <c r="Y28" s="37">
        <f>'Economic (2020 Adj.)'!H40</f>
        <v>385</v>
      </c>
      <c r="Z28" s="37">
        <f>'Economic (2020 Adj.)'!E40</f>
        <v>6569.8</v>
      </c>
      <c r="AA28" s="37">
        <f>'Economic (2020 Adj.)'!G40</f>
        <v>2869.6</v>
      </c>
      <c r="AB28" s="37">
        <f>'Economic (2020 Adj.)'!I40</f>
        <v>380.7</v>
      </c>
      <c r="AC28" s="39">
        <f>Weather!D160</f>
        <v>6.112903225806452</v>
      </c>
      <c r="AD28" s="39">
        <f>Weather!E160</f>
        <v>430.49999999999994</v>
      </c>
      <c r="AE28" s="39">
        <f>Weather!F160</f>
        <v>0</v>
      </c>
      <c r="AF28" s="39">
        <f>Weather!G160</f>
        <v>368.49999999999994</v>
      </c>
      <c r="AG28" s="39">
        <f>Weather!H160</f>
        <v>0</v>
      </c>
      <c r="AH28" s="39">
        <f>Weather!I160</f>
        <v>306.5</v>
      </c>
      <c r="AI28" s="39">
        <f>Weather!J160</f>
        <v>0</v>
      </c>
      <c r="AJ28" s="39">
        <f>Weather!K160</f>
        <v>244.8</v>
      </c>
      <c r="AK28" s="39">
        <f>Weather!L160</f>
        <v>0.30000000000000071</v>
      </c>
      <c r="AL28" s="39">
        <f>Weather!M160</f>
        <v>184.89999999999998</v>
      </c>
      <c r="AM28" s="39">
        <f>Weather!N160</f>
        <v>2.4000000000000004</v>
      </c>
      <c r="AN28" s="39">
        <f>Weather!O160</f>
        <v>132.9</v>
      </c>
      <c r="AO28" s="39">
        <f>Weather!P160</f>
        <v>12.4</v>
      </c>
      <c r="AP28" s="39">
        <f>Weather!Q160</f>
        <v>93.1</v>
      </c>
      <c r="AQ28" s="39">
        <f>Weather!R160</f>
        <v>34.6</v>
      </c>
      <c r="AR28">
        <v>0</v>
      </c>
      <c r="AS28">
        <v>0</v>
      </c>
      <c r="AT28">
        <v>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1</v>
      </c>
      <c r="BE28">
        <v>0</v>
      </c>
      <c r="BF28">
        <v>1</v>
      </c>
      <c r="BG28" s="1">
        <f t="shared" si="4"/>
        <v>27</v>
      </c>
      <c r="BH28">
        <v>31</v>
      </c>
      <c r="BI28">
        <v>22</v>
      </c>
      <c r="BJ28" s="159">
        <f t="shared" si="5"/>
        <v>662.16350970764586</v>
      </c>
      <c r="BK28" s="159">
        <f t="shared" si="6"/>
        <v>21.360113216375673</v>
      </c>
      <c r="BL28" s="158">
        <f t="shared" si="7"/>
        <v>1259178.674105346</v>
      </c>
      <c r="BM28" s="159">
        <f t="shared" si="8"/>
        <v>2797.0193833770436</v>
      </c>
      <c r="BN28" s="159">
        <f t="shared" si="9"/>
        <v>90.226431721840115</v>
      </c>
      <c r="BO28" s="159">
        <f t="shared" si="10"/>
        <v>462139.78327926504</v>
      </c>
      <c r="BP28" s="159">
        <f t="shared" si="11"/>
        <v>75190.558195788006</v>
      </c>
      <c r="BQ28" s="159">
        <f t="shared" si="12"/>
        <v>2425.5018772834842</v>
      </c>
      <c r="BR28" s="159">
        <f t="shared" si="13"/>
        <v>3417.7526452630914</v>
      </c>
      <c r="BS28" s="159">
        <f t="shared" si="14"/>
        <v>2415799.8697743504</v>
      </c>
      <c r="BT28" s="159">
        <f t="shared" si="15"/>
        <v>3404081.6346820388</v>
      </c>
      <c r="BU28" s="158">
        <v>242119.89726572137</v>
      </c>
      <c r="BV28" s="158">
        <f t="shared" si="16"/>
        <v>39034538.897265725</v>
      </c>
    </row>
    <row r="29" spans="1:74" x14ac:dyDescent="0.2">
      <c r="A29" s="3">
        <v>41000</v>
      </c>
      <c r="B29" s="4">
        <f t="shared" si="0"/>
        <v>2012</v>
      </c>
      <c r="C29" s="2">
        <v>37716766</v>
      </c>
      <c r="D29" s="2">
        <f>VLOOKUP(B29,CDM!$I$5:$N$15,2,FALSE)/12</f>
        <v>242119.89726572137</v>
      </c>
      <c r="E29" s="2">
        <f t="shared" si="1"/>
        <v>37958885.897265725</v>
      </c>
      <c r="F29" s="7">
        <v>59035</v>
      </c>
      <c r="G29" s="5">
        <v>13069683</v>
      </c>
      <c r="H29" s="7">
        <v>5123</v>
      </c>
      <c r="I29" s="2">
        <f>VLOOKUP(B29,CDM!$I$5:$N$15,3,FALSE)/12</f>
        <v>114356.28165721649</v>
      </c>
      <c r="J29" s="2">
        <f t="shared" si="2"/>
        <v>13184039.281657217</v>
      </c>
      <c r="K29" s="5">
        <v>69239673</v>
      </c>
      <c r="L29" s="2">
        <f>VLOOKUP(B29,CDM!$I$5:$N$15,4,FALSE)/12</f>
        <v>661548.96300485171</v>
      </c>
      <c r="M29" s="86">
        <f t="shared" si="3"/>
        <v>69901221.963004857</v>
      </c>
      <c r="N29" s="5">
        <v>191354</v>
      </c>
      <c r="O29" s="7">
        <v>996</v>
      </c>
      <c r="P29" s="5">
        <v>723442</v>
      </c>
      <c r="Q29" s="5">
        <v>2287</v>
      </c>
      <c r="R29" s="7">
        <v>15095</v>
      </c>
      <c r="S29" s="5">
        <v>270583</v>
      </c>
      <c r="T29" s="1">
        <v>0</v>
      </c>
      <c r="U29" s="1">
        <v>605</v>
      </c>
      <c r="V29" s="37">
        <f>'Economic (2020 Adj.)'!C41</f>
        <v>634944.30000000005</v>
      </c>
      <c r="W29" s="37">
        <f>'Economic (2020 Adj.)'!D41</f>
        <v>6685.8</v>
      </c>
      <c r="X29" s="37">
        <f>'Economic (2020 Adj.)'!F41</f>
        <v>2912.5</v>
      </c>
      <c r="Y29" s="37">
        <f>'Economic (2020 Adj.)'!H41</f>
        <v>382.5</v>
      </c>
      <c r="Z29" s="37">
        <f>'Economic (2020 Adj.)'!E41</f>
        <v>6603.3</v>
      </c>
      <c r="AA29" s="37">
        <f>'Economic (2020 Adj.)'!G41</f>
        <v>2883</v>
      </c>
      <c r="AB29" s="37">
        <f>'Economic (2020 Adj.)'!I41</f>
        <v>378.9</v>
      </c>
      <c r="AC29" s="39">
        <f>Weather!D161</f>
        <v>7.86</v>
      </c>
      <c r="AD29" s="39">
        <f>Weather!E161</f>
        <v>364.2</v>
      </c>
      <c r="AE29" s="39">
        <f>Weather!F161</f>
        <v>0</v>
      </c>
      <c r="AF29" s="39">
        <f>Weather!G161</f>
        <v>304.2</v>
      </c>
      <c r="AG29" s="39">
        <f>Weather!H161</f>
        <v>0</v>
      </c>
      <c r="AH29" s="39">
        <f>Weather!I161</f>
        <v>244.20000000000002</v>
      </c>
      <c r="AI29" s="39">
        <f>Weather!J161</f>
        <v>0</v>
      </c>
      <c r="AJ29" s="39">
        <f>Weather!K161</f>
        <v>186.6</v>
      </c>
      <c r="AK29" s="39">
        <f>Weather!L161</f>
        <v>2.4000000000000004</v>
      </c>
      <c r="AL29" s="39">
        <f>Weather!M161</f>
        <v>134.19999999999999</v>
      </c>
      <c r="AM29" s="39">
        <f>Weather!N161</f>
        <v>10</v>
      </c>
      <c r="AN29" s="39">
        <f>Weather!O161</f>
        <v>83.5</v>
      </c>
      <c r="AO29" s="39">
        <f>Weather!P161</f>
        <v>19.3</v>
      </c>
      <c r="AP29" s="39">
        <f>Weather!Q161</f>
        <v>38</v>
      </c>
      <c r="AQ29" s="39">
        <f>Weather!R161</f>
        <v>33.799999999999997</v>
      </c>
      <c r="AR29">
        <v>0</v>
      </c>
      <c r="AS29">
        <v>0</v>
      </c>
      <c r="AT29">
        <v>0</v>
      </c>
      <c r="AU29">
        <v>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</v>
      </c>
      <c r="BE29">
        <v>0</v>
      </c>
      <c r="BF29">
        <v>1</v>
      </c>
      <c r="BG29" s="1">
        <f t="shared" si="4"/>
        <v>28</v>
      </c>
      <c r="BH29">
        <v>30</v>
      </c>
      <c r="BI29">
        <v>19</v>
      </c>
      <c r="BJ29" s="159">
        <f t="shared" si="5"/>
        <v>642.98951295444613</v>
      </c>
      <c r="BK29" s="159">
        <f t="shared" si="6"/>
        <v>21.432983765148204</v>
      </c>
      <c r="BL29" s="158">
        <f t="shared" si="7"/>
        <v>1265296.1965755241</v>
      </c>
      <c r="BM29" s="159">
        <f t="shared" si="8"/>
        <v>2573.499762181772</v>
      </c>
      <c r="BN29" s="159">
        <f t="shared" si="9"/>
        <v>85.783325406059063</v>
      </c>
      <c r="BO29" s="159">
        <f t="shared" si="10"/>
        <v>439467.97605524055</v>
      </c>
      <c r="BP29" s="159">
        <f t="shared" si="11"/>
        <v>70181.949762053075</v>
      </c>
      <c r="BQ29" s="159">
        <f t="shared" si="12"/>
        <v>2339.3983254017689</v>
      </c>
      <c r="BR29" s="159">
        <f t="shared" si="13"/>
        <v>3693.7868295817407</v>
      </c>
      <c r="BS29" s="159">
        <f t="shared" si="14"/>
        <v>2330040.7321001617</v>
      </c>
      <c r="BT29" s="159">
        <f t="shared" si="15"/>
        <v>3679011.6822634134</v>
      </c>
      <c r="BU29" s="158">
        <v>242119.89726572137</v>
      </c>
      <c r="BV29" s="158">
        <f t="shared" si="16"/>
        <v>37958885.897265725</v>
      </c>
    </row>
    <row r="30" spans="1:74" x14ac:dyDescent="0.2">
      <c r="A30" s="3">
        <v>41030</v>
      </c>
      <c r="B30" s="4">
        <f t="shared" si="0"/>
        <v>2012</v>
      </c>
      <c r="C30" s="2">
        <v>42865233</v>
      </c>
      <c r="D30" s="2">
        <f>VLOOKUP(B30,CDM!$I$5:$N$15,2,FALSE)/12</f>
        <v>242119.89726572137</v>
      </c>
      <c r="E30" s="2">
        <f t="shared" si="1"/>
        <v>43107352.897265725</v>
      </c>
      <c r="F30" s="7">
        <v>59072</v>
      </c>
      <c r="G30" s="5">
        <v>13868621</v>
      </c>
      <c r="H30" s="7">
        <v>5123</v>
      </c>
      <c r="I30" s="2">
        <f>VLOOKUP(B30,CDM!$I$5:$N$15,3,FALSE)/12</f>
        <v>114356.28165721649</v>
      </c>
      <c r="J30" s="2">
        <f t="shared" si="2"/>
        <v>13982977.281657217</v>
      </c>
      <c r="K30" s="5">
        <v>75036444</v>
      </c>
      <c r="L30" s="2">
        <f>VLOOKUP(B30,CDM!$I$5:$N$15,4,FALSE)/12</f>
        <v>661548.96300485171</v>
      </c>
      <c r="M30" s="86">
        <f t="shared" si="3"/>
        <v>75697992.963004857</v>
      </c>
      <c r="N30" s="5">
        <v>200873</v>
      </c>
      <c r="O30" s="7">
        <v>998</v>
      </c>
      <c r="P30" s="5">
        <v>658589</v>
      </c>
      <c r="Q30" s="5">
        <v>2287</v>
      </c>
      <c r="R30" s="7">
        <v>15095</v>
      </c>
      <c r="S30" s="5">
        <v>271142</v>
      </c>
      <c r="T30" s="1">
        <v>0</v>
      </c>
      <c r="U30" s="1">
        <v>604</v>
      </c>
      <c r="V30" s="37">
        <f>'Economic (2020 Adj.)'!C42</f>
        <v>634944.30000000005</v>
      </c>
      <c r="W30" s="37">
        <f>'Economic (2020 Adj.)'!D42</f>
        <v>6690.1</v>
      </c>
      <c r="X30" s="37">
        <f>'Economic (2020 Adj.)'!F42</f>
        <v>2917.9</v>
      </c>
      <c r="Y30" s="37">
        <f>'Economic (2020 Adj.)'!H42</f>
        <v>376.3</v>
      </c>
      <c r="Z30" s="37">
        <f>'Economic (2020 Adj.)'!E42</f>
        <v>6658.1</v>
      </c>
      <c r="AA30" s="37">
        <f>'Economic (2020 Adj.)'!G42</f>
        <v>2902.3</v>
      </c>
      <c r="AB30" s="37">
        <f>'Economic (2020 Adj.)'!I42</f>
        <v>375.1</v>
      </c>
      <c r="AC30" s="39">
        <f>Weather!D162</f>
        <v>15.490322580645163</v>
      </c>
      <c r="AD30" s="39">
        <f>Weather!E162</f>
        <v>152.00000000000003</v>
      </c>
      <c r="AE30" s="39">
        <f>Weather!F162</f>
        <v>12.2</v>
      </c>
      <c r="AF30" s="39">
        <f>Weather!G162</f>
        <v>100.99999999999999</v>
      </c>
      <c r="AG30" s="39">
        <f>Weather!H162</f>
        <v>23.2</v>
      </c>
      <c r="AH30" s="39">
        <f>Weather!I162</f>
        <v>62</v>
      </c>
      <c r="AI30" s="39">
        <f>Weather!J162</f>
        <v>46.2</v>
      </c>
      <c r="AJ30" s="39">
        <f>Weather!K162</f>
        <v>31.1</v>
      </c>
      <c r="AK30" s="39">
        <f>Weather!L162</f>
        <v>77.3</v>
      </c>
      <c r="AL30" s="39">
        <f>Weather!M162</f>
        <v>11.399999999999997</v>
      </c>
      <c r="AM30" s="39">
        <f>Weather!N162</f>
        <v>119.6</v>
      </c>
      <c r="AN30" s="39">
        <f>Weather!O162</f>
        <v>1.8999999999999986</v>
      </c>
      <c r="AO30" s="39">
        <f>Weather!P162</f>
        <v>172.10000000000002</v>
      </c>
      <c r="AP30" s="39">
        <f>Weather!Q162</f>
        <v>0</v>
      </c>
      <c r="AQ30" s="39">
        <f>Weather!R162</f>
        <v>232.2</v>
      </c>
      <c r="AR30">
        <v>0</v>
      </c>
      <c r="AS30">
        <v>0</v>
      </c>
      <c r="AT30">
        <v>0</v>
      </c>
      <c r="AU30">
        <v>0</v>
      </c>
      <c r="AV30">
        <v>1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1</v>
      </c>
      <c r="BE30">
        <v>0</v>
      </c>
      <c r="BF30">
        <v>1</v>
      </c>
      <c r="BG30" s="1">
        <f t="shared" si="4"/>
        <v>29</v>
      </c>
      <c r="BH30">
        <v>31</v>
      </c>
      <c r="BI30">
        <v>22</v>
      </c>
      <c r="BJ30" s="159">
        <f t="shared" si="5"/>
        <v>729.74256665197936</v>
      </c>
      <c r="BK30" s="159">
        <f t="shared" si="6"/>
        <v>23.540082795225139</v>
      </c>
      <c r="BL30" s="158">
        <f t="shared" si="7"/>
        <v>1390559.7708795394</v>
      </c>
      <c r="BM30" s="159">
        <f t="shared" si="8"/>
        <v>2729.4509626502472</v>
      </c>
      <c r="BN30" s="159">
        <f t="shared" si="9"/>
        <v>88.046805246782171</v>
      </c>
      <c r="BO30" s="159">
        <f t="shared" si="10"/>
        <v>451063.78327926504</v>
      </c>
      <c r="BP30" s="159">
        <f t="shared" si="11"/>
        <v>75849.692347700257</v>
      </c>
      <c r="BQ30" s="159">
        <f t="shared" si="12"/>
        <v>2446.7642692806535</v>
      </c>
      <c r="BR30" s="159">
        <f t="shared" si="13"/>
        <v>3447.7132885318297</v>
      </c>
      <c r="BS30" s="159">
        <f t="shared" si="14"/>
        <v>2441870.740742092</v>
      </c>
      <c r="BT30" s="159">
        <f t="shared" si="15"/>
        <v>3440817.8619547663</v>
      </c>
      <c r="BU30" s="158">
        <v>242119.89726572137</v>
      </c>
      <c r="BV30" s="158">
        <f t="shared" si="16"/>
        <v>43107352.897265725</v>
      </c>
    </row>
    <row r="31" spans="1:74" x14ac:dyDescent="0.2">
      <c r="A31" s="3">
        <v>41061</v>
      </c>
      <c r="B31" s="4">
        <f t="shared" si="0"/>
        <v>2012</v>
      </c>
      <c r="C31" s="2">
        <v>52997688</v>
      </c>
      <c r="D31" s="2">
        <f>VLOOKUP(B31,CDM!$I$5:$N$15,2,FALSE)/12</f>
        <v>242119.89726572137</v>
      </c>
      <c r="E31" s="2">
        <f t="shared" si="1"/>
        <v>53239807.897265725</v>
      </c>
      <c r="F31" s="5">
        <v>59132</v>
      </c>
      <c r="G31" s="5">
        <v>14868354</v>
      </c>
      <c r="H31" s="5">
        <v>5127</v>
      </c>
      <c r="I31" s="2">
        <f>VLOOKUP(B31,CDM!$I$5:$N$15,3,FALSE)/12</f>
        <v>114356.28165721649</v>
      </c>
      <c r="J31" s="2">
        <f t="shared" si="2"/>
        <v>14982710.281657217</v>
      </c>
      <c r="K31" s="5">
        <v>77981189</v>
      </c>
      <c r="L31" s="2">
        <f>VLOOKUP(B31,CDM!$I$5:$N$15,4,FALSE)/12</f>
        <v>661548.96300485171</v>
      </c>
      <c r="M31" s="86">
        <f t="shared" si="3"/>
        <v>78642737.963004857</v>
      </c>
      <c r="N31" s="5">
        <v>208434</v>
      </c>
      <c r="O31" s="5">
        <v>999</v>
      </c>
      <c r="P31" s="5">
        <v>593850</v>
      </c>
      <c r="Q31" s="5">
        <v>2287</v>
      </c>
      <c r="R31" s="5">
        <v>15095</v>
      </c>
      <c r="S31" s="5">
        <v>270556</v>
      </c>
      <c r="T31" s="1">
        <v>0</v>
      </c>
      <c r="U31" s="1">
        <v>604</v>
      </c>
      <c r="V31" s="37">
        <f>'Economic (2020 Adj.)'!C43</f>
        <v>634944.30000000005</v>
      </c>
      <c r="W31" s="37">
        <f>'Economic (2020 Adj.)'!D43</f>
        <v>6693.3</v>
      </c>
      <c r="X31" s="37">
        <f>'Economic (2020 Adj.)'!F43</f>
        <v>2928.6</v>
      </c>
      <c r="Y31" s="37">
        <f>'Economic (2020 Adj.)'!H43</f>
        <v>371.5</v>
      </c>
      <c r="Z31" s="37">
        <f>'Economic (2020 Adj.)'!E43</f>
        <v>6737.2</v>
      </c>
      <c r="AA31" s="37">
        <f>'Economic (2020 Adj.)'!G43</f>
        <v>2937.8</v>
      </c>
      <c r="AB31" s="37">
        <f>'Economic (2020 Adj.)'!I43</f>
        <v>373.8</v>
      </c>
      <c r="AC31" s="39">
        <f>Weather!D163</f>
        <v>20.633333333333333</v>
      </c>
      <c r="AD31" s="39">
        <f>Weather!E163</f>
        <v>44.199999999999996</v>
      </c>
      <c r="AE31" s="39">
        <f>Weather!F163</f>
        <v>63.20000000000001</v>
      </c>
      <c r="AF31" s="39">
        <f>Weather!G163</f>
        <v>22.7</v>
      </c>
      <c r="AG31" s="39">
        <f>Weather!H163</f>
        <v>101.69999999999999</v>
      </c>
      <c r="AH31" s="39">
        <f>Weather!I163</f>
        <v>8</v>
      </c>
      <c r="AI31" s="39">
        <f>Weather!J163</f>
        <v>147</v>
      </c>
      <c r="AJ31" s="39">
        <f>Weather!K163</f>
        <v>1.0999999999999996</v>
      </c>
      <c r="AK31" s="39">
        <f>Weather!L163</f>
        <v>200.09999999999997</v>
      </c>
      <c r="AL31" s="39">
        <f>Weather!M163</f>
        <v>0</v>
      </c>
      <c r="AM31" s="39">
        <f>Weather!N163</f>
        <v>259</v>
      </c>
      <c r="AN31" s="39">
        <f>Weather!O163</f>
        <v>0</v>
      </c>
      <c r="AO31" s="39">
        <f>Weather!P163</f>
        <v>319</v>
      </c>
      <c r="AP31" s="39">
        <f>Weather!Q163</f>
        <v>0</v>
      </c>
      <c r="AQ31" s="39">
        <f>Weather!R163</f>
        <v>379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 s="1">
        <f t="shared" si="4"/>
        <v>30</v>
      </c>
      <c r="BH31">
        <v>30</v>
      </c>
      <c r="BI31">
        <v>21</v>
      </c>
      <c r="BJ31" s="159">
        <f t="shared" si="5"/>
        <v>900.3552712112853</v>
      </c>
      <c r="BK31" s="159">
        <f t="shared" si="6"/>
        <v>30.011842373709509</v>
      </c>
      <c r="BL31" s="158">
        <f t="shared" si="7"/>
        <v>1774660.2632421909</v>
      </c>
      <c r="BM31" s="159">
        <f t="shared" si="8"/>
        <v>2922.3152490066741</v>
      </c>
      <c r="BN31" s="159">
        <f t="shared" si="9"/>
        <v>97.410508300222475</v>
      </c>
      <c r="BO31" s="159">
        <f t="shared" si="10"/>
        <v>499423.67605524056</v>
      </c>
      <c r="BP31" s="159">
        <f t="shared" si="11"/>
        <v>78721.459422427288</v>
      </c>
      <c r="BQ31" s="159">
        <f t="shared" si="12"/>
        <v>2624.0486474142431</v>
      </c>
      <c r="BR31" s="159">
        <f t="shared" si="13"/>
        <v>3748.6409248774899</v>
      </c>
      <c r="BS31" s="159">
        <f t="shared" si="14"/>
        <v>2621424.5987668284</v>
      </c>
      <c r="BT31" s="159">
        <f t="shared" si="15"/>
        <v>3744892.2839526124</v>
      </c>
      <c r="BU31" s="158">
        <v>242119.89726572137</v>
      </c>
      <c r="BV31" s="158">
        <f t="shared" si="16"/>
        <v>53239807.897265725</v>
      </c>
    </row>
    <row r="32" spans="1:74" x14ac:dyDescent="0.2">
      <c r="A32" s="3">
        <v>41091</v>
      </c>
      <c r="B32" s="4">
        <f t="shared" si="0"/>
        <v>2012</v>
      </c>
      <c r="C32" s="2">
        <v>63233816</v>
      </c>
      <c r="D32" s="2">
        <f>VLOOKUP(B32,CDM!$I$5:$N$15,2,FALSE)/12</f>
        <v>242119.89726572137</v>
      </c>
      <c r="E32" s="2">
        <f t="shared" si="1"/>
        <v>63475935.897265725</v>
      </c>
      <c r="F32" s="7">
        <v>59180</v>
      </c>
      <c r="G32" s="5">
        <v>16622947</v>
      </c>
      <c r="H32" s="7">
        <v>5135</v>
      </c>
      <c r="I32" s="2">
        <f>VLOOKUP(B32,CDM!$I$5:$N$15,3,FALSE)/12</f>
        <v>114356.28165721649</v>
      </c>
      <c r="J32" s="2">
        <f t="shared" si="2"/>
        <v>16737303.281657217</v>
      </c>
      <c r="K32" s="5">
        <v>84647767</v>
      </c>
      <c r="L32" s="2">
        <f>VLOOKUP(B32,CDM!$I$5:$N$15,4,FALSE)/12</f>
        <v>661548.96300485171</v>
      </c>
      <c r="M32" s="86">
        <f t="shared" si="3"/>
        <v>85309315.963004857</v>
      </c>
      <c r="N32" s="5">
        <v>214820</v>
      </c>
      <c r="O32" s="7">
        <v>1000</v>
      </c>
      <c r="P32" s="5">
        <v>638139</v>
      </c>
      <c r="Q32" s="5">
        <v>2289</v>
      </c>
      <c r="R32" s="7">
        <v>15095</v>
      </c>
      <c r="S32" s="5">
        <v>271142</v>
      </c>
      <c r="T32" s="1">
        <v>0</v>
      </c>
      <c r="U32" s="1">
        <v>604</v>
      </c>
      <c r="V32" s="37">
        <f>'Economic (2020 Adj.)'!C44</f>
        <v>634944.30000000005</v>
      </c>
      <c r="W32" s="37">
        <f>'Economic (2020 Adj.)'!D44</f>
        <v>6694.6</v>
      </c>
      <c r="X32" s="37">
        <f>'Economic (2020 Adj.)'!F44</f>
        <v>2949.2</v>
      </c>
      <c r="Y32" s="37">
        <f>'Economic (2020 Adj.)'!H44</f>
        <v>368.7</v>
      </c>
      <c r="Z32" s="37">
        <f>'Economic (2020 Adj.)'!E44</f>
        <v>6778.6</v>
      </c>
      <c r="AA32" s="37">
        <f>'Economic (2020 Adj.)'!G44</f>
        <v>2965.9</v>
      </c>
      <c r="AB32" s="37">
        <f>'Economic (2020 Adj.)'!I44</f>
        <v>372.6</v>
      </c>
      <c r="AC32" s="39">
        <f>Weather!D164</f>
        <v>24.2258064516129</v>
      </c>
      <c r="AD32" s="39">
        <f>Weather!E164</f>
        <v>0</v>
      </c>
      <c r="AE32" s="39">
        <f>Weather!F164</f>
        <v>131</v>
      </c>
      <c r="AF32" s="39">
        <f>Weather!G164</f>
        <v>0</v>
      </c>
      <c r="AG32" s="39">
        <f>Weather!H164</f>
        <v>193</v>
      </c>
      <c r="AH32" s="39">
        <f>Weather!I164</f>
        <v>0</v>
      </c>
      <c r="AI32" s="39">
        <f>Weather!J164</f>
        <v>255</v>
      </c>
      <c r="AJ32" s="39">
        <f>Weather!K164</f>
        <v>0</v>
      </c>
      <c r="AK32" s="39">
        <f>Weather!L164</f>
        <v>317</v>
      </c>
      <c r="AL32" s="39">
        <f>Weather!M164</f>
        <v>0</v>
      </c>
      <c r="AM32" s="39">
        <f>Weather!N164</f>
        <v>379</v>
      </c>
      <c r="AN32" s="39">
        <f>Weather!O164</f>
        <v>0</v>
      </c>
      <c r="AO32" s="39">
        <f>Weather!P164</f>
        <v>441</v>
      </c>
      <c r="AP32" s="39">
        <f>Weather!Q164</f>
        <v>0</v>
      </c>
      <c r="AQ32" s="39">
        <f>Weather!R164</f>
        <v>503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 s="1">
        <f t="shared" si="4"/>
        <v>31</v>
      </c>
      <c r="BH32">
        <v>31</v>
      </c>
      <c r="BI32">
        <v>21</v>
      </c>
      <c r="BJ32" s="159">
        <f t="shared" si="5"/>
        <v>1072.5910087405496</v>
      </c>
      <c r="BK32" s="159">
        <f t="shared" si="6"/>
        <v>34.599709959372568</v>
      </c>
      <c r="BL32" s="158">
        <f t="shared" si="7"/>
        <v>2047610.8353956686</v>
      </c>
      <c r="BM32" s="159">
        <f t="shared" si="8"/>
        <v>3259.4553615690784</v>
      </c>
      <c r="BN32" s="159">
        <f t="shared" si="9"/>
        <v>105.14372134093801</v>
      </c>
      <c r="BO32" s="159">
        <f t="shared" si="10"/>
        <v>539913.00908571668</v>
      </c>
      <c r="BP32" s="159">
        <f t="shared" si="11"/>
        <v>85309.315963004861</v>
      </c>
      <c r="BQ32" s="159">
        <f t="shared" si="12"/>
        <v>2751.9134181614472</v>
      </c>
      <c r="BR32" s="159">
        <f t="shared" si="13"/>
        <v>4062.3483791907079</v>
      </c>
      <c r="BS32" s="159">
        <f t="shared" si="14"/>
        <v>2751913.4181614472</v>
      </c>
      <c r="BT32" s="159">
        <f t="shared" si="15"/>
        <v>4062348.3791907076</v>
      </c>
      <c r="BU32" s="158">
        <v>242119.89726572137</v>
      </c>
      <c r="BV32" s="158">
        <f t="shared" si="16"/>
        <v>63475935.897265725</v>
      </c>
    </row>
    <row r="33" spans="1:74" x14ac:dyDescent="0.2">
      <c r="A33" s="3">
        <v>41122</v>
      </c>
      <c r="B33" s="4">
        <f t="shared" si="0"/>
        <v>2012</v>
      </c>
      <c r="C33" s="2">
        <v>57288251</v>
      </c>
      <c r="D33" s="2">
        <f>VLOOKUP(B33,CDM!$I$5:$N$15,2,FALSE)/12</f>
        <v>242119.89726572137</v>
      </c>
      <c r="E33" s="2">
        <f t="shared" si="1"/>
        <v>57530370.897265725</v>
      </c>
      <c r="F33" s="7">
        <v>59175</v>
      </c>
      <c r="G33" s="5">
        <v>15780828</v>
      </c>
      <c r="H33" s="7">
        <v>5147</v>
      </c>
      <c r="I33" s="2">
        <f>VLOOKUP(B33,CDM!$I$5:$N$15,3,FALSE)/12</f>
        <v>114356.28165721649</v>
      </c>
      <c r="J33" s="2">
        <f t="shared" si="2"/>
        <v>15895184.281657217</v>
      </c>
      <c r="K33" s="5">
        <v>81855567</v>
      </c>
      <c r="L33" s="2">
        <f>VLOOKUP(B33,CDM!$I$5:$N$15,4,FALSE)/12</f>
        <v>661548.96300485171</v>
      </c>
      <c r="M33" s="86">
        <f t="shared" si="3"/>
        <v>82517115.963004857</v>
      </c>
      <c r="N33" s="5">
        <v>226247</v>
      </c>
      <c r="O33" s="7">
        <v>999</v>
      </c>
      <c r="P33" s="5">
        <v>717791</v>
      </c>
      <c r="Q33" s="5">
        <v>2289</v>
      </c>
      <c r="R33" s="7">
        <v>15096</v>
      </c>
      <c r="S33" s="5">
        <v>270450</v>
      </c>
      <c r="T33" s="1">
        <v>0</v>
      </c>
      <c r="U33" s="1">
        <v>604</v>
      </c>
      <c r="V33" s="37">
        <f>'Economic (2020 Adj.)'!C45</f>
        <v>634944.30000000005</v>
      </c>
      <c r="W33" s="37">
        <f>'Economic (2020 Adj.)'!D45</f>
        <v>6703.3</v>
      </c>
      <c r="X33" s="37">
        <f>'Economic (2020 Adj.)'!F45</f>
        <v>2968.4</v>
      </c>
      <c r="Y33" s="37">
        <f>'Economic (2020 Adj.)'!H45</f>
        <v>371.3</v>
      </c>
      <c r="Z33" s="37">
        <f>'Economic (2020 Adj.)'!E45</f>
        <v>6797.9</v>
      </c>
      <c r="AA33" s="37">
        <f>'Economic (2020 Adj.)'!G45</f>
        <v>2997.9</v>
      </c>
      <c r="AB33" s="37">
        <f>'Economic (2020 Adj.)'!I45</f>
        <v>374.1</v>
      </c>
      <c r="AC33" s="39">
        <f>Weather!D165</f>
        <v>22.219354838709677</v>
      </c>
      <c r="AD33" s="39">
        <f>Weather!E165</f>
        <v>2.7000000000000028</v>
      </c>
      <c r="AE33" s="39">
        <f>Weather!F165</f>
        <v>71.5</v>
      </c>
      <c r="AF33" s="39">
        <f>Weather!G165</f>
        <v>0</v>
      </c>
      <c r="AG33" s="39">
        <f>Weather!H165</f>
        <v>130.80000000000001</v>
      </c>
      <c r="AH33" s="39">
        <f>Weather!I165</f>
        <v>0</v>
      </c>
      <c r="AI33" s="39">
        <f>Weather!J165</f>
        <v>192.8</v>
      </c>
      <c r="AJ33" s="39">
        <f>Weather!K165</f>
        <v>0</v>
      </c>
      <c r="AK33" s="39">
        <f>Weather!L165</f>
        <v>254.8</v>
      </c>
      <c r="AL33" s="39">
        <f>Weather!M165</f>
        <v>0</v>
      </c>
      <c r="AM33" s="39">
        <f>Weather!N165</f>
        <v>316.8</v>
      </c>
      <c r="AN33" s="39">
        <f>Weather!O165</f>
        <v>0</v>
      </c>
      <c r="AO33" s="39">
        <f>Weather!P165</f>
        <v>378.8</v>
      </c>
      <c r="AP33" s="39">
        <f>Weather!Q165</f>
        <v>0</v>
      </c>
      <c r="AQ33" s="39">
        <f>Weather!R165</f>
        <v>440.80000000000007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 s="1">
        <f t="shared" si="4"/>
        <v>32</v>
      </c>
      <c r="BH33">
        <v>31</v>
      </c>
      <c r="BI33">
        <v>22</v>
      </c>
      <c r="BJ33" s="159">
        <f t="shared" si="5"/>
        <v>972.20736624023198</v>
      </c>
      <c r="BK33" s="159">
        <f t="shared" si="6"/>
        <v>31.361527943233291</v>
      </c>
      <c r="BL33" s="158">
        <f t="shared" si="7"/>
        <v>1855818.4160408298</v>
      </c>
      <c r="BM33" s="159">
        <f t="shared" si="8"/>
        <v>3088.2425260651285</v>
      </c>
      <c r="BN33" s="159">
        <f t="shared" si="9"/>
        <v>99.620726647262202</v>
      </c>
      <c r="BO33" s="159">
        <f t="shared" si="10"/>
        <v>512747.88005345862</v>
      </c>
      <c r="BP33" s="159">
        <f t="shared" si="11"/>
        <v>82599.71567868354</v>
      </c>
      <c r="BQ33" s="159">
        <f t="shared" si="12"/>
        <v>2664.5069573768883</v>
      </c>
      <c r="BR33" s="159">
        <f t="shared" si="13"/>
        <v>3754.532530849252</v>
      </c>
      <c r="BS33" s="159">
        <f t="shared" si="14"/>
        <v>2661842.4504195116</v>
      </c>
      <c r="BT33" s="159">
        <f t="shared" si="15"/>
        <v>3750777.9983184026</v>
      </c>
      <c r="BU33" s="158">
        <v>242119.89726572137</v>
      </c>
      <c r="BV33" s="158">
        <f t="shared" si="16"/>
        <v>57530370.897265725</v>
      </c>
    </row>
    <row r="34" spans="1:74" x14ac:dyDescent="0.2">
      <c r="A34" s="3">
        <v>41153</v>
      </c>
      <c r="B34" s="4">
        <f t="shared" si="0"/>
        <v>2012</v>
      </c>
      <c r="C34" s="2">
        <v>46380786</v>
      </c>
      <c r="D34" s="2">
        <f>VLOOKUP(B34,CDM!$I$5:$N$15,2,FALSE)/12</f>
        <v>242119.89726572137</v>
      </c>
      <c r="E34" s="2">
        <f t="shared" si="1"/>
        <v>46622905.897265725</v>
      </c>
      <c r="F34" s="5">
        <v>59185</v>
      </c>
      <c r="G34" s="5">
        <v>14057851</v>
      </c>
      <c r="H34" s="5">
        <v>5148</v>
      </c>
      <c r="I34" s="2">
        <f>VLOOKUP(B34,CDM!$I$5:$N$15,3,FALSE)/12</f>
        <v>114356.28165721649</v>
      </c>
      <c r="J34" s="2">
        <f t="shared" si="2"/>
        <v>14172207.281657217</v>
      </c>
      <c r="K34" s="5">
        <v>74012181</v>
      </c>
      <c r="L34" s="2">
        <f>VLOOKUP(B34,CDM!$I$5:$N$15,4,FALSE)/12</f>
        <v>661548.96300485171</v>
      </c>
      <c r="M34" s="86">
        <f t="shared" si="3"/>
        <v>74673729.963004857</v>
      </c>
      <c r="N34" s="5">
        <v>209543</v>
      </c>
      <c r="O34" s="5">
        <v>999</v>
      </c>
      <c r="P34" s="5">
        <v>792296</v>
      </c>
      <c r="Q34" s="5">
        <v>2289</v>
      </c>
      <c r="R34" s="5">
        <v>15096</v>
      </c>
      <c r="S34" s="5">
        <v>270145</v>
      </c>
      <c r="T34" s="1">
        <v>0</v>
      </c>
      <c r="U34" s="1">
        <v>603</v>
      </c>
      <c r="V34" s="37">
        <f>'Economic (2020 Adj.)'!C46</f>
        <v>634944.30000000005</v>
      </c>
      <c r="W34" s="37">
        <f>'Economic (2020 Adj.)'!D46</f>
        <v>6707.4</v>
      </c>
      <c r="X34" s="37">
        <f>'Economic (2020 Adj.)'!F46</f>
        <v>2985.6</v>
      </c>
      <c r="Y34" s="37">
        <f>'Economic (2020 Adj.)'!H46</f>
        <v>376.3</v>
      </c>
      <c r="Z34" s="37">
        <f>'Economic (2020 Adj.)'!E46</f>
        <v>6763.1</v>
      </c>
      <c r="AA34" s="37">
        <f>'Economic (2020 Adj.)'!G46</f>
        <v>3001.5</v>
      </c>
      <c r="AB34" s="37">
        <f>'Economic (2020 Adj.)'!I46</f>
        <v>376.1</v>
      </c>
      <c r="AC34" s="39">
        <f>Weather!D166</f>
        <v>17.386666666666663</v>
      </c>
      <c r="AD34" s="39">
        <f>Weather!E166</f>
        <v>97.299999999999983</v>
      </c>
      <c r="AE34" s="39">
        <f>Weather!F166</f>
        <v>18.900000000000002</v>
      </c>
      <c r="AF34" s="39">
        <f>Weather!G166</f>
        <v>58.400000000000006</v>
      </c>
      <c r="AG34" s="39">
        <f>Weather!H166</f>
        <v>40</v>
      </c>
      <c r="AH34" s="39">
        <f>Weather!I166</f>
        <v>28.299999999999997</v>
      </c>
      <c r="AI34" s="39">
        <f>Weather!J166</f>
        <v>69.900000000000006</v>
      </c>
      <c r="AJ34" s="39">
        <f>Weather!K166</f>
        <v>11.3</v>
      </c>
      <c r="AK34" s="39">
        <f>Weather!L166</f>
        <v>112.89999999999999</v>
      </c>
      <c r="AL34" s="39">
        <f>Weather!M166</f>
        <v>0.90000000000000036</v>
      </c>
      <c r="AM34" s="39">
        <f>Weather!N166</f>
        <v>162.5</v>
      </c>
      <c r="AN34" s="39">
        <f>Weather!O166</f>
        <v>0</v>
      </c>
      <c r="AO34" s="39">
        <f>Weather!P166</f>
        <v>221.6</v>
      </c>
      <c r="AP34" s="39">
        <f>Weather!Q166</f>
        <v>0</v>
      </c>
      <c r="AQ34" s="39">
        <f>Weather!R166</f>
        <v>281.59999999999997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</v>
      </c>
      <c r="BA34">
        <v>0</v>
      </c>
      <c r="BB34">
        <v>0</v>
      </c>
      <c r="BC34">
        <v>0</v>
      </c>
      <c r="BD34">
        <v>0</v>
      </c>
      <c r="BE34">
        <v>1</v>
      </c>
      <c r="BF34">
        <v>1</v>
      </c>
      <c r="BG34" s="1">
        <f t="shared" si="4"/>
        <v>33</v>
      </c>
      <c r="BH34">
        <v>30</v>
      </c>
      <c r="BI34">
        <v>19</v>
      </c>
      <c r="BJ34" s="159">
        <f t="shared" si="5"/>
        <v>787.74868458673188</v>
      </c>
      <c r="BK34" s="159">
        <f t="shared" si="6"/>
        <v>26.258289486224395</v>
      </c>
      <c r="BL34" s="158">
        <f t="shared" si="7"/>
        <v>1554096.8632421908</v>
      </c>
      <c r="BM34" s="159">
        <f t="shared" si="8"/>
        <v>2752.954017415932</v>
      </c>
      <c r="BN34" s="159">
        <f t="shared" si="9"/>
        <v>91.765133913864403</v>
      </c>
      <c r="BO34" s="159">
        <f t="shared" si="10"/>
        <v>472406.9093885739</v>
      </c>
      <c r="BP34" s="159">
        <f t="shared" si="11"/>
        <v>74748.478441446307</v>
      </c>
      <c r="BQ34" s="159">
        <f t="shared" si="12"/>
        <v>2491.6159480482102</v>
      </c>
      <c r="BR34" s="159">
        <f t="shared" si="13"/>
        <v>3934.1304442866476</v>
      </c>
      <c r="BS34" s="159">
        <f t="shared" si="14"/>
        <v>2489124.3321001618</v>
      </c>
      <c r="BT34" s="159">
        <f t="shared" si="15"/>
        <v>3930196.3138423609</v>
      </c>
      <c r="BU34" s="158">
        <v>242119.89726572137</v>
      </c>
      <c r="BV34" s="158">
        <f t="shared" si="16"/>
        <v>46622905.897265725</v>
      </c>
    </row>
    <row r="35" spans="1:74" x14ac:dyDescent="0.2">
      <c r="A35" s="3">
        <v>41183</v>
      </c>
      <c r="B35" s="4">
        <f t="shared" si="0"/>
        <v>2012</v>
      </c>
      <c r="C35" s="2">
        <v>41744479</v>
      </c>
      <c r="D35" s="2">
        <f>VLOOKUP(B35,CDM!$I$5:$N$15,2,FALSE)/12</f>
        <v>242119.89726572137</v>
      </c>
      <c r="E35" s="2">
        <f t="shared" si="1"/>
        <v>41986598.897265725</v>
      </c>
      <c r="F35" s="7">
        <v>59026</v>
      </c>
      <c r="G35" s="5">
        <v>13542230</v>
      </c>
      <c r="H35" s="7">
        <v>5150</v>
      </c>
      <c r="I35" s="2">
        <f>VLOOKUP(B35,CDM!$I$5:$N$15,3,FALSE)/12</f>
        <v>114356.28165721649</v>
      </c>
      <c r="J35" s="2">
        <f t="shared" si="2"/>
        <v>13656586.281657217</v>
      </c>
      <c r="K35" s="5">
        <v>72712948</v>
      </c>
      <c r="L35" s="2">
        <f>VLOOKUP(B35,CDM!$I$5:$N$15,4,FALSE)/12</f>
        <v>661548.96300485171</v>
      </c>
      <c r="M35" s="86">
        <f t="shared" si="3"/>
        <v>73374496.963004857</v>
      </c>
      <c r="N35" s="5">
        <v>222776</v>
      </c>
      <c r="O35" s="7">
        <v>998</v>
      </c>
      <c r="P35" s="5">
        <v>919844</v>
      </c>
      <c r="Q35" s="5">
        <v>2289</v>
      </c>
      <c r="R35" s="7">
        <v>15096</v>
      </c>
      <c r="S35" s="5">
        <v>270729</v>
      </c>
      <c r="T35" s="1">
        <v>0</v>
      </c>
      <c r="U35" s="1">
        <v>603</v>
      </c>
      <c r="V35" s="37">
        <f>'Economic (2020 Adj.)'!C47</f>
        <v>634944.30000000005</v>
      </c>
      <c r="W35" s="37">
        <f>'Economic (2020 Adj.)'!D47</f>
        <v>6710</v>
      </c>
      <c r="X35" s="37">
        <f>'Economic (2020 Adj.)'!F47</f>
        <v>3002.1</v>
      </c>
      <c r="Y35" s="37">
        <f>'Economic (2020 Adj.)'!H47</f>
        <v>377.5</v>
      </c>
      <c r="Z35" s="37">
        <f>'Economic (2020 Adj.)'!E47</f>
        <v>6740.9</v>
      </c>
      <c r="AA35" s="37">
        <f>'Economic (2020 Adj.)'!G47</f>
        <v>3012.7</v>
      </c>
      <c r="AB35" s="37">
        <f>'Economic (2020 Adj.)'!I47</f>
        <v>375.9</v>
      </c>
      <c r="AC35" s="39">
        <f>Weather!D167</f>
        <v>10.816129032258065</v>
      </c>
      <c r="AD35" s="39">
        <f>Weather!E167</f>
        <v>284.69999999999993</v>
      </c>
      <c r="AE35" s="39">
        <f>Weather!F167</f>
        <v>0</v>
      </c>
      <c r="AF35" s="39">
        <f>Weather!G167</f>
        <v>223.20000000000002</v>
      </c>
      <c r="AG35" s="39">
        <f>Weather!H167</f>
        <v>0.5</v>
      </c>
      <c r="AH35" s="39">
        <f>Weather!I167</f>
        <v>164.50000000000003</v>
      </c>
      <c r="AI35" s="39">
        <f>Weather!J167</f>
        <v>3.8000000000000007</v>
      </c>
      <c r="AJ35" s="39">
        <f>Weather!K167</f>
        <v>110.60000000000001</v>
      </c>
      <c r="AK35" s="39">
        <f>Weather!L167</f>
        <v>11.9</v>
      </c>
      <c r="AL35" s="39">
        <f>Weather!M167</f>
        <v>66.599999999999994</v>
      </c>
      <c r="AM35" s="39">
        <f>Weather!N167</f>
        <v>29.900000000000006</v>
      </c>
      <c r="AN35" s="39">
        <f>Weather!O167</f>
        <v>29.7</v>
      </c>
      <c r="AO35" s="39">
        <f>Weather!P167</f>
        <v>55</v>
      </c>
      <c r="AP35" s="39">
        <f>Weather!Q167</f>
        <v>9.1999999999999993</v>
      </c>
      <c r="AQ35" s="39">
        <f>Weather!R167</f>
        <v>96.5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</v>
      </c>
      <c r="BB35">
        <v>0</v>
      </c>
      <c r="BC35">
        <v>0</v>
      </c>
      <c r="BD35">
        <v>0</v>
      </c>
      <c r="BE35">
        <v>1</v>
      </c>
      <c r="BF35">
        <v>1</v>
      </c>
      <c r="BG35" s="1">
        <f t="shared" si="4"/>
        <v>34</v>
      </c>
      <c r="BH35">
        <v>31</v>
      </c>
      <c r="BI35">
        <v>22</v>
      </c>
      <c r="BJ35" s="159">
        <f t="shared" si="5"/>
        <v>711.32380471767908</v>
      </c>
      <c r="BK35" s="159">
        <f t="shared" si="6"/>
        <v>22.945929184441262</v>
      </c>
      <c r="BL35" s="158">
        <f t="shared" si="7"/>
        <v>1354406.4160408298</v>
      </c>
      <c r="BM35" s="159">
        <f t="shared" si="8"/>
        <v>2651.7643265353818</v>
      </c>
      <c r="BN35" s="159">
        <f t="shared" si="9"/>
        <v>85.540784726947805</v>
      </c>
      <c r="BO35" s="159">
        <f t="shared" si="10"/>
        <v>440535.04134378122</v>
      </c>
      <c r="BP35" s="159">
        <f t="shared" si="11"/>
        <v>73521.540043091038</v>
      </c>
      <c r="BQ35" s="159">
        <f t="shared" si="12"/>
        <v>2371.6625820351946</v>
      </c>
      <c r="BR35" s="159">
        <f t="shared" si="13"/>
        <v>3341.8881837768654</v>
      </c>
      <c r="BS35" s="159">
        <f t="shared" si="14"/>
        <v>2366919.2568711243</v>
      </c>
      <c r="BT35" s="159">
        <f t="shared" si="15"/>
        <v>3335204.4074093117</v>
      </c>
      <c r="BU35" s="158">
        <v>242119.89726572137</v>
      </c>
      <c r="BV35" s="158">
        <f t="shared" si="16"/>
        <v>41986598.897265725</v>
      </c>
    </row>
    <row r="36" spans="1:74" x14ac:dyDescent="0.2">
      <c r="A36" s="3">
        <v>41214</v>
      </c>
      <c r="B36" s="4">
        <f t="shared" si="0"/>
        <v>2012</v>
      </c>
      <c r="C36" s="2">
        <v>39247878</v>
      </c>
      <c r="D36" s="2">
        <f>VLOOKUP(B36,CDM!$I$5:$N$15,2,FALSE)/12</f>
        <v>242119.89726572137</v>
      </c>
      <c r="E36" s="2">
        <f t="shared" si="1"/>
        <v>39489997.897265725</v>
      </c>
      <c r="F36" s="7">
        <v>59073</v>
      </c>
      <c r="G36" s="5">
        <v>14045765</v>
      </c>
      <c r="H36" s="7">
        <v>5162</v>
      </c>
      <c r="I36" s="2">
        <f>VLOOKUP(B36,CDM!$I$5:$N$15,3,FALSE)/12</f>
        <v>114356.28165721649</v>
      </c>
      <c r="J36" s="2">
        <f t="shared" si="2"/>
        <v>14160121.281657217</v>
      </c>
      <c r="K36" s="5">
        <v>72147206</v>
      </c>
      <c r="L36" s="2">
        <f>VLOOKUP(B36,CDM!$I$5:$N$15,4,FALSE)/12</f>
        <v>661548.96300485171</v>
      </c>
      <c r="M36" s="86">
        <f t="shared" si="3"/>
        <v>72808754.963004857</v>
      </c>
      <c r="N36" s="5">
        <v>204520</v>
      </c>
      <c r="O36" s="7">
        <v>1000</v>
      </c>
      <c r="P36" s="5">
        <v>979610</v>
      </c>
      <c r="Q36" s="5">
        <v>2289</v>
      </c>
      <c r="R36" s="7">
        <v>15096</v>
      </c>
      <c r="S36" s="5">
        <v>270145</v>
      </c>
      <c r="T36" s="1">
        <v>0</v>
      </c>
      <c r="U36" s="1">
        <v>603</v>
      </c>
      <c r="V36" s="37">
        <f>'Economic (2020 Adj.)'!C48</f>
        <v>634944.30000000005</v>
      </c>
      <c r="W36" s="37">
        <f>'Economic (2020 Adj.)'!D48</f>
        <v>6722.4</v>
      </c>
      <c r="X36" s="37">
        <f>'Economic (2020 Adj.)'!F48</f>
        <v>3019.5</v>
      </c>
      <c r="Y36" s="37">
        <f>'Economic (2020 Adj.)'!H48</f>
        <v>377.9</v>
      </c>
      <c r="Z36" s="37">
        <f>'Economic (2020 Adj.)'!E48</f>
        <v>6727.4</v>
      </c>
      <c r="AA36" s="37">
        <f>'Economic (2020 Adj.)'!G48</f>
        <v>3019</v>
      </c>
      <c r="AB36" s="37">
        <f>'Economic (2020 Adj.)'!I48</f>
        <v>373.6</v>
      </c>
      <c r="AC36" s="39">
        <f>Weather!D168</f>
        <v>4.8366666666666669</v>
      </c>
      <c r="AD36" s="39">
        <f>Weather!E168</f>
        <v>454.90000000000003</v>
      </c>
      <c r="AE36" s="39">
        <f>Weather!F168</f>
        <v>0</v>
      </c>
      <c r="AF36" s="39">
        <f>Weather!G168</f>
        <v>394.9</v>
      </c>
      <c r="AG36" s="39">
        <f>Weather!H168</f>
        <v>0</v>
      </c>
      <c r="AH36" s="39">
        <f>Weather!I168</f>
        <v>334.90000000000003</v>
      </c>
      <c r="AI36" s="39">
        <f>Weather!J168</f>
        <v>0</v>
      </c>
      <c r="AJ36" s="39">
        <f>Weather!K168</f>
        <v>274.90000000000009</v>
      </c>
      <c r="AK36" s="39">
        <f>Weather!L168</f>
        <v>0</v>
      </c>
      <c r="AL36" s="39">
        <f>Weather!M168</f>
        <v>216.80000000000004</v>
      </c>
      <c r="AM36" s="39">
        <f>Weather!N168</f>
        <v>1.9000000000000004</v>
      </c>
      <c r="AN36" s="39">
        <f>Weather!O168</f>
        <v>161</v>
      </c>
      <c r="AO36" s="39">
        <f>Weather!P168</f>
        <v>6.1</v>
      </c>
      <c r="AP36" s="39">
        <f>Weather!Q168</f>
        <v>107</v>
      </c>
      <c r="AQ36" s="39">
        <f>Weather!R168</f>
        <v>12.1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1</v>
      </c>
      <c r="BC36">
        <v>0</v>
      </c>
      <c r="BD36">
        <v>0</v>
      </c>
      <c r="BE36">
        <v>1</v>
      </c>
      <c r="BF36">
        <v>1</v>
      </c>
      <c r="BG36" s="1">
        <f t="shared" si="4"/>
        <v>35</v>
      </c>
      <c r="BH36">
        <v>30</v>
      </c>
      <c r="BI36">
        <v>22</v>
      </c>
      <c r="BJ36" s="159">
        <f t="shared" si="5"/>
        <v>668.49487747813259</v>
      </c>
      <c r="BK36" s="159">
        <f t="shared" si="6"/>
        <v>22.283162582604419</v>
      </c>
      <c r="BL36" s="158">
        <f t="shared" si="7"/>
        <v>1316333.2632421909</v>
      </c>
      <c r="BM36" s="159">
        <f t="shared" si="8"/>
        <v>2743.1463157026765</v>
      </c>
      <c r="BN36" s="159">
        <f t="shared" si="9"/>
        <v>91.438210523422555</v>
      </c>
      <c r="BO36" s="159">
        <f t="shared" si="10"/>
        <v>472004.04272190726</v>
      </c>
      <c r="BP36" s="159">
        <f t="shared" si="11"/>
        <v>72808.75496300486</v>
      </c>
      <c r="BQ36" s="159">
        <f t="shared" si="12"/>
        <v>2426.9584987668286</v>
      </c>
      <c r="BR36" s="159">
        <f t="shared" si="13"/>
        <v>3309.4888619547664</v>
      </c>
      <c r="BS36" s="159">
        <f t="shared" si="14"/>
        <v>2426958.4987668288</v>
      </c>
      <c r="BT36" s="159">
        <f t="shared" si="15"/>
        <v>3309488.8619547663</v>
      </c>
      <c r="BU36" s="158">
        <v>242119.89726572137</v>
      </c>
      <c r="BV36" s="158">
        <f t="shared" si="16"/>
        <v>39489997.897265725</v>
      </c>
    </row>
    <row r="37" spans="1:74" x14ac:dyDescent="0.2">
      <c r="A37" s="3">
        <v>41244</v>
      </c>
      <c r="B37" s="4">
        <f t="shared" si="0"/>
        <v>2012</v>
      </c>
      <c r="C37" s="2">
        <v>44598971</v>
      </c>
      <c r="D37" s="2">
        <f>VLOOKUP(B37,CDM!$I$5:$N$15,2,FALSE)/12</f>
        <v>242119.89726572137</v>
      </c>
      <c r="E37" s="2">
        <f t="shared" si="1"/>
        <v>44841090.897265725</v>
      </c>
      <c r="F37" s="5">
        <v>59257</v>
      </c>
      <c r="G37" s="5">
        <v>14927116</v>
      </c>
      <c r="H37" s="5">
        <v>5168</v>
      </c>
      <c r="I37" s="2">
        <f>VLOOKUP(B37,CDM!$I$5:$N$15,3,FALSE)/12</f>
        <v>114356.28165721649</v>
      </c>
      <c r="J37" s="2">
        <f t="shared" si="2"/>
        <v>15041472.281657217</v>
      </c>
      <c r="K37" s="5">
        <v>72026072</v>
      </c>
      <c r="L37" s="2">
        <f>VLOOKUP(B37,CDM!$I$5:$N$15,4,FALSE)/12</f>
        <v>661548.96300485171</v>
      </c>
      <c r="M37" s="86">
        <f t="shared" si="3"/>
        <v>72687620.963004857</v>
      </c>
      <c r="N37" s="5">
        <v>168867</v>
      </c>
      <c r="O37" s="5">
        <v>1004</v>
      </c>
      <c r="P37" s="5">
        <v>1061020</v>
      </c>
      <c r="Q37" s="5">
        <v>2290</v>
      </c>
      <c r="R37" s="5">
        <v>15105</v>
      </c>
      <c r="S37" s="5">
        <v>273475</v>
      </c>
      <c r="T37" s="1">
        <v>0</v>
      </c>
      <c r="U37" s="1">
        <v>603</v>
      </c>
      <c r="V37" s="37">
        <f>'Economic (2020 Adj.)'!C49</f>
        <v>634944.30000000005</v>
      </c>
      <c r="W37" s="37">
        <f>'Economic (2020 Adj.)'!D49</f>
        <v>6740.6</v>
      </c>
      <c r="X37" s="37">
        <f>'Economic (2020 Adj.)'!F49</f>
        <v>3030.3</v>
      </c>
      <c r="Y37" s="37">
        <f>'Economic (2020 Adj.)'!H49</f>
        <v>378.6</v>
      </c>
      <c r="Z37" s="37">
        <f>'Economic (2020 Adj.)'!E49</f>
        <v>6740.2</v>
      </c>
      <c r="AA37" s="37">
        <f>'Economic (2020 Adj.)'!G49</f>
        <v>3033.6</v>
      </c>
      <c r="AB37" s="37">
        <f>'Economic (2020 Adj.)'!I49</f>
        <v>375.8</v>
      </c>
      <c r="AC37" s="39">
        <f>Weather!D169</f>
        <v>2.5354838709677421</v>
      </c>
      <c r="AD37" s="39">
        <f>Weather!E169</f>
        <v>541.40000000000009</v>
      </c>
      <c r="AE37" s="39">
        <f>Weather!F169</f>
        <v>0</v>
      </c>
      <c r="AF37" s="39">
        <f>Weather!G169</f>
        <v>479.4</v>
      </c>
      <c r="AG37" s="39">
        <f>Weather!H169</f>
        <v>0</v>
      </c>
      <c r="AH37" s="39">
        <f>Weather!I169</f>
        <v>417.40000000000003</v>
      </c>
      <c r="AI37" s="39">
        <f>Weather!J169</f>
        <v>0</v>
      </c>
      <c r="AJ37" s="39">
        <f>Weather!K169</f>
        <v>355.4</v>
      </c>
      <c r="AK37" s="39">
        <f>Weather!L169</f>
        <v>0</v>
      </c>
      <c r="AL37" s="39">
        <f>Weather!M169</f>
        <v>293.39999999999998</v>
      </c>
      <c r="AM37" s="39">
        <f>Weather!N169</f>
        <v>0</v>
      </c>
      <c r="AN37" s="39">
        <f>Weather!O169</f>
        <v>233.29999999999998</v>
      </c>
      <c r="AO37" s="39">
        <f>Weather!P169</f>
        <v>1.9000000000000004</v>
      </c>
      <c r="AP37" s="39">
        <f>Weather!Q169</f>
        <v>173.79999999999998</v>
      </c>
      <c r="AQ37" s="39">
        <f>Weather!R169</f>
        <v>4.4000000000000004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0</v>
      </c>
      <c r="BF37">
        <v>0</v>
      </c>
      <c r="BG37" s="1">
        <f t="shared" si="4"/>
        <v>36</v>
      </c>
      <c r="BH37">
        <v>31</v>
      </c>
      <c r="BI37">
        <v>19</v>
      </c>
      <c r="BJ37" s="159">
        <f t="shared" si="5"/>
        <v>756.72225892748077</v>
      </c>
      <c r="BK37" s="159">
        <f t="shared" si="6"/>
        <v>24.410395449273572</v>
      </c>
      <c r="BL37" s="158">
        <f t="shared" si="7"/>
        <v>1446486.8031376039</v>
      </c>
      <c r="BM37" s="159">
        <f t="shared" si="8"/>
        <v>2910.5016024878514</v>
      </c>
      <c r="BN37" s="159">
        <f t="shared" si="9"/>
        <v>93.887148467350045</v>
      </c>
      <c r="BO37" s="159">
        <f t="shared" si="10"/>
        <v>485208.78327926504</v>
      </c>
      <c r="BP37" s="159">
        <f t="shared" si="11"/>
        <v>72398.028847614405</v>
      </c>
      <c r="BQ37" s="159">
        <f t="shared" si="12"/>
        <v>2335.4202854069163</v>
      </c>
      <c r="BR37" s="159">
        <f t="shared" si="13"/>
        <v>3810.422570927074</v>
      </c>
      <c r="BS37" s="159">
        <f t="shared" si="14"/>
        <v>2344761.9665485439</v>
      </c>
      <c r="BT37" s="159">
        <f t="shared" si="15"/>
        <v>3825664.261210782</v>
      </c>
      <c r="BU37" s="158">
        <v>242119.89726572137</v>
      </c>
      <c r="BV37" s="158">
        <f t="shared" si="16"/>
        <v>44841090.897265725</v>
      </c>
    </row>
    <row r="38" spans="1:74" x14ac:dyDescent="0.2">
      <c r="A38" s="3">
        <v>41275</v>
      </c>
      <c r="B38" s="4">
        <f t="shared" si="0"/>
        <v>2013</v>
      </c>
      <c r="C38" s="2">
        <v>47625731</v>
      </c>
      <c r="D38" s="2">
        <f>VLOOKUP(B38,CDM!$I$5:$N$15,2,FALSE)/12</f>
        <v>369590.720884763</v>
      </c>
      <c r="E38" s="2">
        <f t="shared" si="1"/>
        <v>47995321.720884763</v>
      </c>
      <c r="F38" s="7">
        <v>59206</v>
      </c>
      <c r="G38" s="5">
        <v>15656809</v>
      </c>
      <c r="H38" s="7">
        <v>5177</v>
      </c>
      <c r="I38" s="2">
        <f>VLOOKUP(B38,CDM!$I$5:$N$15,3,FALSE)/12</f>
        <v>181207.62267780254</v>
      </c>
      <c r="J38" s="2">
        <f t="shared" si="2"/>
        <v>15838016.622677803</v>
      </c>
      <c r="K38" s="5">
        <v>78054141</v>
      </c>
      <c r="L38" s="2">
        <f>VLOOKUP(B38,CDM!$I$5:$N$15,4,FALSE)/12</f>
        <v>1222924.8949416389</v>
      </c>
      <c r="M38" s="86">
        <f t="shared" si="3"/>
        <v>79277065.894941643</v>
      </c>
      <c r="N38" s="5">
        <v>204487</v>
      </c>
      <c r="O38" s="7">
        <v>1001</v>
      </c>
      <c r="P38" s="5">
        <v>1038014</v>
      </c>
      <c r="Q38" s="5">
        <v>2290</v>
      </c>
      <c r="R38" s="7">
        <v>15105</v>
      </c>
      <c r="S38" s="5">
        <v>260443</v>
      </c>
      <c r="T38" s="1">
        <v>25</v>
      </c>
      <c r="U38" s="1">
        <v>586</v>
      </c>
      <c r="V38" s="37">
        <f>'Economic (2020 Adj.)'!C50</f>
        <v>643937</v>
      </c>
      <c r="W38" s="37">
        <f>'Economic (2020 Adj.)'!D50</f>
        <v>6758.8</v>
      </c>
      <c r="X38" s="37">
        <f>'Economic (2020 Adj.)'!F50</f>
        <v>3038</v>
      </c>
      <c r="Y38" s="37">
        <f>'Economic (2020 Adj.)'!H50</f>
        <v>380.4</v>
      </c>
      <c r="Z38" s="37">
        <f>'Economic (2020 Adj.)'!E50</f>
        <v>6721.7</v>
      </c>
      <c r="AA38" s="37">
        <f>'Economic (2020 Adj.)'!G50</f>
        <v>3030.3</v>
      </c>
      <c r="AB38" s="37">
        <f>'Economic (2020 Adj.)'!I50</f>
        <v>378.6</v>
      </c>
      <c r="AC38" s="39">
        <f>Weather!D170</f>
        <v>-0.74838709677419368</v>
      </c>
      <c r="AD38" s="39">
        <f>Weather!E170</f>
        <v>643.20000000000005</v>
      </c>
      <c r="AE38" s="39">
        <f>Weather!F170</f>
        <v>0</v>
      </c>
      <c r="AF38" s="39">
        <f>Weather!G170</f>
        <v>581.20000000000005</v>
      </c>
      <c r="AG38" s="39">
        <f>Weather!H170</f>
        <v>0</v>
      </c>
      <c r="AH38" s="39">
        <f>Weather!I170</f>
        <v>519.20000000000005</v>
      </c>
      <c r="AI38" s="39">
        <f>Weather!J170</f>
        <v>0</v>
      </c>
      <c r="AJ38" s="39">
        <f>Weather!K170</f>
        <v>457.2</v>
      </c>
      <c r="AK38" s="39">
        <f>Weather!L170</f>
        <v>0</v>
      </c>
      <c r="AL38" s="39">
        <f>Weather!M170</f>
        <v>395.20000000000005</v>
      </c>
      <c r="AM38" s="39">
        <f>Weather!N170</f>
        <v>0</v>
      </c>
      <c r="AN38" s="39">
        <f>Weather!O170</f>
        <v>334.3</v>
      </c>
      <c r="AO38" s="39">
        <f>Weather!P170</f>
        <v>1.0999999999999996</v>
      </c>
      <c r="AP38" s="39">
        <f>Weather!Q170</f>
        <v>277.60000000000002</v>
      </c>
      <c r="AQ38" s="39">
        <f>Weather!R170</f>
        <v>6.4</v>
      </c>
      <c r="AR38">
        <v>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 s="1">
        <f t="shared" si="4"/>
        <v>37</v>
      </c>
      <c r="BH38">
        <v>31</v>
      </c>
      <c r="BI38">
        <v>22</v>
      </c>
      <c r="BJ38" s="159">
        <f t="shared" si="5"/>
        <v>810.64962539075032</v>
      </c>
      <c r="BK38" s="159">
        <f t="shared" si="6"/>
        <v>26.149987915830657</v>
      </c>
      <c r="BL38" s="158">
        <f t="shared" si="7"/>
        <v>1548236.1845446697</v>
      </c>
      <c r="BM38" s="159">
        <f t="shared" si="8"/>
        <v>3059.303964202782</v>
      </c>
      <c r="BN38" s="159">
        <f t="shared" si="9"/>
        <v>98.68722465170265</v>
      </c>
      <c r="BO38" s="159">
        <f t="shared" si="10"/>
        <v>510903.76202186459</v>
      </c>
      <c r="BP38" s="159">
        <f t="shared" si="11"/>
        <v>79197.86802691473</v>
      </c>
      <c r="BQ38" s="159">
        <f t="shared" si="12"/>
        <v>2554.7699363520883</v>
      </c>
      <c r="BR38" s="159">
        <f t="shared" si="13"/>
        <v>3599.9030921324879</v>
      </c>
      <c r="BS38" s="159">
        <f t="shared" si="14"/>
        <v>2557324.7062884402</v>
      </c>
      <c r="BT38" s="159">
        <f t="shared" si="15"/>
        <v>3603502.9952246202</v>
      </c>
      <c r="BU38" s="158">
        <v>369590.720884763</v>
      </c>
      <c r="BV38" s="158">
        <f t="shared" si="16"/>
        <v>47995321.720884763</v>
      </c>
    </row>
    <row r="39" spans="1:74" x14ac:dyDescent="0.2">
      <c r="A39" s="3">
        <v>41306</v>
      </c>
      <c r="B39" s="4">
        <f t="shared" si="0"/>
        <v>2013</v>
      </c>
      <c r="C39" s="2">
        <v>40795122</v>
      </c>
      <c r="D39" s="2">
        <f>VLOOKUP(B39,CDM!$I$5:$N$15,2,FALSE)/12</f>
        <v>369590.720884763</v>
      </c>
      <c r="E39" s="2">
        <f t="shared" si="1"/>
        <v>41164712.720884763</v>
      </c>
      <c r="F39" s="5">
        <v>59219</v>
      </c>
      <c r="G39" s="5">
        <v>14404989</v>
      </c>
      <c r="H39" s="5">
        <v>5175</v>
      </c>
      <c r="I39" s="2">
        <f>VLOOKUP(B39,CDM!$I$5:$N$15,3,FALSE)/12</f>
        <v>181207.62267780254</v>
      </c>
      <c r="J39" s="2">
        <f t="shared" si="2"/>
        <v>14586196.622677803</v>
      </c>
      <c r="K39" s="5">
        <v>71543300</v>
      </c>
      <c r="L39" s="2">
        <f>VLOOKUP(B39,CDM!$I$5:$N$15,4,FALSE)/12</f>
        <v>1222924.8949416389</v>
      </c>
      <c r="M39" s="86">
        <f t="shared" si="3"/>
        <v>72766224.894941643</v>
      </c>
      <c r="N39" s="5">
        <v>183323</v>
      </c>
      <c r="O39" s="5">
        <v>1002</v>
      </c>
      <c r="P39" s="5">
        <v>867491</v>
      </c>
      <c r="Q39" s="5">
        <v>2290</v>
      </c>
      <c r="R39" s="7">
        <v>15105</v>
      </c>
      <c r="S39" s="5">
        <v>259344</v>
      </c>
      <c r="T39" s="1">
        <v>25</v>
      </c>
      <c r="U39" s="1">
        <v>586</v>
      </c>
      <c r="V39" s="37">
        <f>'Economic (2020 Adj.)'!C51</f>
        <v>643937</v>
      </c>
      <c r="W39" s="37">
        <f>'Economic (2020 Adj.)'!D51</f>
        <v>6775.5</v>
      </c>
      <c r="X39" s="37">
        <f>'Economic (2020 Adj.)'!F51</f>
        <v>3041.7</v>
      </c>
      <c r="Y39" s="37">
        <f>'Economic (2020 Adj.)'!H51</f>
        <v>381.8</v>
      </c>
      <c r="Z39" s="37">
        <f>'Economic (2020 Adj.)'!E51</f>
        <v>6702</v>
      </c>
      <c r="AA39" s="37">
        <f>'Economic (2020 Adj.)'!G51</f>
        <v>3018.2</v>
      </c>
      <c r="AB39" s="37">
        <f>'Economic (2020 Adj.)'!I51</f>
        <v>382.7</v>
      </c>
      <c r="AC39" s="39">
        <f>Weather!D171</f>
        <v>-2.9821428571428572</v>
      </c>
      <c r="AD39" s="39">
        <f>Weather!E171</f>
        <v>643.49999999999989</v>
      </c>
      <c r="AE39" s="39">
        <f>Weather!F171</f>
        <v>0</v>
      </c>
      <c r="AF39" s="39">
        <f>Weather!G171</f>
        <v>587.49999999999989</v>
      </c>
      <c r="AG39" s="39">
        <f>Weather!H171</f>
        <v>0</v>
      </c>
      <c r="AH39" s="39">
        <f>Weather!I171</f>
        <v>531.5</v>
      </c>
      <c r="AI39" s="39">
        <f>Weather!J171</f>
        <v>0</v>
      </c>
      <c r="AJ39" s="39">
        <f>Weather!K171</f>
        <v>475.5</v>
      </c>
      <c r="AK39" s="39">
        <f>Weather!L171</f>
        <v>0</v>
      </c>
      <c r="AL39" s="39">
        <f>Weather!M171</f>
        <v>419.5</v>
      </c>
      <c r="AM39" s="39">
        <f>Weather!N171</f>
        <v>0</v>
      </c>
      <c r="AN39" s="39">
        <f>Weather!O171</f>
        <v>363.5</v>
      </c>
      <c r="AO39" s="39">
        <f>Weather!P171</f>
        <v>0</v>
      </c>
      <c r="AP39" s="39">
        <f>Weather!Q171</f>
        <v>307.50000000000006</v>
      </c>
      <c r="AQ39" s="39">
        <f>Weather!R171</f>
        <v>0</v>
      </c>
      <c r="AR39">
        <v>0</v>
      </c>
      <c r="AS39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 s="1">
        <f t="shared" si="4"/>
        <v>38</v>
      </c>
      <c r="BH39">
        <v>28</v>
      </c>
      <c r="BI39">
        <v>19</v>
      </c>
      <c r="BJ39" s="159">
        <f t="shared" si="5"/>
        <v>695.12677892035936</v>
      </c>
      <c r="BK39" s="159">
        <f t="shared" si="6"/>
        <v>24.825956390012834</v>
      </c>
      <c r="BL39" s="158">
        <f t="shared" si="7"/>
        <v>1470168.3114601702</v>
      </c>
      <c r="BM39" s="159">
        <f t="shared" si="8"/>
        <v>2818.5887193580297</v>
      </c>
      <c r="BN39" s="159">
        <f t="shared" si="9"/>
        <v>100.66388283421534</v>
      </c>
      <c r="BO39" s="159">
        <f t="shared" si="10"/>
        <v>520935.59366706439</v>
      </c>
      <c r="BP39" s="159">
        <f t="shared" si="11"/>
        <v>72620.982929083475</v>
      </c>
      <c r="BQ39" s="159">
        <f t="shared" si="12"/>
        <v>2593.6065331815525</v>
      </c>
      <c r="BR39" s="159">
        <f t="shared" si="13"/>
        <v>3822.1569962675512</v>
      </c>
      <c r="BS39" s="159">
        <f t="shared" si="14"/>
        <v>2598793.746247916</v>
      </c>
      <c r="BT39" s="159">
        <f t="shared" si="15"/>
        <v>3829801.3102600863</v>
      </c>
      <c r="BU39" s="158">
        <v>369590.720884763</v>
      </c>
      <c r="BV39" s="158">
        <f t="shared" si="16"/>
        <v>41164712.720884763</v>
      </c>
    </row>
    <row r="40" spans="1:74" x14ac:dyDescent="0.2">
      <c r="A40" s="3">
        <v>41334</v>
      </c>
      <c r="B40" s="4">
        <f t="shared" si="0"/>
        <v>2013</v>
      </c>
      <c r="C40" s="2">
        <v>42065457</v>
      </c>
      <c r="D40" s="2">
        <f>VLOOKUP(B40,CDM!$I$5:$N$15,2,FALSE)/12</f>
        <v>369590.720884763</v>
      </c>
      <c r="E40" s="2">
        <f t="shared" si="1"/>
        <v>42435047.720884763</v>
      </c>
      <c r="F40" s="7">
        <v>59221</v>
      </c>
      <c r="G40" s="5">
        <v>15191000</v>
      </c>
      <c r="H40" s="7">
        <v>5178</v>
      </c>
      <c r="I40" s="2">
        <f>VLOOKUP(B40,CDM!$I$5:$N$15,3,FALSE)/12</f>
        <v>181207.62267780254</v>
      </c>
      <c r="J40" s="2">
        <f t="shared" si="2"/>
        <v>15372207.622677803</v>
      </c>
      <c r="K40" s="5">
        <v>75672079</v>
      </c>
      <c r="L40" s="2">
        <f>VLOOKUP(B40,CDM!$I$5:$N$15,4,FALSE)/12</f>
        <v>1222924.8949416389</v>
      </c>
      <c r="M40" s="86">
        <f t="shared" si="3"/>
        <v>76895003.894941643</v>
      </c>
      <c r="N40" s="5">
        <v>197492</v>
      </c>
      <c r="O40" s="7">
        <v>1004</v>
      </c>
      <c r="P40" s="5">
        <v>856916</v>
      </c>
      <c r="Q40" s="5">
        <v>2290</v>
      </c>
      <c r="R40" s="5">
        <v>15105</v>
      </c>
      <c r="S40" s="5">
        <v>261170</v>
      </c>
      <c r="T40" s="1">
        <v>25</v>
      </c>
      <c r="U40" s="1">
        <v>586</v>
      </c>
      <c r="V40" s="37">
        <f>'Economic (2020 Adj.)'!C52</f>
        <v>643937</v>
      </c>
      <c r="W40" s="37">
        <f>'Economic (2020 Adj.)'!D52</f>
        <v>6781.1</v>
      </c>
      <c r="X40" s="37">
        <f>'Economic (2020 Adj.)'!F52</f>
        <v>3045.3</v>
      </c>
      <c r="Y40" s="37">
        <f>'Economic (2020 Adj.)'!H52</f>
        <v>380.1</v>
      </c>
      <c r="Z40" s="37">
        <f>'Economic (2020 Adj.)'!E52</f>
        <v>6675.8</v>
      </c>
      <c r="AA40" s="37">
        <f>'Economic (2020 Adj.)'!G52</f>
        <v>3007</v>
      </c>
      <c r="AB40" s="37">
        <f>'Economic (2020 Adj.)'!I52</f>
        <v>379.3</v>
      </c>
      <c r="AC40" s="39">
        <f>Weather!D172</f>
        <v>1.1193548387096774</v>
      </c>
      <c r="AD40" s="39">
        <f>Weather!E172</f>
        <v>585.30000000000007</v>
      </c>
      <c r="AE40" s="39">
        <f>Weather!F172</f>
        <v>0</v>
      </c>
      <c r="AF40" s="39">
        <f>Weather!G172</f>
        <v>523.30000000000007</v>
      </c>
      <c r="AG40" s="39">
        <f>Weather!H172</f>
        <v>0</v>
      </c>
      <c r="AH40" s="39">
        <f>Weather!I172</f>
        <v>461.30000000000007</v>
      </c>
      <c r="AI40" s="39">
        <f>Weather!J172</f>
        <v>0</v>
      </c>
      <c r="AJ40" s="39">
        <f>Weather!K172</f>
        <v>399.30000000000007</v>
      </c>
      <c r="AK40" s="39">
        <f>Weather!L172</f>
        <v>0</v>
      </c>
      <c r="AL40" s="39">
        <f>Weather!M172</f>
        <v>337.3</v>
      </c>
      <c r="AM40" s="39">
        <f>Weather!N172</f>
        <v>0</v>
      </c>
      <c r="AN40" s="39">
        <f>Weather!O172</f>
        <v>275.29999999999995</v>
      </c>
      <c r="AO40" s="39">
        <f>Weather!P172</f>
        <v>0</v>
      </c>
      <c r="AP40" s="39">
        <f>Weather!Q172</f>
        <v>214.7</v>
      </c>
      <c r="AQ40" s="39">
        <f>Weather!R172</f>
        <v>1.4000000000000004</v>
      </c>
      <c r="AR40">
        <v>0</v>
      </c>
      <c r="AS40">
        <v>0</v>
      </c>
      <c r="AT40">
        <v>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0</v>
      </c>
      <c r="BF40">
        <v>1</v>
      </c>
      <c r="BG40" s="1">
        <f t="shared" si="4"/>
        <v>39</v>
      </c>
      <c r="BH40">
        <v>31</v>
      </c>
      <c r="BI40">
        <v>19</v>
      </c>
      <c r="BJ40" s="159">
        <f t="shared" si="5"/>
        <v>716.55405550201385</v>
      </c>
      <c r="BK40" s="159">
        <f t="shared" si="6"/>
        <v>23.114646951677866</v>
      </c>
      <c r="BL40" s="158">
        <f t="shared" si="7"/>
        <v>1368872.507125315</v>
      </c>
      <c r="BM40" s="159">
        <f t="shared" si="8"/>
        <v>2968.7538861872931</v>
      </c>
      <c r="BN40" s="159">
        <f t="shared" si="9"/>
        <v>95.766254393138482</v>
      </c>
      <c r="BO40" s="159">
        <f t="shared" si="10"/>
        <v>495877.66524767107</v>
      </c>
      <c r="BP40" s="159">
        <f t="shared" si="11"/>
        <v>76588.649297750642</v>
      </c>
      <c r="BQ40" s="159">
        <f t="shared" si="12"/>
        <v>2470.6015902500208</v>
      </c>
      <c r="BR40" s="159">
        <f t="shared" si="13"/>
        <v>4030.981541986876</v>
      </c>
      <c r="BS40" s="159">
        <f t="shared" si="14"/>
        <v>2480483.9966110205</v>
      </c>
      <c r="BT40" s="159">
        <f t="shared" si="15"/>
        <v>4047105.4681548234</v>
      </c>
      <c r="BU40" s="158">
        <v>369590.720884763</v>
      </c>
      <c r="BV40" s="158">
        <f t="shared" si="16"/>
        <v>42435047.720884763</v>
      </c>
    </row>
    <row r="41" spans="1:74" x14ac:dyDescent="0.2">
      <c r="A41" s="3">
        <v>41365</v>
      </c>
      <c r="B41" s="4">
        <f t="shared" si="0"/>
        <v>2013</v>
      </c>
      <c r="C41" s="2">
        <v>38200971</v>
      </c>
      <c r="D41" s="2">
        <f>VLOOKUP(B41,CDM!$I$5:$N$15,2,FALSE)/12</f>
        <v>369590.720884763</v>
      </c>
      <c r="E41" s="2">
        <f t="shared" si="1"/>
        <v>38570561.720884763</v>
      </c>
      <c r="F41" s="7">
        <v>59208</v>
      </c>
      <c r="G41" s="5">
        <v>13739432</v>
      </c>
      <c r="H41" s="7">
        <v>5137</v>
      </c>
      <c r="I41" s="2">
        <f>VLOOKUP(B41,CDM!$I$5:$N$15,3,FALSE)/12</f>
        <v>181207.62267780254</v>
      </c>
      <c r="J41" s="2">
        <f t="shared" si="2"/>
        <v>13920639.622677803</v>
      </c>
      <c r="K41" s="5">
        <v>71263039</v>
      </c>
      <c r="L41" s="2">
        <f>VLOOKUP(B41,CDM!$I$5:$N$15,4,FALSE)/12</f>
        <v>1222924.8949416389</v>
      </c>
      <c r="M41" s="86">
        <f t="shared" si="3"/>
        <v>72485963.894941643</v>
      </c>
      <c r="N41" s="5">
        <v>194894</v>
      </c>
      <c r="O41" s="7">
        <v>1006</v>
      </c>
      <c r="P41" s="5">
        <v>727535</v>
      </c>
      <c r="Q41" s="5">
        <v>2290</v>
      </c>
      <c r="R41" s="7">
        <v>15105</v>
      </c>
      <c r="S41" s="5">
        <v>258493</v>
      </c>
      <c r="T41" s="1">
        <v>25</v>
      </c>
      <c r="U41" s="1">
        <v>580</v>
      </c>
      <c r="V41" s="37">
        <f>'Economic (2020 Adj.)'!C53</f>
        <v>643937</v>
      </c>
      <c r="W41" s="37">
        <f>'Economic (2020 Adj.)'!D53</f>
        <v>6788.9</v>
      </c>
      <c r="X41" s="37">
        <f>'Economic (2020 Adj.)'!F53</f>
        <v>3057</v>
      </c>
      <c r="Y41" s="37">
        <f>'Economic (2020 Adj.)'!H53</f>
        <v>377.1</v>
      </c>
      <c r="Z41" s="37">
        <f>'Economic (2020 Adj.)'!E53</f>
        <v>6703.7</v>
      </c>
      <c r="AA41" s="37">
        <f>'Economic (2020 Adj.)'!G53</f>
        <v>3026.3</v>
      </c>
      <c r="AB41" s="37">
        <f>'Economic (2020 Adj.)'!I53</f>
        <v>375.4</v>
      </c>
      <c r="AC41" s="39">
        <f>Weather!D173</f>
        <v>6.0466666666666669</v>
      </c>
      <c r="AD41" s="39">
        <f>Weather!E173</f>
        <v>418.59999999999985</v>
      </c>
      <c r="AE41" s="39">
        <f>Weather!F173</f>
        <v>0</v>
      </c>
      <c r="AF41" s="39">
        <f>Weather!G173</f>
        <v>358.59999999999985</v>
      </c>
      <c r="AG41" s="39">
        <f>Weather!H173</f>
        <v>0</v>
      </c>
      <c r="AH41" s="39">
        <f>Weather!I173</f>
        <v>298.59999999999991</v>
      </c>
      <c r="AI41" s="39">
        <f>Weather!J173</f>
        <v>0</v>
      </c>
      <c r="AJ41" s="39">
        <f>Weather!K173</f>
        <v>240.19999999999993</v>
      </c>
      <c r="AK41" s="39">
        <f>Weather!L173</f>
        <v>1.5999999999999996</v>
      </c>
      <c r="AL41" s="39">
        <f>Weather!M173</f>
        <v>182.99999999999997</v>
      </c>
      <c r="AM41" s="39">
        <f>Weather!N173</f>
        <v>4.4000000000000004</v>
      </c>
      <c r="AN41" s="39">
        <f>Weather!O173</f>
        <v>129.40000000000003</v>
      </c>
      <c r="AO41" s="39">
        <f>Weather!P173</f>
        <v>10.8</v>
      </c>
      <c r="AP41" s="39">
        <f>Weather!Q173</f>
        <v>84.200000000000017</v>
      </c>
      <c r="AQ41" s="39">
        <f>Weather!R173</f>
        <v>25.600000000000005</v>
      </c>
      <c r="AR41">
        <v>0</v>
      </c>
      <c r="AS41">
        <v>0</v>
      </c>
      <c r="AT41">
        <v>0</v>
      </c>
      <c r="AU41">
        <v>1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1</v>
      </c>
      <c r="BE41">
        <v>0</v>
      </c>
      <c r="BF41">
        <v>1</v>
      </c>
      <c r="BG41" s="1">
        <f t="shared" si="4"/>
        <v>40</v>
      </c>
      <c r="BH41">
        <v>30</v>
      </c>
      <c r="BI41">
        <v>22</v>
      </c>
      <c r="BJ41" s="159">
        <f t="shared" si="5"/>
        <v>651.44172613303544</v>
      </c>
      <c r="BK41" s="159">
        <f t="shared" si="6"/>
        <v>21.714724204434514</v>
      </c>
      <c r="BL41" s="158">
        <f t="shared" si="7"/>
        <v>1285685.3906961589</v>
      </c>
      <c r="BM41" s="159">
        <f t="shared" si="8"/>
        <v>2709.8772868751807</v>
      </c>
      <c r="BN41" s="159">
        <f t="shared" si="9"/>
        <v>90.329242895839357</v>
      </c>
      <c r="BO41" s="159">
        <f t="shared" si="10"/>
        <v>464021.32075592678</v>
      </c>
      <c r="BP41" s="159">
        <f t="shared" si="11"/>
        <v>72053.642042685533</v>
      </c>
      <c r="BQ41" s="159">
        <f t="shared" si="12"/>
        <v>2401.7880680895178</v>
      </c>
      <c r="BR41" s="159">
        <f t="shared" si="13"/>
        <v>3275.1655473947972</v>
      </c>
      <c r="BS41" s="159">
        <f t="shared" si="14"/>
        <v>2416198.7964980546</v>
      </c>
      <c r="BT41" s="159">
        <f t="shared" si="15"/>
        <v>3294816.5406791656</v>
      </c>
      <c r="BU41" s="158">
        <v>369590.720884763</v>
      </c>
      <c r="BV41" s="158">
        <f t="shared" si="16"/>
        <v>38570561.720884763</v>
      </c>
    </row>
    <row r="42" spans="1:74" x14ac:dyDescent="0.2">
      <c r="A42" s="3">
        <v>41395</v>
      </c>
      <c r="B42" s="4">
        <f t="shared" ref="B42:B105" si="17">YEAR(A42)</f>
        <v>2013</v>
      </c>
      <c r="C42" s="2">
        <v>41031626</v>
      </c>
      <c r="D42" s="2">
        <f>VLOOKUP(B42,CDM!$I$5:$N$15,2,FALSE)/12</f>
        <v>369590.720884763</v>
      </c>
      <c r="E42" s="2">
        <f t="shared" si="1"/>
        <v>41401216.720884763</v>
      </c>
      <c r="F42" s="5">
        <v>59245</v>
      </c>
      <c r="G42" s="5">
        <v>13706323</v>
      </c>
      <c r="H42" s="5">
        <v>5144</v>
      </c>
      <c r="I42" s="2">
        <f>VLOOKUP(B42,CDM!$I$5:$N$15,3,FALSE)/12</f>
        <v>181207.62267780254</v>
      </c>
      <c r="J42" s="2">
        <f t="shared" si="2"/>
        <v>13887530.622677803</v>
      </c>
      <c r="K42" s="5">
        <v>73289948</v>
      </c>
      <c r="L42" s="2">
        <f>VLOOKUP(B42,CDM!$I$5:$N$15,4,FALSE)/12</f>
        <v>1222924.8949416389</v>
      </c>
      <c r="M42" s="86">
        <f t="shared" si="3"/>
        <v>74512872.894941643</v>
      </c>
      <c r="N42" s="5">
        <v>190791</v>
      </c>
      <c r="O42" s="5">
        <v>1006</v>
      </c>
      <c r="P42" s="5">
        <v>662105</v>
      </c>
      <c r="Q42" s="5">
        <v>2290</v>
      </c>
      <c r="R42" s="7">
        <v>15105</v>
      </c>
      <c r="S42" s="5">
        <v>258920</v>
      </c>
      <c r="T42" s="1">
        <v>25</v>
      </c>
      <c r="U42" s="1">
        <v>580</v>
      </c>
      <c r="V42" s="37">
        <f>'Economic (2020 Adj.)'!C54</f>
        <v>643937</v>
      </c>
      <c r="W42" s="37">
        <f>'Economic (2020 Adj.)'!D54</f>
        <v>6801.1</v>
      </c>
      <c r="X42" s="37">
        <f>'Economic (2020 Adj.)'!F54</f>
        <v>3073.7</v>
      </c>
      <c r="Y42" s="37">
        <f>'Economic (2020 Adj.)'!H54</f>
        <v>378.2</v>
      </c>
      <c r="Z42" s="37">
        <f>'Economic (2020 Adj.)'!E54</f>
        <v>6770.3</v>
      </c>
      <c r="AA42" s="37">
        <f>'Economic (2020 Adj.)'!G54</f>
        <v>3059.1</v>
      </c>
      <c r="AB42" s="37">
        <f>'Economic (2020 Adj.)'!I54</f>
        <v>376.4</v>
      </c>
      <c r="AC42" s="39">
        <f>Weather!D174</f>
        <v>13.312903225806453</v>
      </c>
      <c r="AD42" s="39">
        <f>Weather!E174</f>
        <v>216.00000000000003</v>
      </c>
      <c r="AE42" s="39">
        <f>Weather!F174</f>
        <v>8.6999999999999993</v>
      </c>
      <c r="AF42" s="39">
        <f>Weather!G174</f>
        <v>161.5</v>
      </c>
      <c r="AG42" s="39">
        <f>Weather!H174</f>
        <v>16.2</v>
      </c>
      <c r="AH42" s="39">
        <f>Weather!I174</f>
        <v>109.9</v>
      </c>
      <c r="AI42" s="39">
        <f>Weather!J174</f>
        <v>26.599999999999998</v>
      </c>
      <c r="AJ42" s="39">
        <f>Weather!K174</f>
        <v>64.599999999999994</v>
      </c>
      <c r="AK42" s="39">
        <f>Weather!L174</f>
        <v>43.3</v>
      </c>
      <c r="AL42" s="39">
        <f>Weather!M174</f>
        <v>28.200000000000003</v>
      </c>
      <c r="AM42" s="39">
        <f>Weather!N174</f>
        <v>68.899999999999991</v>
      </c>
      <c r="AN42" s="39">
        <f>Weather!O174</f>
        <v>10.700000000000001</v>
      </c>
      <c r="AO42" s="39">
        <f>Weather!P174</f>
        <v>113.39999999999999</v>
      </c>
      <c r="AP42" s="39">
        <f>Weather!Q174</f>
        <v>3.5</v>
      </c>
      <c r="AQ42" s="39">
        <f>Weather!R174</f>
        <v>168.2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</v>
      </c>
      <c r="BE42">
        <v>0</v>
      </c>
      <c r="BF42">
        <v>1</v>
      </c>
      <c r="BG42" s="1">
        <f t="shared" si="4"/>
        <v>41</v>
      </c>
      <c r="BH42">
        <v>31</v>
      </c>
      <c r="BI42">
        <v>22</v>
      </c>
      <c r="BJ42" s="159">
        <f t="shared" si="5"/>
        <v>698.81368420769286</v>
      </c>
      <c r="BK42" s="159">
        <f t="shared" si="6"/>
        <v>22.542376909925576</v>
      </c>
      <c r="BL42" s="158">
        <f t="shared" si="7"/>
        <v>1335523.1200285407</v>
      </c>
      <c r="BM42" s="159">
        <f t="shared" si="8"/>
        <v>2699.7532314692462</v>
      </c>
      <c r="BN42" s="159">
        <f t="shared" si="9"/>
        <v>87.088813918362774</v>
      </c>
      <c r="BO42" s="159">
        <f t="shared" si="10"/>
        <v>447984.85879605816</v>
      </c>
      <c r="BP42" s="159">
        <f t="shared" si="11"/>
        <v>74068.462122208395</v>
      </c>
      <c r="BQ42" s="159">
        <f t="shared" si="12"/>
        <v>2389.3052297486579</v>
      </c>
      <c r="BR42" s="159">
        <f t="shared" si="13"/>
        <v>3366.7482782821999</v>
      </c>
      <c r="BS42" s="159">
        <f t="shared" si="14"/>
        <v>2403641.06112715</v>
      </c>
      <c r="BT42" s="159">
        <f t="shared" si="15"/>
        <v>3386948.7679518927</v>
      </c>
      <c r="BU42" s="158">
        <v>369590.720884763</v>
      </c>
      <c r="BV42" s="158">
        <f t="shared" si="16"/>
        <v>41401216.720884763</v>
      </c>
    </row>
    <row r="43" spans="1:74" x14ac:dyDescent="0.2">
      <c r="A43" s="3">
        <v>41426</v>
      </c>
      <c r="B43" s="4">
        <f t="shared" si="17"/>
        <v>2013</v>
      </c>
      <c r="C43" s="2">
        <v>47475901</v>
      </c>
      <c r="D43" s="2">
        <f>VLOOKUP(B43,CDM!$I$5:$N$15,2,FALSE)/12</f>
        <v>369590.720884763</v>
      </c>
      <c r="E43" s="2">
        <f t="shared" si="1"/>
        <v>47845491.720884763</v>
      </c>
      <c r="F43" s="7">
        <v>59259</v>
      </c>
      <c r="G43" s="5">
        <v>14242326</v>
      </c>
      <c r="H43" s="7">
        <v>5144</v>
      </c>
      <c r="I43" s="2">
        <f>VLOOKUP(B43,CDM!$I$5:$N$15,3,FALSE)/12</f>
        <v>181207.62267780254</v>
      </c>
      <c r="J43" s="2">
        <f t="shared" si="2"/>
        <v>14423533.622677803</v>
      </c>
      <c r="K43" s="5">
        <v>75046589</v>
      </c>
      <c r="L43" s="2">
        <f>VLOOKUP(B43,CDM!$I$5:$N$15,4,FALSE)/12</f>
        <v>1222924.8949416389</v>
      </c>
      <c r="M43" s="86">
        <f t="shared" si="3"/>
        <v>76269513.894941643</v>
      </c>
      <c r="N43" s="5">
        <v>202400</v>
      </c>
      <c r="O43" s="7">
        <v>1005</v>
      </c>
      <c r="P43" s="5">
        <v>595876</v>
      </c>
      <c r="Q43" s="5">
        <v>2290</v>
      </c>
      <c r="R43" s="5">
        <v>15106</v>
      </c>
      <c r="S43" s="5">
        <v>256683</v>
      </c>
      <c r="T43" s="1">
        <v>25</v>
      </c>
      <c r="U43" s="1">
        <v>580</v>
      </c>
      <c r="V43" s="37">
        <f>'Economic (2020 Adj.)'!C55</f>
        <v>643937</v>
      </c>
      <c r="W43" s="37">
        <f>'Economic (2020 Adj.)'!D55</f>
        <v>6815.2</v>
      </c>
      <c r="X43" s="37">
        <f>'Economic (2020 Adj.)'!F55</f>
        <v>3092.4</v>
      </c>
      <c r="Y43" s="37">
        <f>'Economic (2020 Adj.)'!H55</f>
        <v>376.8</v>
      </c>
      <c r="Z43" s="37">
        <f>'Economic (2020 Adj.)'!E55</f>
        <v>6861.8</v>
      </c>
      <c r="AA43" s="37">
        <f>'Economic (2020 Adj.)'!G55</f>
        <v>3103.8</v>
      </c>
      <c r="AB43" s="37">
        <f>'Economic (2020 Adj.)'!I55</f>
        <v>378.6</v>
      </c>
      <c r="AC43" s="39">
        <f>Weather!D175</f>
        <v>18.400000000000002</v>
      </c>
      <c r="AD43" s="39">
        <f>Weather!E175</f>
        <v>79.400000000000006</v>
      </c>
      <c r="AE43" s="39">
        <f>Weather!F175</f>
        <v>31.400000000000002</v>
      </c>
      <c r="AF43" s="39">
        <f>Weather!G175</f>
        <v>43.599999999999994</v>
      </c>
      <c r="AG43" s="39">
        <f>Weather!H175</f>
        <v>55.6</v>
      </c>
      <c r="AH43" s="39">
        <f>Weather!I175</f>
        <v>17.8</v>
      </c>
      <c r="AI43" s="39">
        <f>Weather!J175</f>
        <v>89.800000000000011</v>
      </c>
      <c r="AJ43" s="39">
        <f>Weather!K175</f>
        <v>5.5999999999999979</v>
      </c>
      <c r="AK43" s="39">
        <f>Weather!L175</f>
        <v>137.6</v>
      </c>
      <c r="AL43" s="39">
        <f>Weather!M175</f>
        <v>9.9999999999999645E-2</v>
      </c>
      <c r="AM43" s="39">
        <f>Weather!N175</f>
        <v>192.10000000000002</v>
      </c>
      <c r="AN43" s="39">
        <f>Weather!O175</f>
        <v>0</v>
      </c>
      <c r="AO43" s="39">
        <f>Weather!P175</f>
        <v>252.00000000000003</v>
      </c>
      <c r="AP43" s="39">
        <f>Weather!Q175</f>
        <v>0</v>
      </c>
      <c r="AQ43" s="39">
        <f>Weather!R175</f>
        <v>312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 s="1">
        <f t="shared" si="4"/>
        <v>42</v>
      </c>
      <c r="BH43">
        <v>30</v>
      </c>
      <c r="BI43">
        <v>20</v>
      </c>
      <c r="BJ43" s="159">
        <f t="shared" si="5"/>
        <v>807.39620514832791</v>
      </c>
      <c r="BK43" s="159">
        <f t="shared" si="6"/>
        <v>26.913206838277596</v>
      </c>
      <c r="BL43" s="158">
        <f t="shared" si="7"/>
        <v>1594849.7240294921</v>
      </c>
      <c r="BM43" s="159">
        <f t="shared" si="8"/>
        <v>2803.9528815470067</v>
      </c>
      <c r="BN43" s="159">
        <f t="shared" si="9"/>
        <v>93.465096051566888</v>
      </c>
      <c r="BO43" s="159">
        <f t="shared" si="10"/>
        <v>480784.45408926008</v>
      </c>
      <c r="BP43" s="159">
        <f t="shared" si="11"/>
        <v>75890.063577056368</v>
      </c>
      <c r="BQ43" s="159">
        <f t="shared" si="12"/>
        <v>2529.6687859018789</v>
      </c>
      <c r="BR43" s="159">
        <f t="shared" si="13"/>
        <v>3794.5031788528186</v>
      </c>
      <c r="BS43" s="159">
        <f t="shared" si="14"/>
        <v>2542317.1298313881</v>
      </c>
      <c r="BT43" s="159">
        <f t="shared" si="15"/>
        <v>3813475.694747082</v>
      </c>
      <c r="BU43" s="158">
        <v>369590.720884763</v>
      </c>
      <c r="BV43" s="158">
        <f t="shared" si="16"/>
        <v>47845491.720884763</v>
      </c>
    </row>
    <row r="44" spans="1:74" x14ac:dyDescent="0.2">
      <c r="A44" s="3">
        <v>41456</v>
      </c>
      <c r="B44" s="4">
        <f t="shared" si="17"/>
        <v>2013</v>
      </c>
      <c r="C44" s="2">
        <v>55945224</v>
      </c>
      <c r="D44" s="2">
        <f>VLOOKUP(B44,CDM!$I$5:$N$15,2,FALSE)/12</f>
        <v>369590.720884763</v>
      </c>
      <c r="E44" s="2">
        <f t="shared" si="1"/>
        <v>56314814.720884763</v>
      </c>
      <c r="F44" s="7">
        <v>59290</v>
      </c>
      <c r="G44" s="5">
        <v>16054931</v>
      </c>
      <c r="H44" s="7">
        <v>5148</v>
      </c>
      <c r="I44" s="2">
        <f>VLOOKUP(B44,CDM!$I$5:$N$15,3,FALSE)/12</f>
        <v>181207.62267780254</v>
      </c>
      <c r="J44" s="2">
        <f t="shared" si="2"/>
        <v>16236138.622677803</v>
      </c>
      <c r="K44" s="5">
        <v>82236270</v>
      </c>
      <c r="L44" s="2">
        <f>VLOOKUP(B44,CDM!$I$5:$N$15,4,FALSE)/12</f>
        <v>1222924.8949416389</v>
      </c>
      <c r="M44" s="86">
        <f t="shared" si="3"/>
        <v>83459194.894941643</v>
      </c>
      <c r="N44" s="5">
        <v>226601</v>
      </c>
      <c r="O44" s="7">
        <v>1007</v>
      </c>
      <c r="P44" s="5">
        <v>637883</v>
      </c>
      <c r="Q44" s="5">
        <v>2290</v>
      </c>
      <c r="R44" s="7">
        <v>15106</v>
      </c>
      <c r="S44" s="5">
        <v>258065</v>
      </c>
      <c r="T44" s="1">
        <v>25</v>
      </c>
      <c r="U44" s="1">
        <v>578</v>
      </c>
      <c r="V44" s="37">
        <f>'Economic (2020 Adj.)'!C56</f>
        <v>643937</v>
      </c>
      <c r="W44" s="37">
        <f>'Economic (2020 Adj.)'!D56</f>
        <v>6826.2</v>
      </c>
      <c r="X44" s="37">
        <f>'Economic (2020 Adj.)'!F56</f>
        <v>3100</v>
      </c>
      <c r="Y44" s="37">
        <f>'Economic (2020 Adj.)'!H56</f>
        <v>375.3</v>
      </c>
      <c r="Z44" s="37">
        <f>'Economic (2020 Adj.)'!E56</f>
        <v>6917.1</v>
      </c>
      <c r="AA44" s="37">
        <f>'Economic (2020 Adj.)'!G56</f>
        <v>3122.7</v>
      </c>
      <c r="AB44" s="37">
        <f>'Economic (2020 Adj.)'!I56</f>
        <v>378.7</v>
      </c>
      <c r="AC44" s="39">
        <f>Weather!D176</f>
        <v>22.22258064516129</v>
      </c>
      <c r="AD44" s="39">
        <f>Weather!E176</f>
        <v>14.5</v>
      </c>
      <c r="AE44" s="39">
        <f>Weather!F176</f>
        <v>83.399999999999977</v>
      </c>
      <c r="AF44" s="39">
        <f>Weather!G176</f>
        <v>0.69999999999999929</v>
      </c>
      <c r="AG44" s="39">
        <f>Weather!H176</f>
        <v>131.6</v>
      </c>
      <c r="AH44" s="39">
        <f>Weather!I176</f>
        <v>0</v>
      </c>
      <c r="AI44" s="39">
        <f>Weather!J176</f>
        <v>192.90000000000003</v>
      </c>
      <c r="AJ44" s="39">
        <f>Weather!K176</f>
        <v>0</v>
      </c>
      <c r="AK44" s="39">
        <f>Weather!L176</f>
        <v>254.90000000000003</v>
      </c>
      <c r="AL44" s="39">
        <f>Weather!M176</f>
        <v>0</v>
      </c>
      <c r="AM44" s="39">
        <f>Weather!N176</f>
        <v>316.89999999999998</v>
      </c>
      <c r="AN44" s="39">
        <f>Weather!O176</f>
        <v>0</v>
      </c>
      <c r="AO44" s="39">
        <f>Weather!P176</f>
        <v>378.9</v>
      </c>
      <c r="AP44" s="39">
        <f>Weather!Q176</f>
        <v>0</v>
      </c>
      <c r="AQ44" s="39">
        <f>Weather!R176</f>
        <v>440.9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 s="1">
        <f t="shared" si="4"/>
        <v>43</v>
      </c>
      <c r="BH44">
        <v>31</v>
      </c>
      <c r="BI44">
        <v>22</v>
      </c>
      <c r="BJ44" s="159">
        <f t="shared" si="5"/>
        <v>949.81977940436434</v>
      </c>
      <c r="BK44" s="159">
        <f t="shared" si="6"/>
        <v>30.639347722721432</v>
      </c>
      <c r="BL44" s="158">
        <f t="shared" si="7"/>
        <v>1816606.9264801536</v>
      </c>
      <c r="BM44" s="159">
        <f t="shared" si="8"/>
        <v>3153.8730813282446</v>
      </c>
      <c r="BN44" s="159">
        <f t="shared" si="9"/>
        <v>101.73784133316919</v>
      </c>
      <c r="BO44" s="159">
        <f t="shared" si="10"/>
        <v>523746.40718315495</v>
      </c>
      <c r="BP44" s="159">
        <f t="shared" si="11"/>
        <v>82879.041603715639</v>
      </c>
      <c r="BQ44" s="159">
        <f t="shared" si="12"/>
        <v>2673.5174710876013</v>
      </c>
      <c r="BR44" s="159">
        <f t="shared" si="13"/>
        <v>3767.2291638052561</v>
      </c>
      <c r="BS44" s="159">
        <f t="shared" si="14"/>
        <v>2692232.0933852145</v>
      </c>
      <c r="BT44" s="159">
        <f t="shared" si="15"/>
        <v>3793599.7679518927</v>
      </c>
      <c r="BU44" s="158">
        <v>369590.720884763</v>
      </c>
      <c r="BV44" s="158">
        <f t="shared" si="16"/>
        <v>56314814.720884763</v>
      </c>
    </row>
    <row r="45" spans="1:74" x14ac:dyDescent="0.2">
      <c r="A45" s="3">
        <v>41487</v>
      </c>
      <c r="B45" s="4">
        <f t="shared" si="17"/>
        <v>2013</v>
      </c>
      <c r="C45" s="2">
        <v>52766493</v>
      </c>
      <c r="D45" s="2">
        <f>VLOOKUP(B45,CDM!$I$5:$N$15,2,FALSE)/12</f>
        <v>369590.720884763</v>
      </c>
      <c r="E45" s="2">
        <f t="shared" si="1"/>
        <v>53136083.720884763</v>
      </c>
      <c r="F45" s="5">
        <v>59297</v>
      </c>
      <c r="G45" s="5">
        <v>15318944</v>
      </c>
      <c r="H45" s="5">
        <v>5147</v>
      </c>
      <c r="I45" s="2">
        <f>VLOOKUP(B45,CDM!$I$5:$N$15,3,FALSE)/12</f>
        <v>181207.62267780254</v>
      </c>
      <c r="J45" s="2">
        <f t="shared" ref="J45:J47" si="18">G45+I45</f>
        <v>15500151.622677803</v>
      </c>
      <c r="K45" s="5">
        <v>79620862</v>
      </c>
      <c r="L45" s="2">
        <f>VLOOKUP(B45,CDM!$I$5:$N$15,4,FALSE)/12</f>
        <v>1222924.8949416389</v>
      </c>
      <c r="M45" s="86">
        <f t="shared" si="3"/>
        <v>80843786.894941643</v>
      </c>
      <c r="N45" s="5">
        <v>214136</v>
      </c>
      <c r="O45" s="5">
        <v>1008</v>
      </c>
      <c r="P45" s="5">
        <v>716709</v>
      </c>
      <c r="Q45" s="5">
        <v>2291</v>
      </c>
      <c r="R45" s="7">
        <v>15123</v>
      </c>
      <c r="S45" s="5">
        <v>257817</v>
      </c>
      <c r="T45" s="1">
        <v>25</v>
      </c>
      <c r="U45" s="1">
        <v>578</v>
      </c>
      <c r="V45" s="37">
        <f>'Economic (2020 Adj.)'!C57</f>
        <v>643937</v>
      </c>
      <c r="W45" s="37">
        <f>'Economic (2020 Adj.)'!D57</f>
        <v>6833.9</v>
      </c>
      <c r="X45" s="37">
        <f>'Economic (2020 Adj.)'!F57</f>
        <v>3110.2</v>
      </c>
      <c r="Y45" s="37">
        <f>'Economic (2020 Adj.)'!H57</f>
        <v>364.2</v>
      </c>
      <c r="Z45" s="37">
        <f>'Economic (2020 Adj.)'!E57</f>
        <v>6934.7</v>
      </c>
      <c r="AA45" s="37">
        <f>'Economic (2020 Adj.)'!G57</f>
        <v>3145.2</v>
      </c>
      <c r="AB45" s="37">
        <f>'Economic (2020 Adj.)'!I57</f>
        <v>368.3</v>
      </c>
      <c r="AC45" s="39">
        <f>Weather!D177</f>
        <v>20.870967741935488</v>
      </c>
      <c r="AD45" s="39">
        <f>Weather!E177</f>
        <v>16.699999999999996</v>
      </c>
      <c r="AE45" s="39">
        <f>Weather!F177</f>
        <v>43.7</v>
      </c>
      <c r="AF45" s="39">
        <f>Weather!G177</f>
        <v>2.5999999999999979</v>
      </c>
      <c r="AG45" s="39">
        <f>Weather!H177</f>
        <v>91.600000000000009</v>
      </c>
      <c r="AH45" s="39">
        <f>Weather!I177</f>
        <v>0</v>
      </c>
      <c r="AI45" s="39">
        <f>Weather!J177</f>
        <v>151</v>
      </c>
      <c r="AJ45" s="39">
        <f>Weather!K177</f>
        <v>0</v>
      </c>
      <c r="AK45" s="39">
        <f>Weather!L177</f>
        <v>213</v>
      </c>
      <c r="AL45" s="39">
        <f>Weather!M177</f>
        <v>0</v>
      </c>
      <c r="AM45" s="39">
        <f>Weather!N177</f>
        <v>275</v>
      </c>
      <c r="AN45" s="39">
        <f>Weather!O177</f>
        <v>0</v>
      </c>
      <c r="AO45" s="39">
        <f>Weather!P177</f>
        <v>336.99999999999994</v>
      </c>
      <c r="AP45" s="39">
        <f>Weather!Q177</f>
        <v>0</v>
      </c>
      <c r="AQ45" s="39">
        <f>Weather!R177</f>
        <v>399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 s="1">
        <f t="shared" si="4"/>
        <v>44</v>
      </c>
      <c r="BH45">
        <v>31</v>
      </c>
      <c r="BI45">
        <v>21</v>
      </c>
      <c r="BJ45" s="159">
        <f t="shared" si="5"/>
        <v>896.10070865110822</v>
      </c>
      <c r="BK45" s="159">
        <f t="shared" si="6"/>
        <v>28.906474472616395</v>
      </c>
      <c r="BL45" s="158">
        <f t="shared" si="7"/>
        <v>1714067.2168027342</v>
      </c>
      <c r="BM45" s="159">
        <f t="shared" si="8"/>
        <v>3011.4924466053631</v>
      </c>
      <c r="BN45" s="159">
        <f t="shared" si="9"/>
        <v>97.14491763243106</v>
      </c>
      <c r="BO45" s="159">
        <f t="shared" si="10"/>
        <v>500004.89105412265</v>
      </c>
      <c r="BP45" s="159">
        <f t="shared" si="11"/>
        <v>80202.169538632588</v>
      </c>
      <c r="BQ45" s="159">
        <f t="shared" si="12"/>
        <v>2587.1667593107286</v>
      </c>
      <c r="BR45" s="159">
        <f t="shared" si="13"/>
        <v>3819.1509304110755</v>
      </c>
      <c r="BS45" s="159">
        <f t="shared" si="14"/>
        <v>2607864.0933852145</v>
      </c>
      <c r="BT45" s="159">
        <f t="shared" si="15"/>
        <v>3849704.1378543638</v>
      </c>
      <c r="BU45" s="158">
        <v>369590.720884763</v>
      </c>
      <c r="BV45" s="158">
        <f t="shared" si="16"/>
        <v>53136083.720884763</v>
      </c>
    </row>
    <row r="46" spans="1:74" x14ac:dyDescent="0.2">
      <c r="A46" s="3">
        <v>41518</v>
      </c>
      <c r="B46" s="4">
        <f t="shared" si="17"/>
        <v>2013</v>
      </c>
      <c r="C46" s="2">
        <v>45057319</v>
      </c>
      <c r="D46" s="2">
        <f>VLOOKUP(B46,CDM!$I$5:$N$15,2,FALSE)/12</f>
        <v>369590.720884763</v>
      </c>
      <c r="E46" s="2">
        <f t="shared" si="1"/>
        <v>45426909.720884763</v>
      </c>
      <c r="F46" s="7">
        <v>59374</v>
      </c>
      <c r="G46" s="5">
        <v>13954399</v>
      </c>
      <c r="H46" s="7">
        <v>5152</v>
      </c>
      <c r="I46" s="2">
        <f>VLOOKUP(B46,CDM!$I$5:$N$15,3,FALSE)/12</f>
        <v>181207.62267780254</v>
      </c>
      <c r="J46" s="2">
        <f t="shared" si="18"/>
        <v>14135606.622677803</v>
      </c>
      <c r="K46" s="5">
        <v>72825903</v>
      </c>
      <c r="L46" s="2">
        <f>VLOOKUP(B46,CDM!$I$5:$N$15,4,FALSE)/12</f>
        <v>1222924.8949416389</v>
      </c>
      <c r="M46" s="86">
        <f t="shared" si="3"/>
        <v>74048827.894941643</v>
      </c>
      <c r="N46" s="5">
        <v>209426</v>
      </c>
      <c r="O46" s="7">
        <v>1009</v>
      </c>
      <c r="P46" s="5">
        <v>791327</v>
      </c>
      <c r="Q46" s="5">
        <v>2294</v>
      </c>
      <c r="R46" s="5">
        <v>15123</v>
      </c>
      <c r="S46" s="5">
        <v>257539</v>
      </c>
      <c r="T46" s="1">
        <v>25</v>
      </c>
      <c r="U46" s="1">
        <v>578</v>
      </c>
      <c r="V46" s="37">
        <f>'Economic (2020 Adj.)'!C58</f>
        <v>643937</v>
      </c>
      <c r="W46" s="37">
        <f>'Economic (2020 Adj.)'!D58</f>
        <v>6843.3</v>
      </c>
      <c r="X46" s="37">
        <f>'Economic (2020 Adj.)'!F58</f>
        <v>3116.8</v>
      </c>
      <c r="Y46" s="37">
        <f>'Economic (2020 Adj.)'!H58</f>
        <v>362.4</v>
      </c>
      <c r="Z46" s="37">
        <f>'Economic (2020 Adj.)'!E58</f>
        <v>6906.9</v>
      </c>
      <c r="AA46" s="37">
        <f>'Economic (2020 Adj.)'!G58</f>
        <v>3143.4</v>
      </c>
      <c r="AB46" s="37">
        <f>'Economic (2020 Adj.)'!I58</f>
        <v>364.6</v>
      </c>
      <c r="AC46" s="39">
        <f>Weather!D178</f>
        <v>16.766666666666669</v>
      </c>
      <c r="AD46" s="39">
        <f>Weather!E178</f>
        <v>110.80000000000001</v>
      </c>
      <c r="AE46" s="39">
        <f>Weather!F178</f>
        <v>13.799999999999997</v>
      </c>
      <c r="AF46" s="39">
        <f>Weather!G178</f>
        <v>67</v>
      </c>
      <c r="AG46" s="39">
        <f>Weather!H178</f>
        <v>29.999999999999996</v>
      </c>
      <c r="AH46" s="39">
        <f>Weather!I178</f>
        <v>34.1</v>
      </c>
      <c r="AI46" s="39">
        <f>Weather!J178</f>
        <v>57.099999999999994</v>
      </c>
      <c r="AJ46" s="39">
        <f>Weather!K178</f>
        <v>12.4</v>
      </c>
      <c r="AK46" s="39">
        <f>Weather!L178</f>
        <v>95.4</v>
      </c>
      <c r="AL46" s="39">
        <f>Weather!M178</f>
        <v>1.9000000000000004</v>
      </c>
      <c r="AM46" s="39">
        <f>Weather!N178</f>
        <v>144.9</v>
      </c>
      <c r="AN46" s="39">
        <f>Weather!O178</f>
        <v>0</v>
      </c>
      <c r="AO46" s="39">
        <f>Weather!P178</f>
        <v>203</v>
      </c>
      <c r="AP46" s="39">
        <f>Weather!Q178</f>
        <v>0</v>
      </c>
      <c r="AQ46" s="39">
        <f>Weather!R178</f>
        <v>263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</v>
      </c>
      <c r="BA46">
        <v>0</v>
      </c>
      <c r="BB46">
        <v>0</v>
      </c>
      <c r="BC46">
        <v>0</v>
      </c>
      <c r="BD46">
        <v>0</v>
      </c>
      <c r="BE46">
        <v>1</v>
      </c>
      <c r="BF46">
        <v>1</v>
      </c>
      <c r="BG46" s="1">
        <f t="shared" si="4"/>
        <v>45</v>
      </c>
      <c r="BH46">
        <v>30</v>
      </c>
      <c r="BI46">
        <v>20</v>
      </c>
      <c r="BJ46" s="159">
        <f t="shared" si="5"/>
        <v>765.09768115479437</v>
      </c>
      <c r="BK46" s="159">
        <f t="shared" si="6"/>
        <v>25.503256038493145</v>
      </c>
      <c r="BL46" s="158">
        <f t="shared" si="7"/>
        <v>1514230.324029492</v>
      </c>
      <c r="BM46" s="159">
        <f t="shared" si="8"/>
        <v>2743.7124655818716</v>
      </c>
      <c r="BN46" s="159">
        <f t="shared" si="9"/>
        <v>91.457082186062379</v>
      </c>
      <c r="BO46" s="159">
        <f t="shared" si="10"/>
        <v>471186.88742259343</v>
      </c>
      <c r="BP46" s="159">
        <f t="shared" si="11"/>
        <v>73388.332898851979</v>
      </c>
      <c r="BQ46" s="159">
        <f t="shared" si="12"/>
        <v>2446.2777632950661</v>
      </c>
      <c r="BR46" s="159">
        <f t="shared" si="13"/>
        <v>3669.4166449425989</v>
      </c>
      <c r="BS46" s="159">
        <f t="shared" si="14"/>
        <v>2468294.2631647214</v>
      </c>
      <c r="BT46" s="159">
        <f t="shared" si="15"/>
        <v>3702441.3947470821</v>
      </c>
      <c r="BU46" s="158">
        <v>369590.720884763</v>
      </c>
      <c r="BV46" s="158">
        <f t="shared" si="16"/>
        <v>45426909.720884763</v>
      </c>
    </row>
    <row r="47" spans="1:74" x14ac:dyDescent="0.2">
      <c r="A47" s="3">
        <v>41548</v>
      </c>
      <c r="B47" s="4">
        <f t="shared" si="17"/>
        <v>2013</v>
      </c>
      <c r="C47" s="2">
        <v>41975335</v>
      </c>
      <c r="D47" s="2">
        <f>VLOOKUP(B47,CDM!$I$5:$N$15,2,FALSE)/12</f>
        <v>369590.720884763</v>
      </c>
      <c r="E47" s="2">
        <f t="shared" si="1"/>
        <v>42344925.720884763</v>
      </c>
      <c r="F47" s="7">
        <v>59424</v>
      </c>
      <c r="G47" s="5">
        <v>13543420</v>
      </c>
      <c r="H47" s="7">
        <v>5151</v>
      </c>
      <c r="I47" s="2">
        <f>VLOOKUP(B47,CDM!$I$5:$N$15,3,FALSE)/12</f>
        <v>181207.62267780254</v>
      </c>
      <c r="J47" s="2">
        <f t="shared" si="18"/>
        <v>13724627.622677803</v>
      </c>
      <c r="K47" s="5">
        <v>73219777</v>
      </c>
      <c r="L47" s="2">
        <f>VLOOKUP(B47,CDM!$I$5:$N$15,4,FALSE)/12</f>
        <v>1222924.8949416389</v>
      </c>
      <c r="M47" s="86">
        <f t="shared" si="3"/>
        <v>74442701.894941643</v>
      </c>
      <c r="N47" s="5">
        <v>208131</v>
      </c>
      <c r="O47" s="7">
        <v>1013</v>
      </c>
      <c r="P47" s="5">
        <v>922511</v>
      </c>
      <c r="Q47" s="5">
        <v>2295</v>
      </c>
      <c r="R47" s="7">
        <v>15130</v>
      </c>
      <c r="S47" s="5">
        <v>258086</v>
      </c>
      <c r="T47" s="1">
        <v>25</v>
      </c>
      <c r="U47" s="1">
        <v>578</v>
      </c>
      <c r="V47" s="37">
        <f>'Economic (2020 Adj.)'!C59</f>
        <v>643937</v>
      </c>
      <c r="W47" s="37">
        <f>'Economic (2020 Adj.)'!D59</f>
        <v>6850.3</v>
      </c>
      <c r="X47" s="37">
        <f>'Economic (2020 Adj.)'!F59</f>
        <v>3116</v>
      </c>
      <c r="Y47" s="37">
        <f>'Economic (2020 Adj.)'!H59</f>
        <v>363.6</v>
      </c>
      <c r="Z47" s="37">
        <f>'Economic (2020 Adj.)'!E59</f>
        <v>6889</v>
      </c>
      <c r="AA47" s="37">
        <f>'Economic (2020 Adj.)'!G59</f>
        <v>3136</v>
      </c>
      <c r="AB47" s="37">
        <f>'Economic (2020 Adj.)'!I59</f>
        <v>366.5</v>
      </c>
      <c r="AC47" s="39">
        <f>Weather!D179</f>
        <v>11.85483870967742</v>
      </c>
      <c r="AD47" s="39">
        <f>Weather!E179</f>
        <v>252.5</v>
      </c>
      <c r="AE47" s="39">
        <f>Weather!F179</f>
        <v>0</v>
      </c>
      <c r="AF47" s="39">
        <f>Weather!G179</f>
        <v>193.6</v>
      </c>
      <c r="AG47" s="39">
        <f>Weather!H179</f>
        <v>3.0999999999999979</v>
      </c>
      <c r="AH47" s="39">
        <f>Weather!I179</f>
        <v>138.20000000000002</v>
      </c>
      <c r="AI47" s="39">
        <f>Weather!J179</f>
        <v>9.6999999999999993</v>
      </c>
      <c r="AJ47" s="39">
        <f>Weather!K179</f>
        <v>93.100000000000009</v>
      </c>
      <c r="AK47" s="39">
        <f>Weather!L179</f>
        <v>26.6</v>
      </c>
      <c r="AL47" s="39">
        <f>Weather!M179</f>
        <v>62.400000000000006</v>
      </c>
      <c r="AM47" s="39">
        <f>Weather!N179</f>
        <v>57.90000000000002</v>
      </c>
      <c r="AN47" s="39">
        <f>Weather!O179</f>
        <v>40.400000000000006</v>
      </c>
      <c r="AO47" s="39">
        <f>Weather!P179</f>
        <v>97.899999999999991</v>
      </c>
      <c r="AP47" s="39">
        <f>Weather!Q179</f>
        <v>21.7</v>
      </c>
      <c r="AQ47" s="39">
        <f>Weather!R179</f>
        <v>141.19999999999999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</v>
      </c>
      <c r="BB47">
        <v>0</v>
      </c>
      <c r="BC47">
        <v>0</v>
      </c>
      <c r="BD47">
        <v>0</v>
      </c>
      <c r="BE47">
        <v>1</v>
      </c>
      <c r="BF47">
        <v>1</v>
      </c>
      <c r="BG47" s="1">
        <f t="shared" si="4"/>
        <v>46</v>
      </c>
      <c r="BH47">
        <v>31</v>
      </c>
      <c r="BI47">
        <v>22</v>
      </c>
      <c r="BJ47" s="159">
        <f t="shared" si="5"/>
        <v>712.58962238968707</v>
      </c>
      <c r="BK47" s="159">
        <f t="shared" si="6"/>
        <v>22.986762012570551</v>
      </c>
      <c r="BL47" s="158">
        <f t="shared" si="7"/>
        <v>1365965.3458349924</v>
      </c>
      <c r="BM47" s="159">
        <f t="shared" si="8"/>
        <v>2664.4588667594257</v>
      </c>
      <c r="BN47" s="159">
        <f t="shared" si="9"/>
        <v>85.950286024497601</v>
      </c>
      <c r="BO47" s="159">
        <f t="shared" si="10"/>
        <v>442729.92331218719</v>
      </c>
      <c r="BP47" s="159">
        <f t="shared" si="11"/>
        <v>73487.366135184246</v>
      </c>
      <c r="BQ47" s="159">
        <f t="shared" si="12"/>
        <v>2370.5601979091693</v>
      </c>
      <c r="BR47" s="159">
        <f t="shared" si="13"/>
        <v>3340.3348243265568</v>
      </c>
      <c r="BS47" s="159">
        <f t="shared" si="14"/>
        <v>2401377.4804819883</v>
      </c>
      <c r="BT47" s="159">
        <f t="shared" si="15"/>
        <v>3383759.1770428019</v>
      </c>
      <c r="BU47" s="158">
        <v>369590.720884763</v>
      </c>
      <c r="BV47" s="158">
        <f t="shared" si="16"/>
        <v>42344925.720884763</v>
      </c>
    </row>
    <row r="48" spans="1:74" x14ac:dyDescent="0.2">
      <c r="A48" s="3">
        <v>41579</v>
      </c>
      <c r="B48" s="4">
        <f t="shared" si="17"/>
        <v>2013</v>
      </c>
      <c r="C48" s="2">
        <v>40923389</v>
      </c>
      <c r="D48" s="2">
        <f>VLOOKUP(B48,CDM!$I$5:$N$15,2,FALSE)/12</f>
        <v>369590.720884763</v>
      </c>
      <c r="E48" s="2">
        <f t="shared" si="1"/>
        <v>41292979.720884763</v>
      </c>
      <c r="F48" s="5">
        <v>59441</v>
      </c>
      <c r="G48" s="5">
        <v>14055709</v>
      </c>
      <c r="H48" s="5">
        <v>5173</v>
      </c>
      <c r="I48" s="2">
        <f>VLOOKUP(B48,CDM!$I$5:$N$15,3,FALSE)/12</f>
        <v>181207.62267780254</v>
      </c>
      <c r="J48" s="2">
        <f t="shared" ref="J48:J109" si="19">G48+I48</f>
        <v>14236916.622677803</v>
      </c>
      <c r="K48" s="5">
        <v>72373638</v>
      </c>
      <c r="L48" s="2">
        <f>VLOOKUP(B48,CDM!$I$5:$N$15,4,FALSE)/12</f>
        <v>1222924.8949416389</v>
      </c>
      <c r="M48" s="86">
        <f t="shared" si="3"/>
        <v>73596562.894941643</v>
      </c>
      <c r="N48" s="5">
        <v>208178</v>
      </c>
      <c r="O48" s="5">
        <v>1014</v>
      </c>
      <c r="P48" s="5">
        <v>982065</v>
      </c>
      <c r="Q48" s="5">
        <v>2295</v>
      </c>
      <c r="R48" s="7">
        <v>15130</v>
      </c>
      <c r="S48" s="5">
        <v>257318</v>
      </c>
      <c r="T48" s="1">
        <v>25</v>
      </c>
      <c r="U48" s="1">
        <v>514</v>
      </c>
      <c r="V48" s="37">
        <f>'Economic (2020 Adj.)'!C60</f>
        <v>643937</v>
      </c>
      <c r="W48" s="37">
        <f>'Economic (2020 Adj.)'!D60</f>
        <v>6854</v>
      </c>
      <c r="X48" s="37">
        <f>'Economic (2020 Adj.)'!F60</f>
        <v>3113.4</v>
      </c>
      <c r="Y48" s="37">
        <f>'Economic (2020 Adj.)'!H60</f>
        <v>369.8</v>
      </c>
      <c r="Z48" s="37">
        <f>'Economic (2020 Adj.)'!E60</f>
        <v>6863.8</v>
      </c>
      <c r="AA48" s="37">
        <f>'Economic (2020 Adj.)'!G60</f>
        <v>3119.8</v>
      </c>
      <c r="AB48" s="37">
        <f>'Economic (2020 Adj.)'!I60</f>
        <v>371.8</v>
      </c>
      <c r="AC48" s="39">
        <f>Weather!D180</f>
        <v>3.776666666666666</v>
      </c>
      <c r="AD48" s="39">
        <f>Weather!E180</f>
        <v>486.7</v>
      </c>
      <c r="AE48" s="39">
        <f>Weather!F180</f>
        <v>0</v>
      </c>
      <c r="AF48" s="39">
        <f>Weather!G180</f>
        <v>426.7</v>
      </c>
      <c r="AG48" s="39">
        <f>Weather!H180</f>
        <v>0</v>
      </c>
      <c r="AH48" s="39">
        <f>Weather!I180</f>
        <v>366.69999999999993</v>
      </c>
      <c r="AI48" s="39">
        <f>Weather!J180</f>
        <v>0</v>
      </c>
      <c r="AJ48" s="39">
        <f>Weather!K180</f>
        <v>306.7</v>
      </c>
      <c r="AK48" s="39">
        <f>Weather!L180</f>
        <v>0</v>
      </c>
      <c r="AL48" s="39">
        <f>Weather!M180</f>
        <v>249.59999999999997</v>
      </c>
      <c r="AM48" s="39">
        <f>Weather!N180</f>
        <v>2.9000000000000004</v>
      </c>
      <c r="AN48" s="39">
        <f>Weather!O180</f>
        <v>195.59999999999994</v>
      </c>
      <c r="AO48" s="39">
        <f>Weather!P180</f>
        <v>8.9</v>
      </c>
      <c r="AP48" s="39">
        <f>Weather!Q180</f>
        <v>144.99999999999997</v>
      </c>
      <c r="AQ48" s="39">
        <f>Weather!R180</f>
        <v>18.3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</v>
      </c>
      <c r="BC48">
        <v>0</v>
      </c>
      <c r="BD48">
        <v>0</v>
      </c>
      <c r="BE48">
        <v>1</v>
      </c>
      <c r="BF48">
        <v>1</v>
      </c>
      <c r="BG48" s="1">
        <f t="shared" si="4"/>
        <v>47</v>
      </c>
      <c r="BH48">
        <v>30</v>
      </c>
      <c r="BI48">
        <v>21</v>
      </c>
      <c r="BJ48" s="159">
        <f t="shared" si="5"/>
        <v>694.68850996592857</v>
      </c>
      <c r="BK48" s="159">
        <f t="shared" si="6"/>
        <v>23.156283665530953</v>
      </c>
      <c r="BL48" s="158">
        <f t="shared" si="7"/>
        <v>1376432.6573628255</v>
      </c>
      <c r="BM48" s="159">
        <f t="shared" si="8"/>
        <v>2752.1586357389915</v>
      </c>
      <c r="BN48" s="159">
        <f t="shared" si="9"/>
        <v>91.738621191299714</v>
      </c>
      <c r="BO48" s="159">
        <f t="shared" si="10"/>
        <v>474563.88742259343</v>
      </c>
      <c r="BP48" s="159">
        <f t="shared" si="11"/>
        <v>72580.436780021351</v>
      </c>
      <c r="BQ48" s="159">
        <f t="shared" si="12"/>
        <v>2419.3478926673783</v>
      </c>
      <c r="BR48" s="159">
        <f t="shared" si="13"/>
        <v>3456.2112752391122</v>
      </c>
      <c r="BS48" s="159">
        <f t="shared" si="14"/>
        <v>2453218.7631647214</v>
      </c>
      <c r="BT48" s="159">
        <f t="shared" si="15"/>
        <v>3504598.2330924594</v>
      </c>
      <c r="BU48" s="158">
        <v>369590.720884763</v>
      </c>
      <c r="BV48" s="158">
        <f t="shared" si="16"/>
        <v>41292979.720884763</v>
      </c>
    </row>
    <row r="49" spans="1:74" x14ac:dyDescent="0.2">
      <c r="A49" s="3">
        <v>41609</v>
      </c>
      <c r="B49" s="4">
        <f t="shared" si="17"/>
        <v>2013</v>
      </c>
      <c r="C49" s="2">
        <v>46224827</v>
      </c>
      <c r="D49" s="2">
        <f>VLOOKUP(B49,CDM!$I$5:$N$15,2,FALSE)/12</f>
        <v>369590.720884763</v>
      </c>
      <c r="E49" s="2">
        <f t="shared" si="1"/>
        <v>46594417.720884763</v>
      </c>
      <c r="F49" s="7">
        <v>59649</v>
      </c>
      <c r="G49" s="5">
        <v>15599120</v>
      </c>
      <c r="H49" s="7">
        <v>5176</v>
      </c>
      <c r="I49" s="2">
        <f>VLOOKUP(B49,CDM!$I$5:$N$15,3,FALSE)/12</f>
        <v>181207.62267780254</v>
      </c>
      <c r="J49" s="2">
        <f t="shared" si="19"/>
        <v>15780327.622677803</v>
      </c>
      <c r="K49" s="5">
        <v>74788332</v>
      </c>
      <c r="L49" s="2">
        <f>VLOOKUP(B49,CDM!$I$5:$N$15,4,FALSE)/12</f>
        <v>1222924.8949416389</v>
      </c>
      <c r="M49" s="86">
        <f t="shared" si="3"/>
        <v>76011256.894941643</v>
      </c>
      <c r="N49" s="5">
        <v>184874</v>
      </c>
      <c r="O49" s="7">
        <v>1015</v>
      </c>
      <c r="P49" s="5">
        <v>1065835</v>
      </c>
      <c r="Q49" s="5">
        <v>2295</v>
      </c>
      <c r="R49" s="5">
        <v>15130</v>
      </c>
      <c r="S49" s="5">
        <v>260566</v>
      </c>
      <c r="T49" s="1">
        <v>25</v>
      </c>
      <c r="U49" s="1">
        <v>499</v>
      </c>
      <c r="V49" s="37">
        <f>'Economic (2020 Adj.)'!C61</f>
        <v>643937</v>
      </c>
      <c r="W49" s="37">
        <f>'Economic (2020 Adj.)'!D61</f>
        <v>6850.4</v>
      </c>
      <c r="X49" s="37">
        <f>'Economic (2020 Adj.)'!F61</f>
        <v>3108.4</v>
      </c>
      <c r="Y49" s="37">
        <f>'Economic (2020 Adj.)'!H61</f>
        <v>373.6</v>
      </c>
      <c r="Z49" s="37">
        <f>'Economic (2020 Adj.)'!E61</f>
        <v>6849.3</v>
      </c>
      <c r="AA49" s="37">
        <f>'Economic (2020 Adj.)'!G61</f>
        <v>3114.3</v>
      </c>
      <c r="AB49" s="37">
        <f>'Economic (2020 Adj.)'!I61</f>
        <v>376.6</v>
      </c>
      <c r="AC49" s="39">
        <f>Weather!D181</f>
        <v>-2.1290322580645156</v>
      </c>
      <c r="AD49" s="39">
        <f>Weather!E181</f>
        <v>685.99999999999989</v>
      </c>
      <c r="AE49" s="39">
        <f>Weather!F181</f>
        <v>0</v>
      </c>
      <c r="AF49" s="39">
        <f>Weather!G181</f>
        <v>624</v>
      </c>
      <c r="AG49" s="39">
        <f>Weather!H181</f>
        <v>0</v>
      </c>
      <c r="AH49" s="39">
        <f>Weather!I181</f>
        <v>562</v>
      </c>
      <c r="AI49" s="39">
        <f>Weather!J181</f>
        <v>0</v>
      </c>
      <c r="AJ49" s="39">
        <f>Weather!K181</f>
        <v>500.00000000000006</v>
      </c>
      <c r="AK49" s="39">
        <f>Weather!L181</f>
        <v>0</v>
      </c>
      <c r="AL49" s="39">
        <f>Weather!M181</f>
        <v>438.00000000000006</v>
      </c>
      <c r="AM49" s="39">
        <f>Weather!N181</f>
        <v>0</v>
      </c>
      <c r="AN49" s="39">
        <f>Weather!O181</f>
        <v>376</v>
      </c>
      <c r="AO49" s="39">
        <f>Weather!P181</f>
        <v>0</v>
      </c>
      <c r="AP49" s="39">
        <f>Weather!Q181</f>
        <v>314.00000000000006</v>
      </c>
      <c r="AQ49" s="39">
        <f>Weather!R181</f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</v>
      </c>
      <c r="BD49">
        <v>0</v>
      </c>
      <c r="BE49">
        <v>0</v>
      </c>
      <c r="BF49">
        <v>0</v>
      </c>
      <c r="BG49" s="1">
        <f t="shared" si="4"/>
        <v>48</v>
      </c>
      <c r="BH49">
        <v>31</v>
      </c>
      <c r="BI49">
        <v>20</v>
      </c>
      <c r="BJ49" s="159">
        <f t="shared" si="5"/>
        <v>781.14331708636792</v>
      </c>
      <c r="BK49" s="159">
        <f t="shared" si="6"/>
        <v>25.198171518915093</v>
      </c>
      <c r="BL49" s="158">
        <f t="shared" si="7"/>
        <v>1503045.7329317664</v>
      </c>
      <c r="BM49" s="159">
        <f t="shared" si="8"/>
        <v>3048.7495407028214</v>
      </c>
      <c r="BN49" s="159">
        <f t="shared" si="9"/>
        <v>98.346759377510367</v>
      </c>
      <c r="BO49" s="159">
        <f t="shared" si="10"/>
        <v>509042.82653799362</v>
      </c>
      <c r="BP49" s="159">
        <f t="shared" si="11"/>
        <v>74887.937827528716</v>
      </c>
      <c r="BQ49" s="159">
        <f t="shared" si="12"/>
        <v>2415.7399299202812</v>
      </c>
      <c r="BR49" s="159">
        <f t="shared" si="13"/>
        <v>3744.3968913764356</v>
      </c>
      <c r="BS49" s="159">
        <f t="shared" si="14"/>
        <v>2451976.0288690855</v>
      </c>
      <c r="BT49" s="159">
        <f t="shared" si="15"/>
        <v>3800562.8447470823</v>
      </c>
      <c r="BU49" s="158">
        <v>369590.720884763</v>
      </c>
      <c r="BV49" s="158">
        <f t="shared" si="16"/>
        <v>46594417.720884763</v>
      </c>
    </row>
    <row r="50" spans="1:74" x14ac:dyDescent="0.2">
      <c r="A50" s="3">
        <v>41640</v>
      </c>
      <c r="B50" s="4">
        <f t="shared" si="17"/>
        <v>2014</v>
      </c>
      <c r="C50" s="2">
        <v>50617876</v>
      </c>
      <c r="D50" s="2">
        <f>VLOOKUP(B50,CDM!$I$5:$N$15,2,FALSE)/12</f>
        <v>582902.57184116344</v>
      </c>
      <c r="E50" s="2">
        <f t="shared" si="1"/>
        <v>51200778.571841165</v>
      </c>
      <c r="F50" s="7">
        <v>59671</v>
      </c>
      <c r="G50" s="5">
        <v>16409509</v>
      </c>
      <c r="H50" s="7">
        <v>5174</v>
      </c>
      <c r="I50" s="2">
        <f>VLOOKUP(B50,CDM!$I$5:$N$15,3,FALSE)/12</f>
        <v>257042.64414502322</v>
      </c>
      <c r="J50" s="2">
        <f t="shared" si="19"/>
        <v>16666551.644145023</v>
      </c>
      <c r="K50" s="5">
        <v>80873202</v>
      </c>
      <c r="L50" s="2">
        <f>VLOOKUP(B50,CDM!$I$5:$N$15,4,FALSE)/12</f>
        <v>1679397.2948097724</v>
      </c>
      <c r="M50" s="86">
        <f t="shared" si="3"/>
        <v>82552599.294809774</v>
      </c>
      <c r="N50" s="5">
        <v>198892</v>
      </c>
      <c r="O50" s="7">
        <v>1020</v>
      </c>
      <c r="P50" s="5">
        <v>1043502</v>
      </c>
      <c r="Q50" s="5">
        <v>2302</v>
      </c>
      <c r="R50" s="7">
        <v>15153</v>
      </c>
      <c r="S50" s="5">
        <v>258888</v>
      </c>
      <c r="T50" s="1">
        <v>25</v>
      </c>
      <c r="U50" s="1">
        <v>326</v>
      </c>
      <c r="V50" s="37">
        <f>'Economic (2020 Adj.)'!C62</f>
        <v>659861.19999999995</v>
      </c>
      <c r="W50" s="37">
        <f>'Economic (2020 Adj.)'!D62</f>
        <v>6848.3</v>
      </c>
      <c r="X50" s="37">
        <f>'Economic (2020 Adj.)'!F62</f>
        <v>3105.1</v>
      </c>
      <c r="Y50" s="37">
        <f>'Economic (2020 Adj.)'!H62</f>
        <v>375.1</v>
      </c>
      <c r="Z50" s="37">
        <f>'Economic (2020 Adj.)'!E62</f>
        <v>6806.1</v>
      </c>
      <c r="AA50" s="37">
        <f>'Economic (2020 Adj.)'!G62</f>
        <v>3097</v>
      </c>
      <c r="AB50" s="37">
        <f>'Economic (2020 Adj.)'!I62</f>
        <v>376.3</v>
      </c>
      <c r="AC50" s="39">
        <f>Weather!D182</f>
        <v>-6.9064516129032256</v>
      </c>
      <c r="AD50" s="39">
        <f>Weather!E182</f>
        <v>834.1</v>
      </c>
      <c r="AE50" s="39">
        <f>Weather!F182</f>
        <v>0</v>
      </c>
      <c r="AF50" s="39">
        <f>Weather!G182</f>
        <v>772.1</v>
      </c>
      <c r="AG50" s="39">
        <f>Weather!H182</f>
        <v>0</v>
      </c>
      <c r="AH50" s="39">
        <f>Weather!I182</f>
        <v>710.09999999999991</v>
      </c>
      <c r="AI50" s="39">
        <f>Weather!J182</f>
        <v>0</v>
      </c>
      <c r="AJ50" s="39">
        <f>Weather!K182</f>
        <v>648.1</v>
      </c>
      <c r="AK50" s="39">
        <f>Weather!L182</f>
        <v>0</v>
      </c>
      <c r="AL50" s="39">
        <f>Weather!M182</f>
        <v>586.09999999999991</v>
      </c>
      <c r="AM50" s="39">
        <f>Weather!N182</f>
        <v>0</v>
      </c>
      <c r="AN50" s="39">
        <f>Weather!O182</f>
        <v>524.09999999999991</v>
      </c>
      <c r="AO50" s="39">
        <f>Weather!P182</f>
        <v>0</v>
      </c>
      <c r="AP50" s="39">
        <f>Weather!Q182</f>
        <v>462.09999999999997</v>
      </c>
      <c r="AQ50" s="39">
        <f>Weather!R182</f>
        <v>0</v>
      </c>
      <c r="AR50">
        <v>1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 s="1">
        <f t="shared" si="4"/>
        <v>49</v>
      </c>
      <c r="BH50">
        <v>31</v>
      </c>
      <c r="BI50">
        <v>22</v>
      </c>
      <c r="BJ50" s="159">
        <f t="shared" si="5"/>
        <v>858.05129077510287</v>
      </c>
      <c r="BK50" s="159">
        <f t="shared" si="6"/>
        <v>27.679073895971062</v>
      </c>
      <c r="BL50" s="158">
        <f t="shared" si="7"/>
        <v>1651638.0184464892</v>
      </c>
      <c r="BM50" s="159">
        <f t="shared" si="8"/>
        <v>3221.2121461432207</v>
      </c>
      <c r="BN50" s="159">
        <f t="shared" si="9"/>
        <v>103.91006923042647</v>
      </c>
      <c r="BO50" s="159">
        <f t="shared" si="10"/>
        <v>537630.69819822651</v>
      </c>
      <c r="BP50" s="159">
        <f t="shared" si="11"/>
        <v>80933.920877264478</v>
      </c>
      <c r="BQ50" s="159">
        <f t="shared" si="12"/>
        <v>2610.77164120208</v>
      </c>
      <c r="BR50" s="159">
        <f t="shared" si="13"/>
        <v>3678.8145853302035</v>
      </c>
      <c r="BS50" s="159">
        <f t="shared" si="14"/>
        <v>2662987.0740261218</v>
      </c>
      <c r="BT50" s="159">
        <f t="shared" si="15"/>
        <v>3752390.8770368081</v>
      </c>
      <c r="BU50" s="158">
        <v>582902.57184116344</v>
      </c>
      <c r="BV50" s="158">
        <f t="shared" si="16"/>
        <v>51200778.571841165</v>
      </c>
    </row>
    <row r="51" spans="1:74" x14ac:dyDescent="0.2">
      <c r="A51" s="3">
        <v>41671</v>
      </c>
      <c r="B51" s="4">
        <f t="shared" si="17"/>
        <v>2014</v>
      </c>
      <c r="C51" s="2">
        <v>42903712</v>
      </c>
      <c r="D51" s="2">
        <f>VLOOKUP(B51,CDM!$I$5:$N$15,2,FALSE)/12</f>
        <v>582902.57184116344</v>
      </c>
      <c r="E51" s="2">
        <f t="shared" si="1"/>
        <v>43486614.571841165</v>
      </c>
      <c r="F51" s="5">
        <v>59674</v>
      </c>
      <c r="G51" s="5">
        <v>14955223</v>
      </c>
      <c r="H51" s="5">
        <v>5177</v>
      </c>
      <c r="I51" s="2">
        <f>VLOOKUP(B51,CDM!$I$5:$N$15,3,FALSE)/12</f>
        <v>257042.64414502322</v>
      </c>
      <c r="J51" s="2">
        <f t="shared" si="19"/>
        <v>15212265.644145023</v>
      </c>
      <c r="K51" s="5">
        <v>73256400</v>
      </c>
      <c r="L51" s="2">
        <f>VLOOKUP(B51,CDM!$I$5:$N$15,4,FALSE)/12</f>
        <v>1679397.2948097724</v>
      </c>
      <c r="M51" s="86">
        <f t="shared" si="3"/>
        <v>74935797.294809774</v>
      </c>
      <c r="N51" s="5">
        <v>199321</v>
      </c>
      <c r="O51" s="5">
        <v>1020</v>
      </c>
      <c r="P51" s="5">
        <v>872098</v>
      </c>
      <c r="Q51" s="5">
        <v>2302</v>
      </c>
      <c r="R51" s="7">
        <v>15153</v>
      </c>
      <c r="S51" s="5">
        <v>257812</v>
      </c>
      <c r="T51" s="1">
        <v>25</v>
      </c>
      <c r="U51" s="1">
        <v>707</v>
      </c>
      <c r="V51" s="37">
        <f>'Economic (2020 Adj.)'!C63</f>
        <v>659861.19999999995</v>
      </c>
      <c r="W51" s="37">
        <f>'Economic (2020 Adj.)'!D63</f>
        <v>6850</v>
      </c>
      <c r="X51" s="37">
        <f>'Economic (2020 Adj.)'!F63</f>
        <v>3109.9</v>
      </c>
      <c r="Y51" s="37">
        <f>'Economic (2020 Adj.)'!H63</f>
        <v>379.9</v>
      </c>
      <c r="Z51" s="37">
        <f>'Economic (2020 Adj.)'!E63</f>
        <v>6772.3</v>
      </c>
      <c r="AA51" s="37">
        <f>'Economic (2020 Adj.)'!G63</f>
        <v>3085.6</v>
      </c>
      <c r="AB51" s="37">
        <f>'Economic (2020 Adj.)'!I63</f>
        <v>382.3</v>
      </c>
      <c r="AC51" s="39">
        <f>Weather!D183</f>
        <v>-6.8785714285714272</v>
      </c>
      <c r="AD51" s="39">
        <f>Weather!E183</f>
        <v>752.6</v>
      </c>
      <c r="AE51" s="39">
        <f>Weather!F183</f>
        <v>0</v>
      </c>
      <c r="AF51" s="39">
        <f>Weather!G183</f>
        <v>696.60000000000014</v>
      </c>
      <c r="AG51" s="39">
        <f>Weather!H183</f>
        <v>0</v>
      </c>
      <c r="AH51" s="39">
        <f>Weather!I183</f>
        <v>640.60000000000014</v>
      </c>
      <c r="AI51" s="39">
        <f>Weather!J183</f>
        <v>0</v>
      </c>
      <c r="AJ51" s="39">
        <f>Weather!K183</f>
        <v>584.60000000000014</v>
      </c>
      <c r="AK51" s="39">
        <f>Weather!L183</f>
        <v>0</v>
      </c>
      <c r="AL51" s="39">
        <f>Weather!M183</f>
        <v>528.60000000000014</v>
      </c>
      <c r="AM51" s="39">
        <f>Weather!N183</f>
        <v>0</v>
      </c>
      <c r="AN51" s="39">
        <f>Weather!O183</f>
        <v>472.60000000000008</v>
      </c>
      <c r="AO51" s="39">
        <f>Weather!P183</f>
        <v>0</v>
      </c>
      <c r="AP51" s="39">
        <f>Weather!Q183</f>
        <v>416.6</v>
      </c>
      <c r="AQ51" s="39">
        <f>Weather!R183</f>
        <v>0</v>
      </c>
      <c r="AR51">
        <v>0</v>
      </c>
      <c r="AS51">
        <v>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 s="1">
        <f t="shared" si="4"/>
        <v>50</v>
      </c>
      <c r="BH51">
        <v>28</v>
      </c>
      <c r="BI51">
        <v>19</v>
      </c>
      <c r="BJ51" s="159">
        <f t="shared" si="5"/>
        <v>728.7363771800309</v>
      </c>
      <c r="BK51" s="159">
        <f t="shared" si="6"/>
        <v>26.026299185001104</v>
      </c>
      <c r="BL51" s="158">
        <f t="shared" si="7"/>
        <v>1553093.377565756</v>
      </c>
      <c r="BM51" s="159">
        <f t="shared" si="8"/>
        <v>2938.4326142833734</v>
      </c>
      <c r="BN51" s="159">
        <f t="shared" si="9"/>
        <v>104.9440219386919</v>
      </c>
      <c r="BO51" s="159">
        <f t="shared" si="10"/>
        <v>543295.201576608</v>
      </c>
      <c r="BP51" s="159">
        <f t="shared" si="11"/>
        <v>73466.467936088011</v>
      </c>
      <c r="BQ51" s="159">
        <f t="shared" si="12"/>
        <v>2623.8024262888575</v>
      </c>
      <c r="BR51" s="159">
        <f t="shared" si="13"/>
        <v>3866.6562071625267</v>
      </c>
      <c r="BS51" s="159">
        <f t="shared" si="14"/>
        <v>2676278.4748146348</v>
      </c>
      <c r="BT51" s="159">
        <f t="shared" si="15"/>
        <v>3943989.3313057777</v>
      </c>
      <c r="BU51" s="158">
        <v>582902.57184116344</v>
      </c>
      <c r="BV51" s="158">
        <f t="shared" si="16"/>
        <v>43486614.571841165</v>
      </c>
    </row>
    <row r="52" spans="1:74" x14ac:dyDescent="0.2">
      <c r="A52" s="3">
        <v>41699</v>
      </c>
      <c r="B52" s="4">
        <f t="shared" si="17"/>
        <v>2014</v>
      </c>
      <c r="C52" s="2">
        <v>43601292</v>
      </c>
      <c r="D52" s="2">
        <f>VLOOKUP(B52,CDM!$I$5:$N$15,2,FALSE)/12</f>
        <v>582902.57184116344</v>
      </c>
      <c r="E52" s="2">
        <f t="shared" si="1"/>
        <v>44184194.571841165</v>
      </c>
      <c r="F52" s="7">
        <v>59687</v>
      </c>
      <c r="G52" s="5">
        <v>15671445</v>
      </c>
      <c r="H52" s="7">
        <v>5180</v>
      </c>
      <c r="I52" s="2">
        <f>VLOOKUP(B52,CDM!$I$5:$N$15,3,FALSE)/12</f>
        <v>257042.64414502322</v>
      </c>
      <c r="J52" s="2">
        <f t="shared" si="19"/>
        <v>15928487.644145023</v>
      </c>
      <c r="K52" s="5">
        <v>78105401</v>
      </c>
      <c r="L52" s="2">
        <f>VLOOKUP(B52,CDM!$I$5:$N$15,4,FALSE)/12</f>
        <v>1679397.2948097724</v>
      </c>
      <c r="M52" s="86">
        <f t="shared" si="3"/>
        <v>79784798.294809774</v>
      </c>
      <c r="N52" s="5">
        <v>193090</v>
      </c>
      <c r="O52" s="7">
        <v>1020</v>
      </c>
      <c r="P52" s="5">
        <v>861465</v>
      </c>
      <c r="Q52" s="5">
        <v>2302</v>
      </c>
      <c r="R52" s="5">
        <v>15153</v>
      </c>
      <c r="S52" s="5">
        <v>259626</v>
      </c>
      <c r="T52" s="1">
        <v>25</v>
      </c>
      <c r="U52" s="1">
        <v>569</v>
      </c>
      <c r="V52" s="37">
        <f>'Economic (2020 Adj.)'!C64</f>
        <v>659861.19999999995</v>
      </c>
      <c r="W52" s="37">
        <f>'Economic (2020 Adj.)'!D64</f>
        <v>6856.4</v>
      </c>
      <c r="X52" s="37">
        <f>'Economic (2020 Adj.)'!F64</f>
        <v>3115.2</v>
      </c>
      <c r="Y52" s="37">
        <f>'Economic (2020 Adj.)'!H64</f>
        <v>382.2</v>
      </c>
      <c r="Z52" s="37">
        <f>'Economic (2020 Adj.)'!E64</f>
        <v>6751.3</v>
      </c>
      <c r="AA52" s="37">
        <f>'Economic (2020 Adj.)'!G64</f>
        <v>3073.7</v>
      </c>
      <c r="AB52" s="37">
        <f>'Economic (2020 Adj.)'!I64</f>
        <v>382.2</v>
      </c>
      <c r="AC52" s="39">
        <f>Weather!D184</f>
        <v>-2.9806451612903229</v>
      </c>
      <c r="AD52" s="39">
        <f>Weather!E184</f>
        <v>712.39999999999986</v>
      </c>
      <c r="AE52" s="39">
        <f>Weather!F184</f>
        <v>0</v>
      </c>
      <c r="AF52" s="39">
        <f>Weather!G184</f>
        <v>650.4</v>
      </c>
      <c r="AG52" s="39">
        <f>Weather!H184</f>
        <v>0</v>
      </c>
      <c r="AH52" s="39">
        <f>Weather!I184</f>
        <v>588.4</v>
      </c>
      <c r="AI52" s="39">
        <f>Weather!J184</f>
        <v>0</v>
      </c>
      <c r="AJ52" s="39">
        <f>Weather!K184</f>
        <v>526.39999999999986</v>
      </c>
      <c r="AK52" s="39">
        <f>Weather!L184</f>
        <v>0</v>
      </c>
      <c r="AL52" s="39">
        <f>Weather!M184</f>
        <v>464.4</v>
      </c>
      <c r="AM52" s="39">
        <f>Weather!N184</f>
        <v>0</v>
      </c>
      <c r="AN52" s="39">
        <f>Weather!O184</f>
        <v>402.40000000000003</v>
      </c>
      <c r="AO52" s="39">
        <f>Weather!P184</f>
        <v>0</v>
      </c>
      <c r="AP52" s="39">
        <f>Weather!Q184</f>
        <v>340.4</v>
      </c>
      <c r="AQ52" s="39">
        <f>Weather!R184</f>
        <v>0</v>
      </c>
      <c r="AR52">
        <v>0</v>
      </c>
      <c r="AS52">
        <v>0</v>
      </c>
      <c r="AT52">
        <v>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1</v>
      </c>
      <c r="BE52">
        <v>0</v>
      </c>
      <c r="BF52">
        <v>1</v>
      </c>
      <c r="BG52" s="1">
        <f t="shared" si="4"/>
        <v>51</v>
      </c>
      <c r="BH52">
        <v>31</v>
      </c>
      <c r="BI52">
        <v>21</v>
      </c>
      <c r="BJ52" s="159">
        <f t="shared" si="5"/>
        <v>740.26495839699044</v>
      </c>
      <c r="BK52" s="159">
        <f t="shared" si="6"/>
        <v>23.879514786999692</v>
      </c>
      <c r="BL52" s="158">
        <f t="shared" si="7"/>
        <v>1425296.5990916505</v>
      </c>
      <c r="BM52" s="159">
        <f t="shared" si="8"/>
        <v>3074.9976146998115</v>
      </c>
      <c r="BN52" s="159">
        <f t="shared" si="9"/>
        <v>99.193471441929404</v>
      </c>
      <c r="BO52" s="159">
        <f t="shared" si="10"/>
        <v>513822.18206919427</v>
      </c>
      <c r="BP52" s="159">
        <f t="shared" si="11"/>
        <v>78220.390485107622</v>
      </c>
      <c r="BQ52" s="159">
        <f t="shared" si="12"/>
        <v>2523.2384027454073</v>
      </c>
      <c r="BR52" s="159">
        <f t="shared" si="13"/>
        <v>3724.7804992908391</v>
      </c>
      <c r="BS52" s="159">
        <f t="shared" si="14"/>
        <v>2573703.1708003152</v>
      </c>
      <c r="BT52" s="159">
        <f t="shared" si="15"/>
        <v>3799276.1092766561</v>
      </c>
      <c r="BU52" s="158">
        <v>582902.57184116344</v>
      </c>
      <c r="BV52" s="158">
        <f t="shared" si="16"/>
        <v>44184194.571841165</v>
      </c>
    </row>
    <row r="53" spans="1:74" x14ac:dyDescent="0.2">
      <c r="A53" s="3">
        <v>41730</v>
      </c>
      <c r="B53" s="4">
        <f t="shared" si="17"/>
        <v>2014</v>
      </c>
      <c r="C53" s="2">
        <v>38148551</v>
      </c>
      <c r="D53" s="2">
        <f>VLOOKUP(B53,CDM!$I$5:$N$15,2,FALSE)/12</f>
        <v>582902.57184116344</v>
      </c>
      <c r="E53" s="2">
        <f t="shared" si="1"/>
        <v>38731453.571841165</v>
      </c>
      <c r="F53" s="7">
        <v>59679</v>
      </c>
      <c r="G53" s="5">
        <v>13498766</v>
      </c>
      <c r="H53" s="7">
        <v>5185</v>
      </c>
      <c r="I53" s="2">
        <f>VLOOKUP(B53,CDM!$I$5:$N$15,3,FALSE)/12</f>
        <v>257042.64414502322</v>
      </c>
      <c r="J53" s="2">
        <f t="shared" si="19"/>
        <v>13755808.644145023</v>
      </c>
      <c r="K53" s="5">
        <v>70980411</v>
      </c>
      <c r="L53" s="2">
        <f>VLOOKUP(B53,CDM!$I$5:$N$15,4,FALSE)/12</f>
        <v>1679397.2948097724</v>
      </c>
      <c r="M53" s="86">
        <f t="shared" si="3"/>
        <v>72659808.294809774</v>
      </c>
      <c r="N53" s="5">
        <v>192582</v>
      </c>
      <c r="O53" s="7">
        <v>1019</v>
      </c>
      <c r="P53" s="5">
        <v>731400</v>
      </c>
      <c r="Q53" s="5">
        <v>2302</v>
      </c>
      <c r="R53" s="7">
        <v>15153</v>
      </c>
      <c r="S53" s="5">
        <v>257728</v>
      </c>
      <c r="T53" s="1">
        <v>25</v>
      </c>
      <c r="U53" s="1">
        <v>569</v>
      </c>
      <c r="V53" s="37">
        <f>'Economic (2020 Adj.)'!C65</f>
        <v>659861.19999999995</v>
      </c>
      <c r="W53" s="37">
        <f>'Economic (2020 Adj.)'!D65</f>
        <v>6869.6</v>
      </c>
      <c r="X53" s="37">
        <f>'Economic (2020 Adj.)'!F65</f>
        <v>3126.8</v>
      </c>
      <c r="Y53" s="37">
        <f>'Economic (2020 Adj.)'!H65</f>
        <v>383.2</v>
      </c>
      <c r="Z53" s="37">
        <f>'Economic (2020 Adj.)'!E65</f>
        <v>6785</v>
      </c>
      <c r="AA53" s="37">
        <f>'Economic (2020 Adj.)'!G65</f>
        <v>3095.4</v>
      </c>
      <c r="AB53" s="37">
        <f>'Economic (2020 Adj.)'!I65</f>
        <v>382.5</v>
      </c>
      <c r="AC53" s="39">
        <f>Weather!D185</f>
        <v>5.8566666666666682</v>
      </c>
      <c r="AD53" s="39">
        <f>Weather!E185</f>
        <v>424.3</v>
      </c>
      <c r="AE53" s="39">
        <f>Weather!F185</f>
        <v>0</v>
      </c>
      <c r="AF53" s="39">
        <f>Weather!G185</f>
        <v>364.3</v>
      </c>
      <c r="AG53" s="39">
        <f>Weather!H185</f>
        <v>0</v>
      </c>
      <c r="AH53" s="39">
        <f>Weather!I185</f>
        <v>304.3</v>
      </c>
      <c r="AI53" s="39">
        <f>Weather!J185</f>
        <v>0</v>
      </c>
      <c r="AJ53" s="39">
        <f>Weather!K185</f>
        <v>244.29999999999993</v>
      </c>
      <c r="AK53" s="39">
        <f>Weather!L185</f>
        <v>0</v>
      </c>
      <c r="AL53" s="39">
        <f>Weather!M185</f>
        <v>185.89999999999995</v>
      </c>
      <c r="AM53" s="39">
        <f>Weather!N185</f>
        <v>1.5999999999999996</v>
      </c>
      <c r="AN53" s="39">
        <f>Weather!O185</f>
        <v>131.9</v>
      </c>
      <c r="AO53" s="39">
        <f>Weather!P185</f>
        <v>7.6</v>
      </c>
      <c r="AP53" s="39">
        <f>Weather!Q185</f>
        <v>82.3</v>
      </c>
      <c r="AQ53" s="39">
        <f>Weather!R185</f>
        <v>18</v>
      </c>
      <c r="AR53">
        <v>0</v>
      </c>
      <c r="AS53">
        <v>0</v>
      </c>
      <c r="AT53">
        <v>0</v>
      </c>
      <c r="AU53">
        <v>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1</v>
      </c>
      <c r="BE53">
        <v>0</v>
      </c>
      <c r="BF53">
        <v>1</v>
      </c>
      <c r="BG53" s="1">
        <f t="shared" si="4"/>
        <v>52</v>
      </c>
      <c r="BH53">
        <v>30</v>
      </c>
      <c r="BI53">
        <v>20</v>
      </c>
      <c r="BJ53" s="159">
        <f t="shared" si="5"/>
        <v>648.99635670572843</v>
      </c>
      <c r="BK53" s="159">
        <f t="shared" si="6"/>
        <v>21.633211890190946</v>
      </c>
      <c r="BL53" s="158">
        <f t="shared" si="7"/>
        <v>1291048.4523947055</v>
      </c>
      <c r="BM53" s="159">
        <f t="shared" si="8"/>
        <v>2653.0007028244981</v>
      </c>
      <c r="BN53" s="159">
        <f t="shared" si="9"/>
        <v>88.433356760816608</v>
      </c>
      <c r="BO53" s="159">
        <f t="shared" si="10"/>
        <v>458526.95480483409</v>
      </c>
      <c r="BP53" s="159">
        <f t="shared" si="11"/>
        <v>71305.01304691832</v>
      </c>
      <c r="BQ53" s="159">
        <f t="shared" si="12"/>
        <v>2376.8337682306105</v>
      </c>
      <c r="BR53" s="159">
        <f t="shared" si="13"/>
        <v>3565.250652345916</v>
      </c>
      <c r="BS53" s="159">
        <f t="shared" si="14"/>
        <v>2421993.6098269923</v>
      </c>
      <c r="BT53" s="159">
        <f t="shared" si="15"/>
        <v>3632990.4147404889</v>
      </c>
      <c r="BU53" s="158">
        <v>582902.57184116344</v>
      </c>
      <c r="BV53" s="158">
        <f t="shared" si="16"/>
        <v>38731453.571841165</v>
      </c>
    </row>
    <row r="54" spans="1:74" x14ac:dyDescent="0.2">
      <c r="A54" s="3">
        <v>41760</v>
      </c>
      <c r="B54" s="4">
        <f t="shared" si="17"/>
        <v>2014</v>
      </c>
      <c r="C54" s="2">
        <v>40092099</v>
      </c>
      <c r="D54" s="2">
        <f>VLOOKUP(B54,CDM!$I$5:$N$15,2,FALSE)/12</f>
        <v>582902.57184116344</v>
      </c>
      <c r="E54" s="2">
        <f t="shared" si="1"/>
        <v>40675001.571841165</v>
      </c>
      <c r="F54" s="5">
        <v>59689</v>
      </c>
      <c r="G54" s="5">
        <v>13471598</v>
      </c>
      <c r="H54" s="5">
        <v>5182</v>
      </c>
      <c r="I54" s="2">
        <f>VLOOKUP(B54,CDM!$I$5:$N$15,3,FALSE)/12</f>
        <v>257042.64414502322</v>
      </c>
      <c r="J54" s="2">
        <f t="shared" si="19"/>
        <v>13728640.644145023</v>
      </c>
      <c r="K54" s="5">
        <v>72011129</v>
      </c>
      <c r="L54" s="2">
        <f>VLOOKUP(B54,CDM!$I$5:$N$15,4,FALSE)/12</f>
        <v>1679397.2948097724</v>
      </c>
      <c r="M54" s="86">
        <f t="shared" si="3"/>
        <v>73690526.294809774</v>
      </c>
      <c r="N54" s="5">
        <v>187028</v>
      </c>
      <c r="O54" s="5">
        <v>1017</v>
      </c>
      <c r="P54" s="5">
        <v>665621</v>
      </c>
      <c r="Q54" s="5">
        <v>2304</v>
      </c>
      <c r="R54" s="7">
        <v>15153</v>
      </c>
      <c r="S54" s="5">
        <v>258180</v>
      </c>
      <c r="T54" s="1">
        <v>25</v>
      </c>
      <c r="U54" s="1">
        <v>569</v>
      </c>
      <c r="V54" s="37">
        <f>'Economic (2020 Adj.)'!C66</f>
        <v>659861.19999999995</v>
      </c>
      <c r="W54" s="37">
        <f>'Economic (2020 Adj.)'!D66</f>
        <v>6870.6</v>
      </c>
      <c r="X54" s="37">
        <f>'Economic (2020 Adj.)'!F66</f>
        <v>3114.3</v>
      </c>
      <c r="Y54" s="37">
        <f>'Economic (2020 Adj.)'!H66</f>
        <v>381.5</v>
      </c>
      <c r="Z54" s="37">
        <f>'Economic (2020 Adj.)'!E66</f>
        <v>6842.6</v>
      </c>
      <c r="AA54" s="37">
        <f>'Economic (2020 Adj.)'!G66</f>
        <v>3103</v>
      </c>
      <c r="AB54" s="37">
        <f>'Economic (2020 Adj.)'!I66</f>
        <v>379.7</v>
      </c>
      <c r="AC54" s="39">
        <f>Weather!D186</f>
        <v>12.861290322580649</v>
      </c>
      <c r="AD54" s="39">
        <f>Weather!E186</f>
        <v>225.29999999999995</v>
      </c>
      <c r="AE54" s="39">
        <f>Weather!F186</f>
        <v>4.0000000000000036</v>
      </c>
      <c r="AF54" s="39">
        <f>Weather!G186</f>
        <v>169.29999999999995</v>
      </c>
      <c r="AG54" s="39">
        <f>Weather!H186</f>
        <v>10.000000000000004</v>
      </c>
      <c r="AH54" s="39">
        <f>Weather!I186</f>
        <v>115.5</v>
      </c>
      <c r="AI54" s="39">
        <f>Weather!J186</f>
        <v>18.200000000000003</v>
      </c>
      <c r="AJ54" s="39">
        <f>Weather!K186</f>
        <v>71.099999999999994</v>
      </c>
      <c r="AK54" s="39">
        <f>Weather!L186</f>
        <v>35.799999999999997</v>
      </c>
      <c r="AL54" s="39">
        <f>Weather!M186</f>
        <v>33.899999999999991</v>
      </c>
      <c r="AM54" s="39">
        <f>Weather!N186</f>
        <v>60.6</v>
      </c>
      <c r="AN54" s="39">
        <f>Weather!O186</f>
        <v>9.5999999999999979</v>
      </c>
      <c r="AO54" s="39">
        <f>Weather!P186</f>
        <v>98.300000000000011</v>
      </c>
      <c r="AP54" s="39">
        <f>Weather!Q186</f>
        <v>1.2999999999999998</v>
      </c>
      <c r="AQ54" s="39">
        <f>Weather!R186</f>
        <v>152</v>
      </c>
      <c r="AR54">
        <v>0</v>
      </c>
      <c r="AS54">
        <v>0</v>
      </c>
      <c r="AT54">
        <v>0</v>
      </c>
      <c r="AU54">
        <v>0</v>
      </c>
      <c r="AV54">
        <v>1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</v>
      </c>
      <c r="BE54">
        <v>0</v>
      </c>
      <c r="BF54">
        <v>1</v>
      </c>
      <c r="BG54" s="1">
        <f t="shared" si="4"/>
        <v>53</v>
      </c>
      <c r="BH54">
        <v>31</v>
      </c>
      <c r="BI54">
        <v>22</v>
      </c>
      <c r="BJ54" s="159">
        <f t="shared" si="5"/>
        <v>681.44886950428327</v>
      </c>
      <c r="BK54" s="159">
        <f t="shared" si="6"/>
        <v>21.982221596912364</v>
      </c>
      <c r="BL54" s="158">
        <f t="shared" si="7"/>
        <v>1312096.8248981021</v>
      </c>
      <c r="BM54" s="159">
        <f t="shared" si="8"/>
        <v>2649.2938332969939</v>
      </c>
      <c r="BN54" s="159">
        <f t="shared" si="9"/>
        <v>85.461091396677219</v>
      </c>
      <c r="BO54" s="159">
        <f t="shared" si="10"/>
        <v>442859.37561758136</v>
      </c>
      <c r="BP54" s="159">
        <f t="shared" si="11"/>
        <v>72458.72792016693</v>
      </c>
      <c r="BQ54" s="159">
        <f t="shared" si="12"/>
        <v>2337.3783200053849</v>
      </c>
      <c r="BR54" s="159">
        <f t="shared" si="13"/>
        <v>3293.5785418257697</v>
      </c>
      <c r="BS54" s="159">
        <f t="shared" si="14"/>
        <v>2377113.7514454764</v>
      </c>
      <c r="BT54" s="159">
        <f t="shared" si="15"/>
        <v>3349569.3770368081</v>
      </c>
      <c r="BU54" s="158">
        <v>582902.57184116344</v>
      </c>
      <c r="BV54" s="158">
        <f t="shared" si="16"/>
        <v>40675001.571841165</v>
      </c>
    </row>
    <row r="55" spans="1:74" x14ac:dyDescent="0.2">
      <c r="A55" s="3">
        <v>41791</v>
      </c>
      <c r="B55" s="4">
        <f t="shared" si="17"/>
        <v>2014</v>
      </c>
      <c r="C55" s="2">
        <v>44876201</v>
      </c>
      <c r="D55" s="2">
        <f>VLOOKUP(B55,CDM!$I$5:$N$15,2,FALSE)/12</f>
        <v>582902.57184116344</v>
      </c>
      <c r="E55" s="2">
        <f t="shared" ref="E55:E118" si="20">C55+D55</f>
        <v>45459103.571841165</v>
      </c>
      <c r="F55" s="11">
        <f>(F54+F56)/2</f>
        <v>59798</v>
      </c>
      <c r="G55" s="5">
        <v>14123153</v>
      </c>
      <c r="H55" s="11">
        <f>(H54+H56)/2</f>
        <v>5192.5</v>
      </c>
      <c r="I55" s="2">
        <f>VLOOKUP(B55,CDM!$I$5:$N$15,3,FALSE)/12</f>
        <v>257042.64414502322</v>
      </c>
      <c r="J55" s="2">
        <f t="shared" si="19"/>
        <v>14380195.644145023</v>
      </c>
      <c r="K55" s="5">
        <v>75361823</v>
      </c>
      <c r="L55" s="2">
        <f>VLOOKUP(B55,CDM!$I$5:$N$15,4,FALSE)/12</f>
        <v>1679397.2948097724</v>
      </c>
      <c r="M55" s="86">
        <f t="shared" ref="M55:M109" si="21">K55+L55</f>
        <v>77041220.294809774</v>
      </c>
      <c r="N55" s="5">
        <v>196650</v>
      </c>
      <c r="O55" s="11">
        <f>(O54+O56)/2</f>
        <v>1016.5</v>
      </c>
      <c r="P55" s="5">
        <v>599040</v>
      </c>
      <c r="Q55" s="5">
        <v>2302</v>
      </c>
      <c r="R55" s="5">
        <v>15153</v>
      </c>
      <c r="S55" s="5">
        <v>257573</v>
      </c>
      <c r="T55" s="1">
        <v>25</v>
      </c>
      <c r="U55" s="1">
        <v>569</v>
      </c>
      <c r="V55" s="37">
        <f>'Economic (2020 Adj.)'!C67</f>
        <v>659861.19999999995</v>
      </c>
      <c r="W55" s="37">
        <f>'Economic (2020 Adj.)'!D67</f>
        <v>6865.4</v>
      </c>
      <c r="X55" s="37">
        <f>'Economic (2020 Adj.)'!F67</f>
        <v>3091.8</v>
      </c>
      <c r="Y55" s="37">
        <f>'Economic (2020 Adj.)'!H67</f>
        <v>382</v>
      </c>
      <c r="Z55" s="37">
        <f>'Economic (2020 Adj.)'!E67</f>
        <v>6912.9</v>
      </c>
      <c r="AA55" s="37">
        <f>'Economic (2020 Adj.)'!G67</f>
        <v>3107.5</v>
      </c>
      <c r="AB55" s="37">
        <f>'Economic (2020 Adj.)'!I67</f>
        <v>383.3</v>
      </c>
      <c r="AC55" s="39">
        <f>Weather!D187</f>
        <v>18.513333333333328</v>
      </c>
      <c r="AD55" s="39">
        <f>Weather!E187</f>
        <v>65.400000000000006</v>
      </c>
      <c r="AE55" s="39">
        <f>Weather!F187</f>
        <v>20.799999999999997</v>
      </c>
      <c r="AF55" s="39">
        <f>Weather!G187</f>
        <v>31.200000000000006</v>
      </c>
      <c r="AG55" s="39">
        <f>Weather!H187</f>
        <v>46.6</v>
      </c>
      <c r="AH55" s="39">
        <f>Weather!I187</f>
        <v>10.700000000000001</v>
      </c>
      <c r="AI55" s="39">
        <f>Weather!J187</f>
        <v>86.1</v>
      </c>
      <c r="AJ55" s="39">
        <f>Weather!K187</f>
        <v>1.9000000000000004</v>
      </c>
      <c r="AK55" s="39">
        <f>Weather!L187</f>
        <v>137.30000000000001</v>
      </c>
      <c r="AL55" s="39">
        <f>Weather!M187</f>
        <v>0</v>
      </c>
      <c r="AM55" s="39">
        <f>Weather!N187</f>
        <v>195.40000000000003</v>
      </c>
      <c r="AN55" s="39">
        <f>Weather!O187</f>
        <v>0</v>
      </c>
      <c r="AO55" s="39">
        <f>Weather!P187</f>
        <v>255.40000000000003</v>
      </c>
      <c r="AP55" s="39">
        <f>Weather!Q187</f>
        <v>0</v>
      </c>
      <c r="AQ55" s="39">
        <f>Weather!R187</f>
        <v>315.39999999999998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 s="1">
        <f t="shared" si="4"/>
        <v>54</v>
      </c>
      <c r="BH55">
        <v>30</v>
      </c>
      <c r="BI55">
        <v>21</v>
      </c>
      <c r="BJ55" s="159">
        <f t="shared" si="5"/>
        <v>760.21110357940347</v>
      </c>
      <c r="BK55" s="159">
        <f t="shared" si="6"/>
        <v>25.340370119313448</v>
      </c>
      <c r="BL55" s="158">
        <f t="shared" si="7"/>
        <v>1515303.4523947055</v>
      </c>
      <c r="BM55" s="159">
        <f t="shared" si="8"/>
        <v>2769.4165901097781</v>
      </c>
      <c r="BN55" s="159">
        <f t="shared" si="9"/>
        <v>92.31388633699261</v>
      </c>
      <c r="BO55" s="159">
        <f t="shared" si="10"/>
        <v>479339.85480483412</v>
      </c>
      <c r="BP55" s="159">
        <f t="shared" si="11"/>
        <v>75790.674170988466</v>
      </c>
      <c r="BQ55" s="159">
        <f t="shared" si="12"/>
        <v>2526.3558056996158</v>
      </c>
      <c r="BR55" s="159">
        <f t="shared" si="13"/>
        <v>3609.0797224280223</v>
      </c>
      <c r="BS55" s="159">
        <f t="shared" si="14"/>
        <v>2568040.6764936591</v>
      </c>
      <c r="BT55" s="159">
        <f t="shared" si="15"/>
        <v>3668629.5378480842</v>
      </c>
      <c r="BU55" s="158">
        <v>582902.57184116344</v>
      </c>
      <c r="BV55" s="158">
        <f t="shared" si="16"/>
        <v>45459103.571841165</v>
      </c>
    </row>
    <row r="56" spans="1:74" x14ac:dyDescent="0.2">
      <c r="A56" s="3">
        <v>41821</v>
      </c>
      <c r="B56" s="4">
        <f t="shared" si="17"/>
        <v>2014</v>
      </c>
      <c r="C56" s="2">
        <v>51314720</v>
      </c>
      <c r="D56" s="2">
        <f>VLOOKUP(B56,CDM!$I$5:$N$15,2,FALSE)/12</f>
        <v>582902.57184116344</v>
      </c>
      <c r="E56" s="2">
        <f t="shared" si="20"/>
        <v>51897622.571841165</v>
      </c>
      <c r="F56" s="7">
        <v>59907</v>
      </c>
      <c r="G56" s="5">
        <v>14914369</v>
      </c>
      <c r="H56" s="7">
        <v>5203</v>
      </c>
      <c r="I56" s="2">
        <f>VLOOKUP(B56,CDM!$I$5:$N$15,3,FALSE)/12</f>
        <v>257042.64414502322</v>
      </c>
      <c r="J56" s="2">
        <f t="shared" si="19"/>
        <v>15171411.644145023</v>
      </c>
      <c r="K56" s="5">
        <v>79433068</v>
      </c>
      <c r="L56" s="2">
        <f>VLOOKUP(B56,CDM!$I$5:$N$15,4,FALSE)/12</f>
        <v>1679397.2948097724</v>
      </c>
      <c r="M56" s="86">
        <f t="shared" si="21"/>
        <v>81112465.294809774</v>
      </c>
      <c r="N56" s="5">
        <v>208736</v>
      </c>
      <c r="O56" s="7">
        <v>1016</v>
      </c>
      <c r="P56" s="5">
        <v>641462</v>
      </c>
      <c r="Q56" s="5">
        <v>2302</v>
      </c>
      <c r="R56" s="7">
        <v>15153</v>
      </c>
      <c r="S56" s="5">
        <v>257738</v>
      </c>
      <c r="T56" s="1">
        <v>25</v>
      </c>
      <c r="U56" s="1">
        <v>567</v>
      </c>
      <c r="V56" s="37">
        <f>'Economic (2020 Adj.)'!C68</f>
        <v>659861.19999999995</v>
      </c>
      <c r="W56" s="37">
        <f>'Economic (2020 Adj.)'!D68</f>
        <v>6864.4</v>
      </c>
      <c r="X56" s="37">
        <f>'Economic (2020 Adj.)'!F68</f>
        <v>3067.1</v>
      </c>
      <c r="Y56" s="37">
        <f>'Economic (2020 Adj.)'!H68</f>
        <v>383.8</v>
      </c>
      <c r="Z56" s="37">
        <f>'Economic (2020 Adj.)'!E68</f>
        <v>6957.8</v>
      </c>
      <c r="AA56" s="37">
        <f>'Economic (2020 Adj.)'!G68</f>
        <v>3095.5</v>
      </c>
      <c r="AB56" s="37">
        <f>'Economic (2020 Adj.)'!I68</f>
        <v>386.4</v>
      </c>
      <c r="AC56" s="39">
        <f>Weather!D188</f>
        <v>19.825806451612905</v>
      </c>
      <c r="AD56" s="39">
        <f>Weather!E188</f>
        <v>36.6</v>
      </c>
      <c r="AE56" s="39">
        <f>Weather!F188</f>
        <v>31.2</v>
      </c>
      <c r="AF56" s="39">
        <f>Weather!G188</f>
        <v>9.4</v>
      </c>
      <c r="AG56" s="39">
        <f>Weather!H188</f>
        <v>66.000000000000014</v>
      </c>
      <c r="AH56" s="39">
        <f>Weather!I188</f>
        <v>0.90000000000000036</v>
      </c>
      <c r="AI56" s="39">
        <f>Weather!J188</f>
        <v>119.49999999999999</v>
      </c>
      <c r="AJ56" s="39">
        <f>Weather!K188</f>
        <v>0</v>
      </c>
      <c r="AK56" s="39">
        <f>Weather!L188</f>
        <v>180.6</v>
      </c>
      <c r="AL56" s="39">
        <f>Weather!M188</f>
        <v>0</v>
      </c>
      <c r="AM56" s="39">
        <f>Weather!N188</f>
        <v>242.6</v>
      </c>
      <c r="AN56" s="39">
        <f>Weather!O188</f>
        <v>0</v>
      </c>
      <c r="AO56" s="39">
        <f>Weather!P188</f>
        <v>304.59999999999991</v>
      </c>
      <c r="AP56" s="39">
        <f>Weather!Q188</f>
        <v>0</v>
      </c>
      <c r="AQ56" s="39">
        <f>Weather!R188</f>
        <v>366.59999999999991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 s="1">
        <f t="shared" ref="BG56:BG119" si="22">1+BG55</f>
        <v>55</v>
      </c>
      <c r="BH56">
        <v>31</v>
      </c>
      <c r="BI56">
        <v>22</v>
      </c>
      <c r="BJ56" s="159">
        <f t="shared" si="5"/>
        <v>866.30314607376715</v>
      </c>
      <c r="BK56" s="159">
        <f t="shared" si="6"/>
        <v>27.945262776573134</v>
      </c>
      <c r="BL56" s="158">
        <f t="shared" si="7"/>
        <v>1674116.8571561666</v>
      </c>
      <c r="BM56" s="159">
        <f t="shared" si="8"/>
        <v>2915.8969141158991</v>
      </c>
      <c r="BN56" s="159">
        <f t="shared" si="9"/>
        <v>94.061190777932225</v>
      </c>
      <c r="BO56" s="159">
        <f t="shared" si="10"/>
        <v>489400.37561758136</v>
      </c>
      <c r="BP56" s="159">
        <f t="shared" si="11"/>
        <v>79835.103636623797</v>
      </c>
      <c r="BQ56" s="159">
        <f t="shared" si="12"/>
        <v>2575.3259237620578</v>
      </c>
      <c r="BR56" s="159">
        <f t="shared" si="13"/>
        <v>3628.8683471192635</v>
      </c>
      <c r="BS56" s="159">
        <f t="shared" si="14"/>
        <v>2616531.1385422507</v>
      </c>
      <c r="BT56" s="159">
        <f t="shared" si="15"/>
        <v>3686930.2406731714</v>
      </c>
      <c r="BU56" s="158">
        <v>582902.57184116344</v>
      </c>
      <c r="BV56" s="158">
        <f t="shared" si="16"/>
        <v>51897622.571841165</v>
      </c>
    </row>
    <row r="57" spans="1:74" x14ac:dyDescent="0.2">
      <c r="A57" s="3">
        <v>41852</v>
      </c>
      <c r="B57" s="4">
        <f t="shared" si="17"/>
        <v>2014</v>
      </c>
      <c r="C57" s="2">
        <v>49665162</v>
      </c>
      <c r="D57" s="2">
        <f>VLOOKUP(B57,CDM!$I$5:$N$15,2,FALSE)/12</f>
        <v>582902.57184116344</v>
      </c>
      <c r="E57" s="2">
        <f t="shared" si="20"/>
        <v>50248064.571841165</v>
      </c>
      <c r="F57" s="5">
        <v>59924</v>
      </c>
      <c r="G57" s="5">
        <v>14542524</v>
      </c>
      <c r="H57" s="5">
        <v>5210</v>
      </c>
      <c r="I57" s="2">
        <f>VLOOKUP(B57,CDM!$I$5:$N$15,3,FALSE)/12</f>
        <v>257042.64414502322</v>
      </c>
      <c r="J57" s="2">
        <f t="shared" si="19"/>
        <v>14799566.644145023</v>
      </c>
      <c r="K57" s="5">
        <v>78009925</v>
      </c>
      <c r="L57" s="2">
        <f>VLOOKUP(B57,CDM!$I$5:$N$15,4,FALSE)/12</f>
        <v>1679397.2948097724</v>
      </c>
      <c r="M57" s="86">
        <f t="shared" si="21"/>
        <v>79689322.294809774</v>
      </c>
      <c r="N57" s="5">
        <v>203097</v>
      </c>
      <c r="O57" s="5">
        <v>1016</v>
      </c>
      <c r="P57" s="5">
        <v>719839</v>
      </c>
      <c r="Q57" s="5">
        <v>2304</v>
      </c>
      <c r="R57" s="7">
        <v>15195</v>
      </c>
      <c r="S57" s="5">
        <v>257786</v>
      </c>
      <c r="T57" s="1">
        <v>25</v>
      </c>
      <c r="U57" s="1">
        <v>567</v>
      </c>
      <c r="V57" s="37">
        <f>'Economic (2020 Adj.)'!C69</f>
        <v>659861.19999999995</v>
      </c>
      <c r="W57" s="37">
        <f>'Economic (2020 Adj.)'!D69</f>
        <v>6869.9</v>
      </c>
      <c r="X57" s="37">
        <f>'Economic (2020 Adj.)'!F69</f>
        <v>3056.5</v>
      </c>
      <c r="Y57" s="37">
        <f>'Economic (2020 Adj.)'!H69</f>
        <v>385.2</v>
      </c>
      <c r="Z57" s="37">
        <f>'Economic (2020 Adj.)'!E69</f>
        <v>6969.7</v>
      </c>
      <c r="AA57" s="37">
        <f>'Economic (2020 Adj.)'!G69</f>
        <v>3094.2</v>
      </c>
      <c r="AB57" s="37">
        <f>'Economic (2020 Adj.)'!I69</f>
        <v>388.9</v>
      </c>
      <c r="AC57" s="39">
        <f>Weather!D189</f>
        <v>20.070967741935487</v>
      </c>
      <c r="AD57" s="39">
        <f>Weather!E189</f>
        <v>29.3</v>
      </c>
      <c r="AE57" s="39">
        <f>Weather!F189</f>
        <v>31.500000000000007</v>
      </c>
      <c r="AF57" s="39">
        <f>Weather!G189</f>
        <v>8.3000000000000007</v>
      </c>
      <c r="AG57" s="39">
        <f>Weather!H189</f>
        <v>72.500000000000028</v>
      </c>
      <c r="AH57" s="39">
        <f>Weather!I189</f>
        <v>0.5</v>
      </c>
      <c r="AI57" s="39">
        <f>Weather!J189</f>
        <v>126.70000000000002</v>
      </c>
      <c r="AJ57" s="39">
        <f>Weather!K189</f>
        <v>0</v>
      </c>
      <c r="AK57" s="39">
        <f>Weather!L189</f>
        <v>188.19999999999996</v>
      </c>
      <c r="AL57" s="39">
        <f>Weather!M189</f>
        <v>0</v>
      </c>
      <c r="AM57" s="39">
        <f>Weather!N189</f>
        <v>250.19999999999996</v>
      </c>
      <c r="AN57" s="39">
        <f>Weather!O189</f>
        <v>0</v>
      </c>
      <c r="AO57" s="39">
        <f>Weather!P189</f>
        <v>312.2</v>
      </c>
      <c r="AP57" s="39">
        <f>Weather!Q189</f>
        <v>0</v>
      </c>
      <c r="AQ57" s="39">
        <f>Weather!R189</f>
        <v>374.2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 s="1">
        <f t="shared" si="22"/>
        <v>56</v>
      </c>
      <c r="BH57">
        <v>31</v>
      </c>
      <c r="BI57">
        <v>20</v>
      </c>
      <c r="BJ57" s="159">
        <f t="shared" si="5"/>
        <v>838.52988071292248</v>
      </c>
      <c r="BK57" s="159">
        <f t="shared" si="6"/>
        <v>27.049350990739434</v>
      </c>
      <c r="BL57" s="158">
        <f t="shared" si="7"/>
        <v>1620905.3087690698</v>
      </c>
      <c r="BM57" s="159">
        <f t="shared" si="8"/>
        <v>2840.6078011794671</v>
      </c>
      <c r="BN57" s="159">
        <f t="shared" si="9"/>
        <v>91.632509715466682</v>
      </c>
      <c r="BO57" s="159">
        <f t="shared" si="10"/>
        <v>477405.37561758136</v>
      </c>
      <c r="BP57" s="159">
        <f t="shared" si="11"/>
        <v>78434.372337411201</v>
      </c>
      <c r="BQ57" s="159">
        <f t="shared" si="12"/>
        <v>2530.1410431422969</v>
      </c>
      <c r="BR57" s="159">
        <f t="shared" si="13"/>
        <v>3921.7186168705603</v>
      </c>
      <c r="BS57" s="159">
        <f t="shared" si="14"/>
        <v>2570623.2998325732</v>
      </c>
      <c r="BT57" s="159">
        <f t="shared" si="15"/>
        <v>3984466.1147404886</v>
      </c>
      <c r="BU57" s="158">
        <v>582902.57184116344</v>
      </c>
      <c r="BV57" s="158">
        <f t="shared" si="16"/>
        <v>50248064.571841165</v>
      </c>
    </row>
    <row r="58" spans="1:74" x14ac:dyDescent="0.2">
      <c r="A58" s="3">
        <v>41883</v>
      </c>
      <c r="B58" s="4">
        <f t="shared" si="17"/>
        <v>2014</v>
      </c>
      <c r="C58" s="2">
        <v>43344666</v>
      </c>
      <c r="D58" s="2">
        <f>VLOOKUP(B58,CDM!$I$5:$N$15,2,FALSE)/12</f>
        <v>582902.57184116344</v>
      </c>
      <c r="E58" s="2">
        <f t="shared" si="20"/>
        <v>43927568.571841165</v>
      </c>
      <c r="F58" s="7">
        <v>59924</v>
      </c>
      <c r="G58" s="5">
        <v>13413771</v>
      </c>
      <c r="H58" s="7">
        <v>5214</v>
      </c>
      <c r="I58" s="2">
        <f>VLOOKUP(B58,CDM!$I$5:$N$15,3,FALSE)/12</f>
        <v>257042.64414502322</v>
      </c>
      <c r="J58" s="2">
        <f t="shared" si="19"/>
        <v>13670813.644145023</v>
      </c>
      <c r="K58" s="5">
        <v>74627463</v>
      </c>
      <c r="L58" s="2">
        <f>VLOOKUP(B58,CDM!$I$5:$N$15,4,FALSE)/12</f>
        <v>1679397.2948097724</v>
      </c>
      <c r="M58" s="86">
        <f t="shared" si="21"/>
        <v>76306860.294809774</v>
      </c>
      <c r="N58" s="5">
        <v>208037</v>
      </c>
      <c r="O58" s="7">
        <v>1025</v>
      </c>
      <c r="P58" s="5">
        <v>794176</v>
      </c>
      <c r="Q58" s="5">
        <v>2304</v>
      </c>
      <c r="R58" s="5">
        <v>15195</v>
      </c>
      <c r="S58" s="5">
        <v>257746</v>
      </c>
      <c r="T58" s="1">
        <v>25</v>
      </c>
      <c r="U58" s="1">
        <v>567</v>
      </c>
      <c r="V58" s="37">
        <f>'Economic (2020 Adj.)'!C70</f>
        <v>659861.19999999995</v>
      </c>
      <c r="W58" s="37">
        <f>'Economic (2020 Adj.)'!D70</f>
        <v>6884.5</v>
      </c>
      <c r="X58" s="37">
        <f>'Economic (2020 Adj.)'!F70</f>
        <v>3058.5</v>
      </c>
      <c r="Y58" s="37">
        <f>'Economic (2020 Adj.)'!H70</f>
        <v>385.2</v>
      </c>
      <c r="Z58" s="37">
        <f>'Economic (2020 Adj.)'!E70</f>
        <v>6944.1</v>
      </c>
      <c r="AA58" s="37">
        <f>'Economic (2020 Adj.)'!G70</f>
        <v>3085.3</v>
      </c>
      <c r="AB58" s="37">
        <f>'Economic (2020 Adj.)'!I70</f>
        <v>386.9</v>
      </c>
      <c r="AC58" s="39">
        <f>Weather!D190</f>
        <v>17.286666666666665</v>
      </c>
      <c r="AD58" s="39">
        <f>Weather!E190</f>
        <v>99.799999999999983</v>
      </c>
      <c r="AE58" s="39">
        <f>Weather!F190</f>
        <v>18.399999999999999</v>
      </c>
      <c r="AF58" s="39">
        <f>Weather!G190</f>
        <v>55.900000000000006</v>
      </c>
      <c r="AG58" s="39">
        <f>Weather!H190</f>
        <v>34.5</v>
      </c>
      <c r="AH58" s="39">
        <f>Weather!I190</f>
        <v>26</v>
      </c>
      <c r="AI58" s="39">
        <f>Weather!J190</f>
        <v>64.600000000000009</v>
      </c>
      <c r="AJ58" s="39">
        <f>Weather!K190</f>
        <v>10.299999999999999</v>
      </c>
      <c r="AK58" s="39">
        <f>Weather!L190</f>
        <v>108.9</v>
      </c>
      <c r="AL58" s="39">
        <f>Weather!M190</f>
        <v>0.59999999999999964</v>
      </c>
      <c r="AM58" s="39">
        <f>Weather!N190</f>
        <v>159.19999999999996</v>
      </c>
      <c r="AN58" s="39">
        <f>Weather!O190</f>
        <v>0</v>
      </c>
      <c r="AO58" s="39">
        <f>Weather!P190</f>
        <v>218.59999999999994</v>
      </c>
      <c r="AP58" s="39">
        <f>Weather!Q190</f>
        <v>0</v>
      </c>
      <c r="AQ58" s="39">
        <f>Weather!R190</f>
        <v>278.59999999999997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1</v>
      </c>
      <c r="BA58">
        <v>0</v>
      </c>
      <c r="BB58">
        <v>0</v>
      </c>
      <c r="BC58">
        <v>0</v>
      </c>
      <c r="BD58">
        <v>0</v>
      </c>
      <c r="BE58">
        <v>1</v>
      </c>
      <c r="BF58">
        <v>1</v>
      </c>
      <c r="BG58" s="1">
        <f t="shared" si="22"/>
        <v>57</v>
      </c>
      <c r="BH58">
        <v>30</v>
      </c>
      <c r="BI58">
        <v>21</v>
      </c>
      <c r="BJ58" s="159">
        <f t="shared" si="5"/>
        <v>733.0546787904874</v>
      </c>
      <c r="BK58" s="159">
        <f t="shared" si="6"/>
        <v>24.435155959682913</v>
      </c>
      <c r="BL58" s="158">
        <f t="shared" si="7"/>
        <v>1464252.2857280388</v>
      </c>
      <c r="BM58" s="159">
        <f t="shared" si="8"/>
        <v>2621.9435450987771</v>
      </c>
      <c r="BN58" s="159">
        <f t="shared" si="9"/>
        <v>87.398118169959233</v>
      </c>
      <c r="BO58" s="159">
        <f t="shared" si="10"/>
        <v>455693.78813816741</v>
      </c>
      <c r="BP58" s="159">
        <f t="shared" si="11"/>
        <v>74445.717360790019</v>
      </c>
      <c r="BQ58" s="159">
        <f t="shared" si="12"/>
        <v>2481.5239120263341</v>
      </c>
      <c r="BR58" s="159">
        <f t="shared" si="13"/>
        <v>3545.03416003762</v>
      </c>
      <c r="BS58" s="159">
        <f t="shared" si="14"/>
        <v>2543562.0098269926</v>
      </c>
      <c r="BT58" s="159">
        <f t="shared" si="15"/>
        <v>3633660.0140385604</v>
      </c>
      <c r="BU58" s="158">
        <v>582902.57184116344</v>
      </c>
      <c r="BV58" s="158">
        <f t="shared" si="16"/>
        <v>43927568.571841165</v>
      </c>
    </row>
    <row r="59" spans="1:74" x14ac:dyDescent="0.2">
      <c r="A59" s="3">
        <v>41913</v>
      </c>
      <c r="B59" s="4">
        <f t="shared" si="17"/>
        <v>2014</v>
      </c>
      <c r="C59" s="2">
        <v>41116020</v>
      </c>
      <c r="D59" s="2">
        <f>VLOOKUP(B59,CDM!$I$5:$N$15,2,FALSE)/12</f>
        <v>582902.57184116344</v>
      </c>
      <c r="E59" s="2">
        <f t="shared" si="20"/>
        <v>41698922.571841165</v>
      </c>
      <c r="F59" s="7">
        <v>59943</v>
      </c>
      <c r="G59" s="5">
        <v>13009887</v>
      </c>
      <c r="H59" s="7">
        <v>5215</v>
      </c>
      <c r="I59" s="2">
        <f>VLOOKUP(B59,CDM!$I$5:$N$15,3,FALSE)/12</f>
        <v>257042.64414502322</v>
      </c>
      <c r="J59" s="2">
        <f t="shared" si="19"/>
        <v>13266929.644145023</v>
      </c>
      <c r="K59" s="5">
        <v>72913145</v>
      </c>
      <c r="L59" s="2">
        <f>VLOOKUP(B59,CDM!$I$5:$N$15,4,FALSE)/12</f>
        <v>1679397.2948097724</v>
      </c>
      <c r="M59" s="86">
        <f t="shared" si="21"/>
        <v>74592542.294809774</v>
      </c>
      <c r="N59" s="5">
        <v>204893</v>
      </c>
      <c r="O59" s="7">
        <v>1028</v>
      </c>
      <c r="P59" s="5">
        <v>925946</v>
      </c>
      <c r="Q59" s="5">
        <v>2304</v>
      </c>
      <c r="R59" s="7">
        <v>15196</v>
      </c>
      <c r="S59" s="5">
        <v>258047</v>
      </c>
      <c r="T59" s="1">
        <v>24</v>
      </c>
      <c r="U59" s="1">
        <v>566</v>
      </c>
      <c r="V59" s="37">
        <f>'Economic (2020 Adj.)'!C71</f>
        <v>659861.19999999995</v>
      </c>
      <c r="W59" s="37">
        <f>'Economic (2020 Adj.)'!D71</f>
        <v>6901.5</v>
      </c>
      <c r="X59" s="37">
        <f>'Economic (2020 Adj.)'!F71</f>
        <v>3072.7</v>
      </c>
      <c r="Y59" s="37">
        <f>'Economic (2020 Adj.)'!H71</f>
        <v>385.1</v>
      </c>
      <c r="Z59" s="37">
        <f>'Economic (2020 Adj.)'!E71</f>
        <v>6936.6</v>
      </c>
      <c r="AA59" s="37">
        <f>'Economic (2020 Adj.)'!G71</f>
        <v>3089.4</v>
      </c>
      <c r="AB59" s="37">
        <f>'Economic (2020 Adj.)'!I71</f>
        <v>387.2</v>
      </c>
      <c r="AC59" s="39">
        <f>Weather!D191</f>
        <v>11.712903225806446</v>
      </c>
      <c r="AD59" s="39">
        <f>Weather!E191</f>
        <v>256.89999999999998</v>
      </c>
      <c r="AE59" s="39">
        <f>Weather!F191</f>
        <v>0</v>
      </c>
      <c r="AF59" s="39">
        <f>Weather!G191</f>
        <v>197.1</v>
      </c>
      <c r="AG59" s="39">
        <f>Weather!H191</f>
        <v>2.1999999999999993</v>
      </c>
      <c r="AH59" s="39">
        <f>Weather!I191</f>
        <v>139.29999999999998</v>
      </c>
      <c r="AI59" s="39">
        <f>Weather!J191</f>
        <v>6.3999999999999986</v>
      </c>
      <c r="AJ59" s="39">
        <f>Weather!K191</f>
        <v>90.8</v>
      </c>
      <c r="AK59" s="39">
        <f>Weather!L191</f>
        <v>19.899999999999999</v>
      </c>
      <c r="AL59" s="39">
        <f>Weather!M191</f>
        <v>50.6</v>
      </c>
      <c r="AM59" s="39">
        <f>Weather!N191</f>
        <v>41.699999999999996</v>
      </c>
      <c r="AN59" s="39">
        <f>Weather!O191</f>
        <v>18.099999999999998</v>
      </c>
      <c r="AO59" s="39">
        <f>Weather!P191</f>
        <v>71.199999999999989</v>
      </c>
      <c r="AP59" s="39">
        <f>Weather!Q191</f>
        <v>3.7999999999999989</v>
      </c>
      <c r="AQ59" s="39">
        <f>Weather!R191</f>
        <v>118.90000000000002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</v>
      </c>
      <c r="BB59">
        <v>0</v>
      </c>
      <c r="BC59">
        <v>0</v>
      </c>
      <c r="BD59">
        <v>0</v>
      </c>
      <c r="BE59">
        <v>1</v>
      </c>
      <c r="BF59">
        <v>1</v>
      </c>
      <c r="BG59" s="1">
        <f t="shared" si="22"/>
        <v>58</v>
      </c>
      <c r="BH59">
        <v>31</v>
      </c>
      <c r="BI59">
        <v>22</v>
      </c>
      <c r="BJ59" s="159">
        <f t="shared" si="5"/>
        <v>695.64290362246072</v>
      </c>
      <c r="BK59" s="159">
        <f t="shared" si="6"/>
        <v>22.440093665240667</v>
      </c>
      <c r="BL59" s="158">
        <f t="shared" si="7"/>
        <v>1345126.5345755215</v>
      </c>
      <c r="BM59" s="159">
        <f t="shared" si="8"/>
        <v>2543.9941791265624</v>
      </c>
      <c r="BN59" s="159">
        <f t="shared" si="9"/>
        <v>82.064328358921372</v>
      </c>
      <c r="BO59" s="159">
        <f t="shared" si="10"/>
        <v>427965.47239177494</v>
      </c>
      <c r="BP59" s="159">
        <f t="shared" si="11"/>
        <v>72560.838808180721</v>
      </c>
      <c r="BQ59" s="159">
        <f t="shared" si="12"/>
        <v>2340.6722196187329</v>
      </c>
      <c r="BR59" s="159">
        <f t="shared" si="13"/>
        <v>3298.2199458263963</v>
      </c>
      <c r="BS59" s="159">
        <f t="shared" si="14"/>
        <v>2406211.0417680573</v>
      </c>
      <c r="BT59" s="159">
        <f t="shared" si="15"/>
        <v>3390570.1043095351</v>
      </c>
      <c r="BU59" s="158">
        <v>582902.57184116344</v>
      </c>
      <c r="BV59" s="158">
        <f t="shared" si="16"/>
        <v>41698922.571841165</v>
      </c>
    </row>
    <row r="60" spans="1:74" x14ac:dyDescent="0.2">
      <c r="A60" s="3">
        <v>41944</v>
      </c>
      <c r="B60" s="4">
        <f t="shared" si="17"/>
        <v>2014</v>
      </c>
      <c r="C60" s="2">
        <v>40016132</v>
      </c>
      <c r="D60" s="2">
        <f>VLOOKUP(B60,CDM!$I$5:$N$15,2,FALSE)/12</f>
        <v>582902.57184116344</v>
      </c>
      <c r="E60" s="2">
        <f t="shared" si="20"/>
        <v>40599034.571841165</v>
      </c>
      <c r="F60" s="5">
        <v>59983</v>
      </c>
      <c r="G60" s="5">
        <v>13754258</v>
      </c>
      <c r="H60" s="5">
        <v>5219</v>
      </c>
      <c r="I60" s="2">
        <f>VLOOKUP(B60,CDM!$I$5:$N$15,3,FALSE)/12</f>
        <v>257042.64414502322</v>
      </c>
      <c r="J60" s="2">
        <f t="shared" si="19"/>
        <v>14011300.644145023</v>
      </c>
      <c r="K60" s="5">
        <v>72454970</v>
      </c>
      <c r="L60" s="2">
        <f>VLOOKUP(B60,CDM!$I$5:$N$15,4,FALSE)/12</f>
        <v>1679397.2948097724</v>
      </c>
      <c r="M60" s="86">
        <f t="shared" si="21"/>
        <v>74134367.294809774</v>
      </c>
      <c r="N60" s="5">
        <v>201777</v>
      </c>
      <c r="O60" s="5">
        <v>1029</v>
      </c>
      <c r="P60" s="5">
        <v>985612</v>
      </c>
      <c r="Q60" s="5">
        <v>2304</v>
      </c>
      <c r="R60" s="7">
        <v>15196</v>
      </c>
      <c r="S60" s="5">
        <v>257104</v>
      </c>
      <c r="T60" s="1">
        <v>24</v>
      </c>
      <c r="U60" s="1">
        <v>566</v>
      </c>
      <c r="V60" s="37">
        <f>'Economic (2020 Adj.)'!C72</f>
        <v>659861.19999999995</v>
      </c>
      <c r="W60" s="37">
        <f>'Economic (2020 Adj.)'!D72</f>
        <v>6907.5</v>
      </c>
      <c r="X60" s="37">
        <f>'Economic (2020 Adj.)'!F72</f>
        <v>3082</v>
      </c>
      <c r="Y60" s="37">
        <f>'Economic (2020 Adj.)'!H72</f>
        <v>383</v>
      </c>
      <c r="Z60" s="37">
        <f>'Economic (2020 Adj.)'!E72</f>
        <v>6914.3</v>
      </c>
      <c r="AA60" s="37">
        <f>'Economic (2020 Adj.)'!G72</f>
        <v>3084.8</v>
      </c>
      <c r="AB60" s="37">
        <f>'Economic (2020 Adj.)'!I72</f>
        <v>384.2</v>
      </c>
      <c r="AC60" s="39">
        <f>Weather!D192</f>
        <v>3.2833333333333328</v>
      </c>
      <c r="AD60" s="39">
        <f>Weather!E192</f>
        <v>501.49999999999994</v>
      </c>
      <c r="AE60" s="39">
        <f>Weather!F192</f>
        <v>0</v>
      </c>
      <c r="AF60" s="39">
        <f>Weather!G192</f>
        <v>441.49999999999994</v>
      </c>
      <c r="AG60" s="39">
        <f>Weather!H192</f>
        <v>0</v>
      </c>
      <c r="AH60" s="39">
        <f>Weather!I192</f>
        <v>381.49999999999994</v>
      </c>
      <c r="AI60" s="39">
        <f>Weather!J192</f>
        <v>0</v>
      </c>
      <c r="AJ60" s="39">
        <f>Weather!K192</f>
        <v>321.5</v>
      </c>
      <c r="AK60" s="39">
        <f>Weather!L192</f>
        <v>0</v>
      </c>
      <c r="AL60" s="39">
        <f>Weather!M192</f>
        <v>261.60000000000002</v>
      </c>
      <c r="AM60" s="39">
        <f>Weather!N192</f>
        <v>9.9999999999999645E-2</v>
      </c>
      <c r="AN60" s="39">
        <f>Weather!O192</f>
        <v>207.1</v>
      </c>
      <c r="AO60" s="39">
        <f>Weather!P192</f>
        <v>5.6</v>
      </c>
      <c r="AP60" s="39">
        <f>Weather!Q192</f>
        <v>156.39999999999998</v>
      </c>
      <c r="AQ60" s="39">
        <f>Weather!R192</f>
        <v>14.899999999999999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1</v>
      </c>
      <c r="BC60">
        <v>0</v>
      </c>
      <c r="BD60">
        <v>0</v>
      </c>
      <c r="BE60">
        <v>1</v>
      </c>
      <c r="BF60">
        <v>1</v>
      </c>
      <c r="BG60" s="1">
        <f t="shared" si="22"/>
        <v>59</v>
      </c>
      <c r="BH60">
        <v>30</v>
      </c>
      <c r="BI60">
        <v>20</v>
      </c>
      <c r="BJ60" s="159">
        <f t="shared" si="5"/>
        <v>676.84234819600829</v>
      </c>
      <c r="BK60" s="159">
        <f t="shared" si="6"/>
        <v>22.561411606533611</v>
      </c>
      <c r="BL60" s="158">
        <f t="shared" si="7"/>
        <v>1353301.1523947055</v>
      </c>
      <c r="BM60" s="159">
        <f t="shared" si="8"/>
        <v>2684.6715164102361</v>
      </c>
      <c r="BN60" s="159">
        <f t="shared" si="9"/>
        <v>89.489050547007864</v>
      </c>
      <c r="BO60" s="159">
        <f t="shared" si="10"/>
        <v>467043.35480483412</v>
      </c>
      <c r="BP60" s="159">
        <f t="shared" si="11"/>
        <v>72045.060539173734</v>
      </c>
      <c r="BQ60" s="159">
        <f t="shared" si="12"/>
        <v>2401.5020179724579</v>
      </c>
      <c r="BR60" s="159">
        <f t="shared" si="13"/>
        <v>3602.2530269586869</v>
      </c>
      <c r="BS60" s="159">
        <f t="shared" si="14"/>
        <v>2471145.5764936591</v>
      </c>
      <c r="BT60" s="159">
        <f t="shared" si="15"/>
        <v>3706718.3647404886</v>
      </c>
      <c r="BU60" s="158">
        <v>582902.57184116344</v>
      </c>
      <c r="BV60" s="158">
        <f t="shared" si="16"/>
        <v>40599034.571841165</v>
      </c>
    </row>
    <row r="61" spans="1:74" x14ac:dyDescent="0.2">
      <c r="A61" s="3">
        <v>41974</v>
      </c>
      <c r="B61" s="4">
        <f t="shared" si="17"/>
        <v>2014</v>
      </c>
      <c r="C61" s="2">
        <v>44606686</v>
      </c>
      <c r="D61" s="2">
        <f>VLOOKUP(B61,CDM!$I$5:$N$15,2,FALSE)/12</f>
        <v>582902.57184116344</v>
      </c>
      <c r="E61" s="2">
        <f t="shared" si="20"/>
        <v>45189588.571841165</v>
      </c>
      <c r="F61" s="7">
        <v>60014</v>
      </c>
      <c r="G61" s="5">
        <v>14879853</v>
      </c>
      <c r="H61" s="7">
        <v>5230</v>
      </c>
      <c r="I61" s="2">
        <f>VLOOKUP(B61,CDM!$I$5:$N$15,3,FALSE)/12</f>
        <v>257042.64414502322</v>
      </c>
      <c r="J61" s="2">
        <f t="shared" si="19"/>
        <v>15136895.644145023</v>
      </c>
      <c r="K61" s="5">
        <v>73645384</v>
      </c>
      <c r="L61" s="2">
        <f>VLOOKUP(B61,CDM!$I$5:$N$15,4,FALSE)/12</f>
        <v>1679397.2948097724</v>
      </c>
      <c r="M61" s="86">
        <f t="shared" si="21"/>
        <v>75324781.294809774</v>
      </c>
      <c r="N61" s="5">
        <v>179258</v>
      </c>
      <c r="O61" s="7">
        <v>1028</v>
      </c>
      <c r="P61" s="5">
        <v>1068286</v>
      </c>
      <c r="Q61" s="5">
        <v>2304</v>
      </c>
      <c r="R61" s="5">
        <v>15196</v>
      </c>
      <c r="S61" s="5">
        <v>260405</v>
      </c>
      <c r="T61" s="1">
        <v>24</v>
      </c>
      <c r="U61" s="1">
        <v>566</v>
      </c>
      <c r="V61" s="37">
        <f>'Economic (2020 Adj.)'!C73</f>
        <v>659861.19999999995</v>
      </c>
      <c r="W61" s="37">
        <f>'Economic (2020 Adj.)'!D73</f>
        <v>6903.1</v>
      </c>
      <c r="X61" s="37">
        <f>'Economic (2020 Adj.)'!F73</f>
        <v>3080.1</v>
      </c>
      <c r="Y61" s="37">
        <f>'Economic (2020 Adj.)'!H73</f>
        <v>380</v>
      </c>
      <c r="Z61" s="37">
        <f>'Economic (2020 Adj.)'!E73</f>
        <v>6903.2</v>
      </c>
      <c r="AA61" s="37">
        <f>'Economic (2020 Adj.)'!G73</f>
        <v>3082.8</v>
      </c>
      <c r="AB61" s="37">
        <f>'Economic (2020 Adj.)'!I73</f>
        <v>382.5</v>
      </c>
      <c r="AC61" s="39">
        <f>Weather!D193</f>
        <v>1.2548387096774198</v>
      </c>
      <c r="AD61" s="39">
        <f>Weather!E193</f>
        <v>581.09999999999991</v>
      </c>
      <c r="AE61" s="39">
        <f>Weather!F193</f>
        <v>0</v>
      </c>
      <c r="AF61" s="39">
        <f>Weather!G193</f>
        <v>519.09999999999991</v>
      </c>
      <c r="AG61" s="39">
        <f>Weather!H193</f>
        <v>0</v>
      </c>
      <c r="AH61" s="39">
        <f>Weather!I193</f>
        <v>457.09999999999997</v>
      </c>
      <c r="AI61" s="39">
        <f>Weather!J193</f>
        <v>0</v>
      </c>
      <c r="AJ61" s="39">
        <f>Weather!K193</f>
        <v>395.1</v>
      </c>
      <c r="AK61" s="39">
        <f>Weather!L193</f>
        <v>0</v>
      </c>
      <c r="AL61" s="39">
        <f>Weather!M193</f>
        <v>333.1</v>
      </c>
      <c r="AM61" s="39">
        <f>Weather!N193</f>
        <v>0</v>
      </c>
      <c r="AN61" s="39">
        <f>Weather!O193</f>
        <v>271.10000000000002</v>
      </c>
      <c r="AO61" s="39">
        <f>Weather!P193</f>
        <v>0</v>
      </c>
      <c r="AP61" s="39">
        <f>Weather!Q193</f>
        <v>209.10000000000002</v>
      </c>
      <c r="AQ61" s="39">
        <f>Weather!R193</f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0</v>
      </c>
      <c r="BG61" s="1">
        <f t="shared" si="22"/>
        <v>60</v>
      </c>
      <c r="BH61">
        <v>31</v>
      </c>
      <c r="BI61">
        <v>21</v>
      </c>
      <c r="BJ61" s="159">
        <f t="shared" si="5"/>
        <v>752.98411323759728</v>
      </c>
      <c r="BK61" s="159">
        <f t="shared" si="6"/>
        <v>24.289810104438622</v>
      </c>
      <c r="BL61" s="158">
        <f t="shared" si="7"/>
        <v>1457728.6636077794</v>
      </c>
      <c r="BM61" s="159">
        <f t="shared" si="8"/>
        <v>2894.2439090143448</v>
      </c>
      <c r="BN61" s="159">
        <f t="shared" si="9"/>
        <v>93.362706742398217</v>
      </c>
      <c r="BO61" s="159">
        <f t="shared" si="10"/>
        <v>488286.95626274269</v>
      </c>
      <c r="BP61" s="159">
        <f t="shared" si="11"/>
        <v>73273.133555262422</v>
      </c>
      <c r="BQ61" s="159">
        <f t="shared" si="12"/>
        <v>2363.6494695245942</v>
      </c>
      <c r="BR61" s="159">
        <f t="shared" si="13"/>
        <v>3489.1968359648772</v>
      </c>
      <c r="BS61" s="159">
        <f t="shared" si="14"/>
        <v>2429831.654671283</v>
      </c>
      <c r="BT61" s="159">
        <f t="shared" si="15"/>
        <v>3586894.3473718939</v>
      </c>
      <c r="BU61" s="158">
        <v>582902.57184116344</v>
      </c>
      <c r="BV61" s="158">
        <f t="shared" si="16"/>
        <v>45189588.571841165</v>
      </c>
    </row>
    <row r="62" spans="1:74" x14ac:dyDescent="0.2">
      <c r="A62" s="3">
        <v>42005</v>
      </c>
      <c r="B62" s="4">
        <f t="shared" si="17"/>
        <v>2015</v>
      </c>
      <c r="C62" s="2">
        <v>49036178</v>
      </c>
      <c r="D62" s="2">
        <f>VLOOKUP(B62,CDM!$I$5:$N$15,2,FALSE)/12</f>
        <v>848162.4041380249</v>
      </c>
      <c r="E62" s="2">
        <f t="shared" si="20"/>
        <v>49884340.404138029</v>
      </c>
      <c r="F62" s="7">
        <v>60019</v>
      </c>
      <c r="G62" s="5">
        <v>15722680</v>
      </c>
      <c r="H62" s="7">
        <v>5230</v>
      </c>
      <c r="I62" s="2">
        <f>VLOOKUP(B62,CDM!$I$5:$N$15,3,FALSE)/12</f>
        <v>459568.97275676782</v>
      </c>
      <c r="J62" s="2">
        <f t="shared" si="19"/>
        <v>16182248.972756768</v>
      </c>
      <c r="K62" s="5">
        <v>79523058</v>
      </c>
      <c r="L62" s="2">
        <f>VLOOKUP(B62,CDM!$I$5:$N$15,4,FALSE)/12</f>
        <v>2131711.9193045753</v>
      </c>
      <c r="M62" s="86">
        <f t="shared" si="21"/>
        <v>81654769.919304579</v>
      </c>
      <c r="N62" s="5">
        <v>190064</v>
      </c>
      <c r="O62" s="7">
        <v>1028</v>
      </c>
      <c r="P62" s="5">
        <v>1045146</v>
      </c>
      <c r="Q62" s="5">
        <v>2305</v>
      </c>
      <c r="R62" s="7">
        <v>15225</v>
      </c>
      <c r="S62" s="5">
        <v>257164</v>
      </c>
      <c r="T62" s="1">
        <v>24</v>
      </c>
      <c r="U62" s="1">
        <v>566</v>
      </c>
      <c r="V62" s="37">
        <f>'Economic (2020 Adj.)'!C74</f>
        <v>677384</v>
      </c>
      <c r="W62" s="37">
        <f>'Economic (2020 Adj.)'!D74</f>
        <v>6885.7</v>
      </c>
      <c r="X62" s="37">
        <f>'Economic (2020 Adj.)'!F74</f>
        <v>3076.8</v>
      </c>
      <c r="Y62" s="37">
        <f>'Economic (2020 Adj.)'!H74</f>
        <v>379.5</v>
      </c>
      <c r="Z62" s="37">
        <f>'Economic (2020 Adj.)'!E74</f>
        <v>6845.1</v>
      </c>
      <c r="AA62" s="37">
        <f>'Economic (2020 Adj.)'!G74</f>
        <v>3066.1</v>
      </c>
      <c r="AB62" s="37">
        <f>'Economic (2020 Adj.)'!I74</f>
        <v>379.3</v>
      </c>
      <c r="AC62" s="39">
        <f>Weather!D194</f>
        <v>-5.8580645161290343</v>
      </c>
      <c r="AD62" s="39">
        <f>Weather!E194</f>
        <v>801.5999999999998</v>
      </c>
      <c r="AE62" s="39">
        <f>Weather!F194</f>
        <v>0</v>
      </c>
      <c r="AF62" s="39">
        <f>Weather!G194</f>
        <v>739.5999999999998</v>
      </c>
      <c r="AG62" s="39">
        <f>Weather!H194</f>
        <v>0</v>
      </c>
      <c r="AH62" s="39">
        <f>Weather!I194</f>
        <v>677.59999999999968</v>
      </c>
      <c r="AI62" s="39">
        <f>Weather!J194</f>
        <v>0</v>
      </c>
      <c r="AJ62" s="39">
        <f>Weather!K194</f>
        <v>615.5999999999998</v>
      </c>
      <c r="AK62" s="39">
        <f>Weather!L194</f>
        <v>0</v>
      </c>
      <c r="AL62" s="39">
        <f>Weather!M194</f>
        <v>553.59999999999991</v>
      </c>
      <c r="AM62" s="39">
        <f>Weather!N194</f>
        <v>0</v>
      </c>
      <c r="AN62" s="39">
        <f>Weather!O194</f>
        <v>491.59999999999997</v>
      </c>
      <c r="AO62" s="39">
        <f>Weather!P194</f>
        <v>0</v>
      </c>
      <c r="AP62" s="39">
        <f>Weather!Q194</f>
        <v>429.59999999999997</v>
      </c>
      <c r="AQ62" s="39">
        <f>Weather!R194</f>
        <v>0</v>
      </c>
      <c r="AR62">
        <v>1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 s="1">
        <f t="shared" si="22"/>
        <v>61</v>
      </c>
      <c r="BH62">
        <v>31</v>
      </c>
      <c r="BI62">
        <v>21</v>
      </c>
      <c r="BJ62" s="159">
        <f t="shared" si="5"/>
        <v>831.14247828417717</v>
      </c>
      <c r="BK62" s="159">
        <f t="shared" si="6"/>
        <v>26.81104768658636</v>
      </c>
      <c r="BL62" s="158">
        <f t="shared" si="7"/>
        <v>1609172.2711012268</v>
      </c>
      <c r="BM62" s="159">
        <f t="shared" si="8"/>
        <v>3094.1202624773932</v>
      </c>
      <c r="BN62" s="159">
        <f t="shared" si="9"/>
        <v>99.81033104765784</v>
      </c>
      <c r="BO62" s="159">
        <f t="shared" si="10"/>
        <v>522008.03137925058</v>
      </c>
      <c r="BP62" s="159">
        <f t="shared" si="11"/>
        <v>79430.710038234029</v>
      </c>
      <c r="BQ62" s="159">
        <f t="shared" si="12"/>
        <v>2562.2809689752912</v>
      </c>
      <c r="BR62" s="159">
        <f t="shared" si="13"/>
        <v>3782.41476372543</v>
      </c>
      <c r="BS62" s="159">
        <f t="shared" si="14"/>
        <v>2634024.8361065993</v>
      </c>
      <c r="BT62" s="159">
        <f t="shared" si="15"/>
        <v>3888322.3771097418</v>
      </c>
      <c r="BU62" s="158">
        <v>848162.38390519342</v>
      </c>
      <c r="BV62" s="158">
        <f t="shared" si="16"/>
        <v>49884340.383905195</v>
      </c>
    </row>
    <row r="63" spans="1:74" x14ac:dyDescent="0.2">
      <c r="A63" s="3">
        <v>42036</v>
      </c>
      <c r="B63" s="4">
        <f t="shared" si="17"/>
        <v>2015</v>
      </c>
      <c r="C63" s="2">
        <v>42132823</v>
      </c>
      <c r="D63" s="2">
        <f>VLOOKUP(B63,CDM!$I$5:$N$15,2,FALSE)/12</f>
        <v>848162.4041380249</v>
      </c>
      <c r="E63" s="2">
        <f t="shared" si="20"/>
        <v>42980985.404138029</v>
      </c>
      <c r="F63" s="5">
        <v>60029</v>
      </c>
      <c r="G63" s="5">
        <v>14670158</v>
      </c>
      <c r="H63" s="5">
        <v>5234</v>
      </c>
      <c r="I63" s="2">
        <f>VLOOKUP(B63,CDM!$I$5:$N$15,3,FALSE)/12</f>
        <v>459568.97275676782</v>
      </c>
      <c r="J63" s="2">
        <f t="shared" si="19"/>
        <v>15129726.972756768</v>
      </c>
      <c r="K63" s="5">
        <v>74181806</v>
      </c>
      <c r="L63" s="2">
        <f>VLOOKUP(B63,CDM!$I$5:$N$15,4,FALSE)/12</f>
        <v>2131711.9193045753</v>
      </c>
      <c r="M63" s="86">
        <f t="shared" si="21"/>
        <v>76313517.919304579</v>
      </c>
      <c r="N63" s="5">
        <v>194654</v>
      </c>
      <c r="O63" s="5">
        <v>1027</v>
      </c>
      <c r="P63" s="5">
        <v>873453</v>
      </c>
      <c r="Q63" s="5">
        <v>2305</v>
      </c>
      <c r="R63" s="7">
        <v>15225</v>
      </c>
      <c r="S63" s="5">
        <v>256037</v>
      </c>
      <c r="T63" s="1">
        <v>24</v>
      </c>
      <c r="U63" s="1">
        <v>553</v>
      </c>
      <c r="V63" s="37">
        <f>'Economic (2020 Adj.)'!C75</f>
        <v>677384</v>
      </c>
      <c r="W63" s="37">
        <f>'Economic (2020 Adj.)'!D75</f>
        <v>6885.3</v>
      </c>
      <c r="X63" s="37">
        <f>'Economic (2020 Adj.)'!F75</f>
        <v>3085.5</v>
      </c>
      <c r="Y63" s="37">
        <f>'Economic (2020 Adj.)'!H75</f>
        <v>378.6</v>
      </c>
      <c r="Z63" s="37">
        <f>'Economic (2020 Adj.)'!E75</f>
        <v>6810.3</v>
      </c>
      <c r="AA63" s="37">
        <f>'Economic (2020 Adj.)'!G75</f>
        <v>3057.4</v>
      </c>
      <c r="AB63" s="37">
        <f>'Economic (2020 Adj.)'!I75</f>
        <v>376.2</v>
      </c>
      <c r="AC63" s="39">
        <f>Weather!D195</f>
        <v>-11.139285714285718</v>
      </c>
      <c r="AD63" s="39">
        <f>Weather!E195</f>
        <v>871.89999999999975</v>
      </c>
      <c r="AE63" s="39">
        <f>Weather!F195</f>
        <v>0</v>
      </c>
      <c r="AF63" s="39">
        <f>Weather!G195</f>
        <v>815.89999999999975</v>
      </c>
      <c r="AG63" s="39">
        <f>Weather!H195</f>
        <v>0</v>
      </c>
      <c r="AH63" s="39">
        <f>Weather!I195</f>
        <v>759.89999999999986</v>
      </c>
      <c r="AI63" s="39">
        <f>Weather!J195</f>
        <v>0</v>
      </c>
      <c r="AJ63" s="39">
        <f>Weather!K195</f>
        <v>703.89999999999986</v>
      </c>
      <c r="AK63" s="39">
        <f>Weather!L195</f>
        <v>0</v>
      </c>
      <c r="AL63" s="39">
        <f>Weather!M195</f>
        <v>647.9</v>
      </c>
      <c r="AM63" s="39">
        <f>Weather!N195</f>
        <v>0</v>
      </c>
      <c r="AN63" s="39">
        <f>Weather!O195</f>
        <v>591.9</v>
      </c>
      <c r="AO63" s="39">
        <f>Weather!P195</f>
        <v>0</v>
      </c>
      <c r="AP63" s="39">
        <f>Weather!Q195</f>
        <v>535.9</v>
      </c>
      <c r="AQ63" s="39">
        <f>Weather!R195</f>
        <v>0</v>
      </c>
      <c r="AR63">
        <v>0</v>
      </c>
      <c r="AS63">
        <v>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 s="1">
        <f t="shared" si="22"/>
        <v>62</v>
      </c>
      <c r="BH63">
        <v>28</v>
      </c>
      <c r="BI63">
        <v>19</v>
      </c>
      <c r="BJ63" s="159">
        <f t="shared" si="5"/>
        <v>716.00368828629541</v>
      </c>
      <c r="BK63" s="159">
        <f t="shared" si="6"/>
        <v>25.571560295939122</v>
      </c>
      <c r="BL63" s="158">
        <f t="shared" si="7"/>
        <v>1535035.1930049297</v>
      </c>
      <c r="BM63" s="159">
        <f t="shared" si="8"/>
        <v>2890.6623944892563</v>
      </c>
      <c r="BN63" s="159">
        <f t="shared" si="9"/>
        <v>103.23794266033057</v>
      </c>
      <c r="BO63" s="159">
        <f t="shared" si="10"/>
        <v>540347.39188417024</v>
      </c>
      <c r="BP63" s="159">
        <f t="shared" si="11"/>
        <v>74307.222900978173</v>
      </c>
      <c r="BQ63" s="159">
        <f t="shared" si="12"/>
        <v>2653.8293893206492</v>
      </c>
      <c r="BR63" s="159">
        <f t="shared" si="13"/>
        <v>3910.9064684725354</v>
      </c>
      <c r="BS63" s="159">
        <f t="shared" si="14"/>
        <v>2725482.7828323063</v>
      </c>
      <c r="BT63" s="159">
        <f t="shared" si="15"/>
        <v>4016500.9431212936</v>
      </c>
      <c r="BU63" s="158">
        <v>848162.38390519342</v>
      </c>
      <c r="BV63" s="158">
        <f t="shared" si="16"/>
        <v>42980985.383905195</v>
      </c>
    </row>
    <row r="64" spans="1:74" x14ac:dyDescent="0.2">
      <c r="A64" s="3">
        <v>42064</v>
      </c>
      <c r="B64" s="4">
        <f t="shared" si="17"/>
        <v>2015</v>
      </c>
      <c r="C64" s="2">
        <v>42570862</v>
      </c>
      <c r="D64" s="2">
        <f>VLOOKUP(B64,CDM!$I$5:$N$15,2,FALSE)/12</f>
        <v>848162.4041380249</v>
      </c>
      <c r="E64" s="2">
        <f t="shared" si="20"/>
        <v>43419024.404138029</v>
      </c>
      <c r="F64" s="7">
        <v>60053</v>
      </c>
      <c r="G64" s="5">
        <v>15080135</v>
      </c>
      <c r="H64" s="7">
        <v>5236</v>
      </c>
      <c r="I64" s="2">
        <f>VLOOKUP(B64,CDM!$I$5:$N$15,3,FALSE)/12</f>
        <v>459568.97275676782</v>
      </c>
      <c r="J64" s="2">
        <f t="shared" si="19"/>
        <v>15539703.972756768</v>
      </c>
      <c r="K64" s="5">
        <v>77250849</v>
      </c>
      <c r="L64" s="2">
        <f>VLOOKUP(B64,CDM!$I$5:$N$15,4,FALSE)/12</f>
        <v>2131711.9193045753</v>
      </c>
      <c r="M64" s="86">
        <f t="shared" si="21"/>
        <v>79382560.919304579</v>
      </c>
      <c r="N64" s="5">
        <v>196634</v>
      </c>
      <c r="O64" s="7">
        <v>1030</v>
      </c>
      <c r="P64" s="5">
        <v>862804</v>
      </c>
      <c r="Q64" s="5">
        <v>2305</v>
      </c>
      <c r="R64" s="5">
        <v>15225</v>
      </c>
      <c r="S64" s="5">
        <v>257839</v>
      </c>
      <c r="T64" s="1">
        <v>24</v>
      </c>
      <c r="U64" s="1">
        <v>553</v>
      </c>
      <c r="V64" s="37">
        <f>'Economic (2020 Adj.)'!C76</f>
        <v>677384</v>
      </c>
      <c r="W64" s="37">
        <f>'Economic (2020 Adj.)'!D76</f>
        <v>6892.1</v>
      </c>
      <c r="X64" s="37">
        <f>'Economic (2020 Adj.)'!F76</f>
        <v>3108.7</v>
      </c>
      <c r="Y64" s="37">
        <f>'Economic (2020 Adj.)'!H76</f>
        <v>379.4</v>
      </c>
      <c r="Z64" s="37">
        <f>'Economic (2020 Adj.)'!E76</f>
        <v>6783.7</v>
      </c>
      <c r="AA64" s="37">
        <f>'Economic (2020 Adj.)'!G76</f>
        <v>3060.7</v>
      </c>
      <c r="AB64" s="37">
        <f>'Economic (2020 Adj.)'!I76</f>
        <v>373.1</v>
      </c>
      <c r="AC64" s="39">
        <f>Weather!D196</f>
        <v>-1.1612903225806448</v>
      </c>
      <c r="AD64" s="39">
        <f>Weather!E196</f>
        <v>655.99999999999989</v>
      </c>
      <c r="AE64" s="39">
        <f>Weather!F196</f>
        <v>0</v>
      </c>
      <c r="AF64" s="39">
        <f>Weather!G196</f>
        <v>593.99999999999989</v>
      </c>
      <c r="AG64" s="39">
        <f>Weather!H196</f>
        <v>0</v>
      </c>
      <c r="AH64" s="39">
        <f>Weather!I196</f>
        <v>531.99999999999989</v>
      </c>
      <c r="AI64" s="39">
        <f>Weather!J196</f>
        <v>0</v>
      </c>
      <c r="AJ64" s="39">
        <f>Weather!K196</f>
        <v>469.99999999999994</v>
      </c>
      <c r="AK64" s="39">
        <f>Weather!L196</f>
        <v>0</v>
      </c>
      <c r="AL64" s="39">
        <f>Weather!M196</f>
        <v>408</v>
      </c>
      <c r="AM64" s="39">
        <f>Weather!N196</f>
        <v>0</v>
      </c>
      <c r="AN64" s="39">
        <f>Weather!O196</f>
        <v>346</v>
      </c>
      <c r="AO64" s="39">
        <f>Weather!P196</f>
        <v>0</v>
      </c>
      <c r="AP64" s="39">
        <f>Weather!Q196</f>
        <v>284</v>
      </c>
      <c r="AQ64" s="39">
        <f>Weather!R196</f>
        <v>0</v>
      </c>
      <c r="AR64">
        <v>0</v>
      </c>
      <c r="AS64">
        <v>0</v>
      </c>
      <c r="AT64">
        <v>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</v>
      </c>
      <c r="BE64">
        <v>0</v>
      </c>
      <c r="BF64">
        <v>1</v>
      </c>
      <c r="BG64" s="1">
        <f t="shared" si="22"/>
        <v>63</v>
      </c>
      <c r="BH64">
        <v>31</v>
      </c>
      <c r="BI64">
        <v>22</v>
      </c>
      <c r="BJ64" s="159">
        <f t="shared" si="5"/>
        <v>723.01174635968277</v>
      </c>
      <c r="BK64" s="159">
        <f t="shared" si="6"/>
        <v>23.322959559989766</v>
      </c>
      <c r="BL64" s="158">
        <f t="shared" si="7"/>
        <v>1400613.6904560653</v>
      </c>
      <c r="BM64" s="159">
        <f t="shared" si="8"/>
        <v>2967.8579015960213</v>
      </c>
      <c r="BN64" s="159">
        <f t="shared" si="9"/>
        <v>95.737351664387788</v>
      </c>
      <c r="BO64" s="159">
        <f t="shared" si="10"/>
        <v>501280.77331473446</v>
      </c>
      <c r="BP64" s="159">
        <f t="shared" si="11"/>
        <v>77070.447494470471</v>
      </c>
      <c r="BQ64" s="159">
        <f t="shared" si="12"/>
        <v>2486.1434675635637</v>
      </c>
      <c r="BR64" s="159">
        <f t="shared" si="13"/>
        <v>3503.2021588395669</v>
      </c>
      <c r="BS64" s="159">
        <f t="shared" si="14"/>
        <v>2560727.7715904703</v>
      </c>
      <c r="BT64" s="159">
        <f t="shared" si="15"/>
        <v>3608298.2236047536</v>
      </c>
      <c r="BU64" s="158">
        <v>848162.38390519342</v>
      </c>
      <c r="BV64" s="158">
        <f t="shared" si="16"/>
        <v>43419024.383905195</v>
      </c>
    </row>
    <row r="65" spans="1:74" x14ac:dyDescent="0.2">
      <c r="A65" s="3">
        <v>42095</v>
      </c>
      <c r="B65" s="4">
        <f t="shared" si="17"/>
        <v>2015</v>
      </c>
      <c r="C65" s="2">
        <v>37765295</v>
      </c>
      <c r="D65" s="2">
        <f>VLOOKUP(B65,CDM!$I$5:$N$15,2,FALSE)/12</f>
        <v>848162.4041380249</v>
      </c>
      <c r="E65" s="2">
        <f t="shared" si="20"/>
        <v>38613457.404138029</v>
      </c>
      <c r="F65" s="7">
        <v>60058</v>
      </c>
      <c r="G65" s="5">
        <v>13252080</v>
      </c>
      <c r="H65" s="7">
        <v>5236</v>
      </c>
      <c r="I65" s="2">
        <f>VLOOKUP(B65,CDM!$I$5:$N$15,3,FALSE)/12</f>
        <v>459568.97275676782</v>
      </c>
      <c r="J65" s="2">
        <f t="shared" si="19"/>
        <v>13711648.972756768</v>
      </c>
      <c r="K65" s="5">
        <v>69787643</v>
      </c>
      <c r="L65" s="2">
        <f>VLOOKUP(B65,CDM!$I$5:$N$15,4,FALSE)/12</f>
        <v>2131711.9193045753</v>
      </c>
      <c r="M65" s="86">
        <f t="shared" si="21"/>
        <v>71919354.919304579</v>
      </c>
      <c r="N65" s="5">
        <v>192074</v>
      </c>
      <c r="O65" s="7">
        <v>1028</v>
      </c>
      <c r="P65" s="5">
        <v>732535</v>
      </c>
      <c r="Q65" s="5">
        <v>2305</v>
      </c>
      <c r="R65" s="7">
        <v>15225</v>
      </c>
      <c r="S65" s="5">
        <v>256901</v>
      </c>
      <c r="T65" s="1">
        <v>24</v>
      </c>
      <c r="U65" s="1">
        <v>553</v>
      </c>
      <c r="V65" s="37">
        <f>'Economic (2020 Adj.)'!C77</f>
        <v>677384</v>
      </c>
      <c r="W65" s="37">
        <f>'Economic (2020 Adj.)'!D77</f>
        <v>6897.3</v>
      </c>
      <c r="X65" s="37">
        <f>'Economic (2020 Adj.)'!F77</f>
        <v>3122.7</v>
      </c>
      <c r="Y65" s="37">
        <f>'Economic (2020 Adj.)'!H77</f>
        <v>379.6</v>
      </c>
      <c r="Z65" s="37">
        <f>'Economic (2020 Adj.)'!E77</f>
        <v>6805.6</v>
      </c>
      <c r="AA65" s="37">
        <f>'Economic (2020 Adj.)'!G77</f>
        <v>3086.6</v>
      </c>
      <c r="AB65" s="37">
        <f>'Economic (2020 Adj.)'!I77</f>
        <v>374.7</v>
      </c>
      <c r="AC65" s="39">
        <f>Weather!D197</f>
        <v>7.2700000000000022</v>
      </c>
      <c r="AD65" s="39">
        <f>Weather!E197</f>
        <v>381.90000000000003</v>
      </c>
      <c r="AE65" s="39">
        <f>Weather!F197</f>
        <v>0</v>
      </c>
      <c r="AF65" s="39">
        <f>Weather!G197</f>
        <v>321.90000000000009</v>
      </c>
      <c r="AG65" s="39">
        <f>Weather!H197</f>
        <v>0</v>
      </c>
      <c r="AH65" s="39">
        <f>Weather!I197</f>
        <v>261.89999999999998</v>
      </c>
      <c r="AI65" s="39">
        <f>Weather!J197</f>
        <v>0</v>
      </c>
      <c r="AJ65" s="39">
        <f>Weather!K197</f>
        <v>203.49999999999991</v>
      </c>
      <c r="AK65" s="39">
        <f>Weather!L197</f>
        <v>1.5999999999999996</v>
      </c>
      <c r="AL65" s="39">
        <f>Weather!M197</f>
        <v>149.69999999999996</v>
      </c>
      <c r="AM65" s="39">
        <f>Weather!N197</f>
        <v>7.8000000000000007</v>
      </c>
      <c r="AN65" s="39">
        <f>Weather!O197</f>
        <v>102.5</v>
      </c>
      <c r="AO65" s="39">
        <f>Weather!P197</f>
        <v>20.6</v>
      </c>
      <c r="AP65" s="39">
        <f>Weather!Q197</f>
        <v>61.70000000000001</v>
      </c>
      <c r="AQ65" s="39">
        <f>Weather!R197</f>
        <v>39.799999999999997</v>
      </c>
      <c r="AR65">
        <v>0</v>
      </c>
      <c r="AS65">
        <v>0</v>
      </c>
      <c r="AT65">
        <v>0</v>
      </c>
      <c r="AU65">
        <v>1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1</v>
      </c>
      <c r="BE65">
        <v>0</v>
      </c>
      <c r="BF65">
        <v>1</v>
      </c>
      <c r="BG65" s="1">
        <f t="shared" si="22"/>
        <v>64</v>
      </c>
      <c r="BH65">
        <v>30</v>
      </c>
      <c r="BI65">
        <v>20</v>
      </c>
      <c r="BJ65" s="159">
        <f t="shared" si="5"/>
        <v>642.93611848776231</v>
      </c>
      <c r="BK65" s="159">
        <f t="shared" si="6"/>
        <v>21.431203949592078</v>
      </c>
      <c r="BL65" s="158">
        <f t="shared" si="7"/>
        <v>1287115.246804601</v>
      </c>
      <c r="BM65" s="159">
        <f t="shared" si="8"/>
        <v>2618.7259306258152</v>
      </c>
      <c r="BN65" s="159">
        <f t="shared" si="9"/>
        <v>87.290864354193843</v>
      </c>
      <c r="BO65" s="159">
        <f t="shared" si="10"/>
        <v>457054.96575855894</v>
      </c>
      <c r="BP65" s="159">
        <f t="shared" si="11"/>
        <v>69960.46198375932</v>
      </c>
      <c r="BQ65" s="159">
        <f t="shared" si="12"/>
        <v>2332.015399458644</v>
      </c>
      <c r="BR65" s="159">
        <f t="shared" si="13"/>
        <v>3498.0230991879662</v>
      </c>
      <c r="BS65" s="159">
        <f t="shared" si="14"/>
        <v>2397311.8306434858</v>
      </c>
      <c r="BT65" s="159">
        <f t="shared" si="15"/>
        <v>3595967.7459652289</v>
      </c>
      <c r="BU65" s="158">
        <v>848162.38390519342</v>
      </c>
      <c r="BV65" s="158">
        <f t="shared" si="16"/>
        <v>38613457.383905195</v>
      </c>
    </row>
    <row r="66" spans="1:74" x14ac:dyDescent="0.2">
      <c r="A66" s="3">
        <v>42125</v>
      </c>
      <c r="B66" s="4">
        <f t="shared" si="17"/>
        <v>2015</v>
      </c>
      <c r="C66" s="2">
        <v>39914946</v>
      </c>
      <c r="D66" s="2">
        <f>VLOOKUP(B66,CDM!$I$5:$N$15,2,FALSE)/12</f>
        <v>848162.4041380249</v>
      </c>
      <c r="E66" s="2">
        <f t="shared" si="20"/>
        <v>40763108.404138029</v>
      </c>
      <c r="F66" s="5">
        <v>60068</v>
      </c>
      <c r="G66" s="5">
        <v>13384750</v>
      </c>
      <c r="H66" s="5">
        <v>5250</v>
      </c>
      <c r="I66" s="2">
        <f>VLOOKUP(B66,CDM!$I$5:$N$15,3,FALSE)/12</f>
        <v>459568.97275676782</v>
      </c>
      <c r="J66" s="2">
        <f t="shared" si="19"/>
        <v>13844318.972756768</v>
      </c>
      <c r="K66" s="5">
        <v>73480701</v>
      </c>
      <c r="L66" s="2">
        <f>VLOOKUP(B66,CDM!$I$5:$N$15,4,FALSE)/12</f>
        <v>2131711.9193045753</v>
      </c>
      <c r="M66" s="86">
        <f t="shared" si="21"/>
        <v>75612412.919304579</v>
      </c>
      <c r="N66" s="5">
        <v>187740</v>
      </c>
      <c r="O66" s="5">
        <v>1028</v>
      </c>
      <c r="P66" s="5">
        <v>666655</v>
      </c>
      <c r="Q66" s="5">
        <v>2305</v>
      </c>
      <c r="R66" s="7">
        <v>15225</v>
      </c>
      <c r="S66" s="5">
        <v>266757</v>
      </c>
      <c r="T66" s="1">
        <v>24</v>
      </c>
      <c r="U66" s="1">
        <v>556</v>
      </c>
      <c r="V66" s="37">
        <f>'Economic (2020 Adj.)'!C78</f>
        <v>677384</v>
      </c>
      <c r="W66" s="37">
        <f>'Economic (2020 Adj.)'!D78</f>
        <v>6906.5</v>
      </c>
      <c r="X66" s="37">
        <f>'Economic (2020 Adj.)'!F78</f>
        <v>3142.3</v>
      </c>
      <c r="Y66" s="37">
        <f>'Economic (2020 Adj.)'!H78</f>
        <v>385</v>
      </c>
      <c r="Z66" s="37">
        <f>'Economic (2020 Adj.)'!E78</f>
        <v>6870.9</v>
      </c>
      <c r="AA66" s="37">
        <f>'Economic (2020 Adj.)'!G78</f>
        <v>3130.7</v>
      </c>
      <c r="AB66" s="37">
        <f>'Economic (2020 Adj.)'!I78</f>
        <v>382.4</v>
      </c>
      <c r="AC66" s="39">
        <f>Weather!D198</f>
        <v>14.535483870967743</v>
      </c>
      <c r="AD66" s="39">
        <f>Weather!E198</f>
        <v>175.50000000000003</v>
      </c>
      <c r="AE66" s="39">
        <f>Weather!F198</f>
        <v>6.1000000000000014</v>
      </c>
      <c r="AF66" s="39">
        <f>Weather!G198</f>
        <v>123.90000000000002</v>
      </c>
      <c r="AG66" s="39">
        <f>Weather!H198</f>
        <v>16.5</v>
      </c>
      <c r="AH66" s="39">
        <f>Weather!I198</f>
        <v>80.5</v>
      </c>
      <c r="AI66" s="39">
        <f>Weather!J198</f>
        <v>35.1</v>
      </c>
      <c r="AJ66" s="39">
        <f>Weather!K198</f>
        <v>44.20000000000001</v>
      </c>
      <c r="AK66" s="39">
        <f>Weather!L198</f>
        <v>60.8</v>
      </c>
      <c r="AL66" s="39">
        <f>Weather!M198</f>
        <v>18.3</v>
      </c>
      <c r="AM66" s="39">
        <f>Weather!N198</f>
        <v>96.90000000000002</v>
      </c>
      <c r="AN66" s="39">
        <f>Weather!O198</f>
        <v>4.5999999999999996</v>
      </c>
      <c r="AO66" s="39">
        <f>Weather!P198</f>
        <v>145.20000000000002</v>
      </c>
      <c r="AP66" s="39">
        <f>Weather!Q198</f>
        <v>0.5</v>
      </c>
      <c r="AQ66" s="39">
        <f>Weather!R198</f>
        <v>203.09999999999997</v>
      </c>
      <c r="AR66">
        <v>0</v>
      </c>
      <c r="AS66">
        <v>0</v>
      </c>
      <c r="AT66">
        <v>0</v>
      </c>
      <c r="AU66">
        <v>0</v>
      </c>
      <c r="AV66">
        <v>1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1</v>
      </c>
      <c r="BE66">
        <v>0</v>
      </c>
      <c r="BF66">
        <v>1</v>
      </c>
      <c r="BG66" s="1">
        <f t="shared" si="22"/>
        <v>65</v>
      </c>
      <c r="BH66">
        <v>31</v>
      </c>
      <c r="BI66">
        <v>20</v>
      </c>
      <c r="BJ66" s="159">
        <f t="shared" si="5"/>
        <v>678.61604188816057</v>
      </c>
      <c r="BK66" s="159">
        <f t="shared" si="6"/>
        <v>21.890840060908406</v>
      </c>
      <c r="BL66" s="158">
        <f t="shared" si="7"/>
        <v>1314938.9807786462</v>
      </c>
      <c r="BM66" s="159">
        <f t="shared" si="8"/>
        <v>2637.0131376679556</v>
      </c>
      <c r="BN66" s="159">
        <f t="shared" si="9"/>
        <v>85.064939924772759</v>
      </c>
      <c r="BO66" s="159">
        <f t="shared" si="10"/>
        <v>446590.934605057</v>
      </c>
      <c r="BP66" s="159">
        <f t="shared" si="11"/>
        <v>73552.930855354643</v>
      </c>
      <c r="BQ66" s="159">
        <f t="shared" si="12"/>
        <v>2372.6751888824078</v>
      </c>
      <c r="BR66" s="159">
        <f t="shared" si="13"/>
        <v>3677.6465427677322</v>
      </c>
      <c r="BS66" s="159">
        <f t="shared" si="14"/>
        <v>2439110.0941711157</v>
      </c>
      <c r="BT66" s="159">
        <f t="shared" si="15"/>
        <v>3780620.6459652288</v>
      </c>
      <c r="BU66" s="158">
        <v>848162.38390519342</v>
      </c>
      <c r="BV66" s="158">
        <f t="shared" si="16"/>
        <v>40763108.383905195</v>
      </c>
    </row>
    <row r="67" spans="1:74" x14ac:dyDescent="0.2">
      <c r="A67" s="3">
        <v>42156</v>
      </c>
      <c r="B67" s="4">
        <f t="shared" si="17"/>
        <v>2015</v>
      </c>
      <c r="C67" s="2">
        <v>45271087</v>
      </c>
      <c r="D67" s="2">
        <f>VLOOKUP(B67,CDM!$I$5:$N$15,2,FALSE)/12</f>
        <v>848162.4041380249</v>
      </c>
      <c r="E67" s="2">
        <f t="shared" si="20"/>
        <v>46119249.404138029</v>
      </c>
      <c r="F67" s="7">
        <v>60094</v>
      </c>
      <c r="G67" s="5">
        <v>13700810</v>
      </c>
      <c r="H67" s="7">
        <v>5241</v>
      </c>
      <c r="I67" s="2">
        <f>VLOOKUP(B67,CDM!$I$5:$N$15,3,FALSE)/12</f>
        <v>459568.97275676782</v>
      </c>
      <c r="J67" s="2">
        <f t="shared" si="19"/>
        <v>14160378.972756768</v>
      </c>
      <c r="K67" s="5">
        <v>75378497</v>
      </c>
      <c r="L67" s="2">
        <f>VLOOKUP(B67,CDM!$I$5:$N$15,4,FALSE)/12</f>
        <v>2131711.9193045753</v>
      </c>
      <c r="M67" s="86">
        <f t="shared" si="21"/>
        <v>77510208.919304579</v>
      </c>
      <c r="N67" s="5">
        <v>203725</v>
      </c>
      <c r="O67" s="7">
        <v>1027</v>
      </c>
      <c r="P67" s="5">
        <v>599971</v>
      </c>
      <c r="Q67" s="5">
        <v>2305</v>
      </c>
      <c r="R67" s="5">
        <v>15225</v>
      </c>
      <c r="S67" s="5">
        <v>266425</v>
      </c>
      <c r="T67" s="1">
        <v>24</v>
      </c>
      <c r="U67" s="1">
        <v>556</v>
      </c>
      <c r="V67" s="37">
        <f>'Economic (2020 Adj.)'!C79</f>
        <v>677384</v>
      </c>
      <c r="W67" s="37">
        <f>'Economic (2020 Adj.)'!D79</f>
        <v>6921.3</v>
      </c>
      <c r="X67" s="37">
        <f>'Economic (2020 Adj.)'!F79</f>
        <v>3163.2</v>
      </c>
      <c r="Y67" s="37">
        <f>'Economic (2020 Adj.)'!H79</f>
        <v>387.9</v>
      </c>
      <c r="Z67" s="37">
        <f>'Economic (2020 Adj.)'!E79</f>
        <v>6965.8</v>
      </c>
      <c r="AA67" s="37">
        <f>'Economic (2020 Adj.)'!G79</f>
        <v>3182.8</v>
      </c>
      <c r="AB67" s="37">
        <f>'Economic (2020 Adj.)'!I79</f>
        <v>389.3</v>
      </c>
      <c r="AC67" s="39">
        <f>Weather!D199</f>
        <v>16.886666666666663</v>
      </c>
      <c r="AD67" s="39">
        <f>Weather!E199</f>
        <v>101.39999999999998</v>
      </c>
      <c r="AE67" s="39">
        <f>Weather!F199</f>
        <v>8</v>
      </c>
      <c r="AF67" s="39">
        <f>Weather!G199</f>
        <v>61.3</v>
      </c>
      <c r="AG67" s="39">
        <f>Weather!H199</f>
        <v>27.9</v>
      </c>
      <c r="AH67" s="39">
        <f>Weather!I199</f>
        <v>29.699999999999996</v>
      </c>
      <c r="AI67" s="39">
        <f>Weather!J199</f>
        <v>56.3</v>
      </c>
      <c r="AJ67" s="39">
        <f>Weather!K199</f>
        <v>11.4</v>
      </c>
      <c r="AK67" s="39">
        <f>Weather!L199</f>
        <v>98.000000000000028</v>
      </c>
      <c r="AL67" s="39">
        <f>Weather!M199</f>
        <v>3.5</v>
      </c>
      <c r="AM67" s="39">
        <f>Weather!N199</f>
        <v>150.10000000000005</v>
      </c>
      <c r="AN67" s="39">
        <f>Weather!O199</f>
        <v>0</v>
      </c>
      <c r="AO67" s="39">
        <f>Weather!P199</f>
        <v>206.60000000000002</v>
      </c>
      <c r="AP67" s="39">
        <f>Weather!Q199</f>
        <v>0</v>
      </c>
      <c r="AQ67" s="39">
        <f>Weather!R199</f>
        <v>266.60000000000002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1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 s="1">
        <f t="shared" si="22"/>
        <v>66</v>
      </c>
      <c r="BH67">
        <v>30</v>
      </c>
      <c r="BI67">
        <v>22</v>
      </c>
      <c r="BJ67" s="159">
        <f t="shared" ref="BJ67:BJ121" si="23">E67/F67</f>
        <v>767.45181555792635</v>
      </c>
      <c r="BK67" s="159">
        <f t="shared" ref="BK67:BK121" si="24">BJ67/BH67</f>
        <v>25.58172718526421</v>
      </c>
      <c r="BL67" s="158">
        <f t="shared" ref="BL67:BL121" si="25">E67/BH67</f>
        <v>1537308.3134712677</v>
      </c>
      <c r="BM67" s="159">
        <f t="shared" ref="BM67:BM121" si="26">J67/H67</f>
        <v>2701.846779766603</v>
      </c>
      <c r="BN67" s="159">
        <f t="shared" ref="BN67:BN121" si="27">BM67/BH67</f>
        <v>90.061559325553432</v>
      </c>
      <c r="BO67" s="159">
        <f t="shared" ref="BO67:BO121" si="28">J67/BH67</f>
        <v>472012.63242522557</v>
      </c>
      <c r="BP67" s="159">
        <f t="shared" ref="BP67:BP121" si="29">M67/O67</f>
        <v>75472.452696499109</v>
      </c>
      <c r="BQ67" s="159">
        <f t="shared" ref="BQ67:BQ121" si="30">BP67/BH67</f>
        <v>2515.7484232166371</v>
      </c>
      <c r="BR67" s="159">
        <f t="shared" ref="BR67:BR121" si="31">BP67/BI67</f>
        <v>3430.5660316590506</v>
      </c>
      <c r="BS67" s="159">
        <f t="shared" ref="BS67:BS121" si="32">M67/BH67</f>
        <v>2583673.630643486</v>
      </c>
      <c r="BT67" s="159">
        <f t="shared" ref="BT67:BT121" si="33">M67/BI67</f>
        <v>3523191.3145138444</v>
      </c>
      <c r="BU67" s="158">
        <v>848162.38390519342</v>
      </c>
      <c r="BV67" s="158">
        <f t="shared" ref="BV67:BV121" si="34">BU67+C67</f>
        <v>46119249.383905195</v>
      </c>
    </row>
    <row r="68" spans="1:74" x14ac:dyDescent="0.2">
      <c r="A68" s="3">
        <v>42186</v>
      </c>
      <c r="B68" s="4">
        <f t="shared" si="17"/>
        <v>2015</v>
      </c>
      <c r="C68" s="2">
        <v>53575923</v>
      </c>
      <c r="D68" s="2">
        <f>VLOOKUP(B68,CDM!$I$5:$N$15,2,FALSE)/12</f>
        <v>848162.4041380249</v>
      </c>
      <c r="E68" s="2">
        <f t="shared" si="20"/>
        <v>54424085.404138029</v>
      </c>
      <c r="F68" s="7">
        <v>60096</v>
      </c>
      <c r="G68" s="5">
        <v>15161240</v>
      </c>
      <c r="H68" s="7">
        <v>5240</v>
      </c>
      <c r="I68" s="2">
        <f>VLOOKUP(B68,CDM!$I$5:$N$15,3,FALSE)/12</f>
        <v>459568.97275676782</v>
      </c>
      <c r="J68" s="2">
        <f t="shared" si="19"/>
        <v>15620808.972756768</v>
      </c>
      <c r="K68" s="5">
        <v>81975954</v>
      </c>
      <c r="L68" s="2">
        <f>VLOOKUP(B68,CDM!$I$5:$N$15,4,FALSE)/12</f>
        <v>2131711.9193045753</v>
      </c>
      <c r="M68" s="86">
        <f t="shared" si="21"/>
        <v>84107665.919304579</v>
      </c>
      <c r="N68" s="5">
        <v>203387</v>
      </c>
      <c r="O68" s="7">
        <v>1027</v>
      </c>
      <c r="P68" s="5">
        <v>641997</v>
      </c>
      <c r="Q68" s="5">
        <v>2305</v>
      </c>
      <c r="R68" s="7">
        <v>15225</v>
      </c>
      <c r="S68" s="5">
        <v>258055</v>
      </c>
      <c r="T68" s="1">
        <v>24</v>
      </c>
      <c r="U68" s="1">
        <v>558</v>
      </c>
      <c r="V68" s="37">
        <f>'Economic (2020 Adj.)'!C80</f>
        <v>677384</v>
      </c>
      <c r="W68" s="37">
        <f>'Economic (2020 Adj.)'!D80</f>
        <v>6941.2</v>
      </c>
      <c r="X68" s="37">
        <f>'Economic (2020 Adj.)'!F80</f>
        <v>3194.9</v>
      </c>
      <c r="Y68" s="37">
        <f>'Economic (2020 Adj.)'!H80</f>
        <v>392.4</v>
      </c>
      <c r="Z68" s="37">
        <f>'Economic (2020 Adj.)'!E80</f>
        <v>7032.3</v>
      </c>
      <c r="AA68" s="37">
        <f>'Economic (2020 Adj.)'!G80</f>
        <v>3226.4</v>
      </c>
      <c r="AB68" s="37">
        <f>'Economic (2020 Adj.)'!I80</f>
        <v>395.3</v>
      </c>
      <c r="AC68" s="39">
        <f>Weather!D200</f>
        <v>21.899999999999995</v>
      </c>
      <c r="AD68" s="39">
        <f>Weather!E200</f>
        <v>17.600000000000001</v>
      </c>
      <c r="AE68" s="39">
        <f>Weather!F200</f>
        <v>76.5</v>
      </c>
      <c r="AF68" s="39">
        <f>Weather!G200</f>
        <v>4.4000000000000021</v>
      </c>
      <c r="AG68" s="39">
        <f>Weather!H200</f>
        <v>125.30000000000001</v>
      </c>
      <c r="AH68" s="39">
        <f>Weather!I200</f>
        <v>0</v>
      </c>
      <c r="AI68" s="39">
        <f>Weather!J200</f>
        <v>182.9</v>
      </c>
      <c r="AJ68" s="39">
        <f>Weather!K200</f>
        <v>0</v>
      </c>
      <c r="AK68" s="39">
        <f>Weather!L200</f>
        <v>244.9</v>
      </c>
      <c r="AL68" s="39">
        <f>Weather!M200</f>
        <v>0</v>
      </c>
      <c r="AM68" s="39">
        <f>Weather!N200</f>
        <v>306.90000000000003</v>
      </c>
      <c r="AN68" s="39">
        <f>Weather!O200</f>
        <v>0</v>
      </c>
      <c r="AO68" s="39">
        <f>Weather!P200</f>
        <v>368.90000000000003</v>
      </c>
      <c r="AP68" s="39">
        <f>Weather!Q200</f>
        <v>0</v>
      </c>
      <c r="AQ68" s="39">
        <f>Weather!R200</f>
        <v>430.90000000000003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 s="1">
        <f t="shared" si="22"/>
        <v>67</v>
      </c>
      <c r="BH68">
        <v>31</v>
      </c>
      <c r="BI68">
        <v>22</v>
      </c>
      <c r="BJ68" s="159">
        <f t="shared" si="23"/>
        <v>905.61909950975155</v>
      </c>
      <c r="BK68" s="159">
        <f t="shared" si="24"/>
        <v>29.213519339024245</v>
      </c>
      <c r="BL68" s="158">
        <f t="shared" si="25"/>
        <v>1755615.6581980009</v>
      </c>
      <c r="BM68" s="159">
        <f t="shared" si="26"/>
        <v>2981.0704146482381</v>
      </c>
      <c r="BN68" s="159">
        <f t="shared" si="27"/>
        <v>96.163561762846385</v>
      </c>
      <c r="BO68" s="159">
        <f t="shared" si="28"/>
        <v>503897.06363731506</v>
      </c>
      <c r="BP68" s="159">
        <f t="shared" si="29"/>
        <v>81896.461459887607</v>
      </c>
      <c r="BQ68" s="159">
        <f t="shared" si="30"/>
        <v>2641.8213374157294</v>
      </c>
      <c r="BR68" s="159">
        <f t="shared" si="31"/>
        <v>3722.5664299948912</v>
      </c>
      <c r="BS68" s="159">
        <f t="shared" si="32"/>
        <v>2713150.513525954</v>
      </c>
      <c r="BT68" s="159">
        <f t="shared" si="33"/>
        <v>3823075.7236047536</v>
      </c>
      <c r="BU68" s="158">
        <v>848162.38390519342</v>
      </c>
      <c r="BV68" s="158">
        <f t="shared" si="34"/>
        <v>54424085.383905195</v>
      </c>
    </row>
    <row r="69" spans="1:74" x14ac:dyDescent="0.2">
      <c r="A69" s="3">
        <v>42217</v>
      </c>
      <c r="B69" s="4">
        <f t="shared" si="17"/>
        <v>2015</v>
      </c>
      <c r="C69" s="2">
        <v>54286474</v>
      </c>
      <c r="D69" s="2">
        <f>VLOOKUP(B69,CDM!$I$5:$N$15,2,FALSE)/12</f>
        <v>848162.4041380249</v>
      </c>
      <c r="E69" s="2">
        <f t="shared" si="20"/>
        <v>55134636.404138029</v>
      </c>
      <c r="F69" s="5">
        <v>60131</v>
      </c>
      <c r="G69" s="5">
        <v>15391927</v>
      </c>
      <c r="H69" s="5">
        <v>5244</v>
      </c>
      <c r="I69" s="2">
        <f>VLOOKUP(B69,CDM!$I$5:$N$15,3,FALSE)/12</f>
        <v>459568.97275676782</v>
      </c>
      <c r="J69" s="2">
        <f t="shared" si="19"/>
        <v>15851495.972756768</v>
      </c>
      <c r="K69" s="5">
        <v>80836724</v>
      </c>
      <c r="L69" s="2">
        <f>VLOOKUP(B69,CDM!$I$5:$N$15,4,FALSE)/12</f>
        <v>2131711.9193045753</v>
      </c>
      <c r="M69" s="86">
        <f t="shared" si="21"/>
        <v>82968435.919304579</v>
      </c>
      <c r="N69" s="5">
        <v>210022</v>
      </c>
      <c r="O69" s="5">
        <v>1029</v>
      </c>
      <c r="P69" s="5">
        <v>720424</v>
      </c>
      <c r="Q69" s="5">
        <v>2305</v>
      </c>
      <c r="R69" s="7">
        <v>15225</v>
      </c>
      <c r="S69" s="5">
        <v>257469</v>
      </c>
      <c r="T69" s="1">
        <v>24</v>
      </c>
      <c r="U69" s="1">
        <v>557</v>
      </c>
      <c r="V69" s="37">
        <f>'Economic (2020 Adj.)'!C81</f>
        <v>677384</v>
      </c>
      <c r="W69" s="37">
        <f>'Economic (2020 Adj.)'!D81</f>
        <v>6949.2</v>
      </c>
      <c r="X69" s="37">
        <f>'Economic (2020 Adj.)'!F81</f>
        <v>3214.6</v>
      </c>
      <c r="Y69" s="37">
        <f>'Economic (2020 Adj.)'!H81</f>
        <v>392.6</v>
      </c>
      <c r="Z69" s="37">
        <f>'Economic (2020 Adj.)'!E81</f>
        <v>7045.7</v>
      </c>
      <c r="AA69" s="37">
        <f>'Economic (2020 Adj.)'!G81</f>
        <v>3251.2</v>
      </c>
      <c r="AB69" s="37">
        <f>'Economic (2020 Adj.)'!I81</f>
        <v>397.2</v>
      </c>
      <c r="AC69" s="39">
        <f>Weather!D201</f>
        <v>20.796774193548384</v>
      </c>
      <c r="AD69" s="39">
        <f>Weather!E201</f>
        <v>20.399999999999999</v>
      </c>
      <c r="AE69" s="39">
        <f>Weather!F201</f>
        <v>45.100000000000009</v>
      </c>
      <c r="AF69" s="39">
        <f>Weather!G201</f>
        <v>1.8000000000000007</v>
      </c>
      <c r="AG69" s="39">
        <f>Weather!H201</f>
        <v>88.499999999999986</v>
      </c>
      <c r="AH69" s="39">
        <f>Weather!I201</f>
        <v>0</v>
      </c>
      <c r="AI69" s="39">
        <f>Weather!J201</f>
        <v>148.70000000000002</v>
      </c>
      <c r="AJ69" s="39">
        <f>Weather!K201</f>
        <v>0</v>
      </c>
      <c r="AK69" s="39">
        <f>Weather!L201</f>
        <v>210.70000000000002</v>
      </c>
      <c r="AL69" s="39">
        <f>Weather!M201</f>
        <v>0</v>
      </c>
      <c r="AM69" s="39">
        <f>Weather!N201</f>
        <v>272.70000000000005</v>
      </c>
      <c r="AN69" s="39">
        <f>Weather!O201</f>
        <v>0</v>
      </c>
      <c r="AO69" s="39">
        <f>Weather!P201</f>
        <v>334.7000000000001</v>
      </c>
      <c r="AP69" s="39">
        <f>Weather!Q201</f>
        <v>0</v>
      </c>
      <c r="AQ69" s="39">
        <f>Weather!R201</f>
        <v>396.7000000000001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 s="1">
        <f t="shared" si="22"/>
        <v>68</v>
      </c>
      <c r="BH69">
        <v>31</v>
      </c>
      <c r="BI69">
        <v>20</v>
      </c>
      <c r="BJ69" s="159">
        <f t="shared" si="23"/>
        <v>916.90868943037754</v>
      </c>
      <c r="BK69" s="159">
        <f t="shared" si="24"/>
        <v>29.577699659044438</v>
      </c>
      <c r="BL69" s="158">
        <f t="shared" si="25"/>
        <v>1778536.6581980009</v>
      </c>
      <c r="BM69" s="159">
        <f t="shared" si="26"/>
        <v>3022.7871801595666</v>
      </c>
      <c r="BN69" s="159">
        <f t="shared" si="27"/>
        <v>97.509263876115057</v>
      </c>
      <c r="BO69" s="159">
        <f t="shared" si="28"/>
        <v>511338.57976634736</v>
      </c>
      <c r="BP69" s="159">
        <f t="shared" si="29"/>
        <v>80630.161243250317</v>
      </c>
      <c r="BQ69" s="159">
        <f t="shared" si="30"/>
        <v>2600.9729433306552</v>
      </c>
      <c r="BR69" s="159">
        <f t="shared" si="31"/>
        <v>4031.5080621625157</v>
      </c>
      <c r="BS69" s="159">
        <f t="shared" si="32"/>
        <v>2676401.1586872446</v>
      </c>
      <c r="BT69" s="159">
        <f t="shared" si="33"/>
        <v>4148421.7959652292</v>
      </c>
      <c r="BU69" s="158">
        <v>848162.38390519342</v>
      </c>
      <c r="BV69" s="158">
        <f t="shared" si="34"/>
        <v>55134636.383905195</v>
      </c>
    </row>
    <row r="70" spans="1:74" x14ac:dyDescent="0.2">
      <c r="A70" s="3">
        <v>42248</v>
      </c>
      <c r="B70" s="4">
        <f t="shared" si="17"/>
        <v>2015</v>
      </c>
      <c r="C70" s="2">
        <v>46949969</v>
      </c>
      <c r="D70" s="2">
        <f>VLOOKUP(B70,CDM!$I$5:$N$15,2,FALSE)/12</f>
        <v>848162.4041380249</v>
      </c>
      <c r="E70" s="2">
        <f t="shared" si="20"/>
        <v>47798131.404138029</v>
      </c>
      <c r="F70" s="7">
        <v>60165</v>
      </c>
      <c r="G70" s="5">
        <v>14009493</v>
      </c>
      <c r="H70" s="7">
        <v>5237</v>
      </c>
      <c r="I70" s="2">
        <f>VLOOKUP(B70,CDM!$I$5:$N$15,3,FALSE)/12</f>
        <v>459568.97275676782</v>
      </c>
      <c r="J70" s="2">
        <f t="shared" si="19"/>
        <v>14469061.972756768</v>
      </c>
      <c r="K70" s="5">
        <v>78337146</v>
      </c>
      <c r="L70" s="2">
        <f>VLOOKUP(B70,CDM!$I$5:$N$15,4,FALSE)/12</f>
        <v>2131711.9193045753</v>
      </c>
      <c r="M70" s="86">
        <f t="shared" si="21"/>
        <v>80468857.919304579</v>
      </c>
      <c r="N70" s="5">
        <v>211976</v>
      </c>
      <c r="O70" s="7">
        <v>1028</v>
      </c>
      <c r="P70" s="5">
        <v>794773</v>
      </c>
      <c r="Q70" s="5">
        <v>2305</v>
      </c>
      <c r="R70" s="5">
        <v>15225</v>
      </c>
      <c r="S70" s="5">
        <v>257589</v>
      </c>
      <c r="T70" s="1">
        <v>24</v>
      </c>
      <c r="U70" s="1">
        <v>557</v>
      </c>
      <c r="V70" s="37">
        <f>'Economic (2020 Adj.)'!C82</f>
        <v>677384</v>
      </c>
      <c r="W70" s="37">
        <f>'Economic (2020 Adj.)'!D82</f>
        <v>6941.1</v>
      </c>
      <c r="X70" s="37">
        <f>'Economic (2020 Adj.)'!F82</f>
        <v>3220.3</v>
      </c>
      <c r="Y70" s="37">
        <f>'Economic (2020 Adj.)'!H82</f>
        <v>390.5</v>
      </c>
      <c r="Z70" s="37">
        <f>'Economic (2020 Adj.)'!E82</f>
        <v>6994.9</v>
      </c>
      <c r="AA70" s="37">
        <f>'Economic (2020 Adj.)'!G82</f>
        <v>3243.3</v>
      </c>
      <c r="AB70" s="37">
        <f>'Economic (2020 Adj.)'!I82</f>
        <v>393.9</v>
      </c>
      <c r="AC70" s="39">
        <f>Weather!D202</f>
        <v>20.030000000000005</v>
      </c>
      <c r="AD70" s="39">
        <f>Weather!E202</f>
        <v>50.100000000000009</v>
      </c>
      <c r="AE70" s="39">
        <f>Weather!F202</f>
        <v>51.000000000000014</v>
      </c>
      <c r="AF70" s="39">
        <f>Weather!G202</f>
        <v>22.6</v>
      </c>
      <c r="AG70" s="39">
        <f>Weather!H202</f>
        <v>83.5</v>
      </c>
      <c r="AH70" s="39">
        <f>Weather!I202</f>
        <v>7.2000000000000011</v>
      </c>
      <c r="AI70" s="39">
        <f>Weather!J202</f>
        <v>128.10000000000002</v>
      </c>
      <c r="AJ70" s="39">
        <f>Weather!K202</f>
        <v>9.9999999999999645E-2</v>
      </c>
      <c r="AK70" s="39">
        <f>Weather!L202</f>
        <v>181</v>
      </c>
      <c r="AL70" s="39">
        <f>Weather!M202</f>
        <v>0</v>
      </c>
      <c r="AM70" s="39">
        <f>Weather!N202</f>
        <v>240.9</v>
      </c>
      <c r="AN70" s="39">
        <f>Weather!O202</f>
        <v>0</v>
      </c>
      <c r="AO70" s="39">
        <f>Weather!P202</f>
        <v>300.90000000000003</v>
      </c>
      <c r="AP70" s="39">
        <f>Weather!Q202</f>
        <v>0</v>
      </c>
      <c r="AQ70" s="39">
        <f>Weather!R202</f>
        <v>360.90000000000009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1</v>
      </c>
      <c r="BA70">
        <v>0</v>
      </c>
      <c r="BB70">
        <v>0</v>
      </c>
      <c r="BC70">
        <v>0</v>
      </c>
      <c r="BD70">
        <v>0</v>
      </c>
      <c r="BE70">
        <v>1</v>
      </c>
      <c r="BF70">
        <v>1</v>
      </c>
      <c r="BG70" s="1">
        <f t="shared" si="22"/>
        <v>69</v>
      </c>
      <c r="BH70">
        <v>30</v>
      </c>
      <c r="BI70">
        <v>21</v>
      </c>
      <c r="BJ70" s="159">
        <f t="shared" si="23"/>
        <v>794.45078374699619</v>
      </c>
      <c r="BK70" s="159">
        <f t="shared" si="24"/>
        <v>26.481692791566541</v>
      </c>
      <c r="BL70" s="158">
        <f t="shared" si="25"/>
        <v>1593271.0468046009</v>
      </c>
      <c r="BM70" s="159">
        <f t="shared" si="26"/>
        <v>2762.8531550041566</v>
      </c>
      <c r="BN70" s="159">
        <f t="shared" si="27"/>
        <v>92.095105166805226</v>
      </c>
      <c r="BO70" s="159">
        <f t="shared" si="28"/>
        <v>482302.06575855892</v>
      </c>
      <c r="BP70" s="159">
        <f t="shared" si="29"/>
        <v>78277.099143292391</v>
      </c>
      <c r="BQ70" s="159">
        <f t="shared" si="30"/>
        <v>2609.2366381097463</v>
      </c>
      <c r="BR70" s="159">
        <f t="shared" si="31"/>
        <v>3727.4809115853518</v>
      </c>
      <c r="BS70" s="159">
        <f t="shared" si="32"/>
        <v>2682295.2639768193</v>
      </c>
      <c r="BT70" s="159">
        <f t="shared" si="33"/>
        <v>3831850.3771097418</v>
      </c>
      <c r="BU70" s="158">
        <v>848162.38390519342</v>
      </c>
      <c r="BV70" s="158">
        <f t="shared" si="34"/>
        <v>47798131.383905195</v>
      </c>
    </row>
    <row r="71" spans="1:74" x14ac:dyDescent="0.2">
      <c r="A71" s="3">
        <v>42278</v>
      </c>
      <c r="B71" s="4">
        <f t="shared" si="17"/>
        <v>2015</v>
      </c>
      <c r="C71" s="2">
        <v>41035508</v>
      </c>
      <c r="D71" s="2">
        <f>VLOOKUP(B71,CDM!$I$5:$N$15,2,FALSE)/12</f>
        <v>848162.4041380249</v>
      </c>
      <c r="E71" s="2">
        <f t="shared" si="20"/>
        <v>41883670.404138029</v>
      </c>
      <c r="F71" s="7">
        <v>60249</v>
      </c>
      <c r="G71" s="5">
        <v>12961860</v>
      </c>
      <c r="H71" s="7">
        <v>5242</v>
      </c>
      <c r="I71" s="2">
        <f>VLOOKUP(B71,CDM!$I$5:$N$15,3,FALSE)/12</f>
        <v>459568.97275676782</v>
      </c>
      <c r="J71" s="2">
        <f t="shared" si="19"/>
        <v>13421428.972756768</v>
      </c>
      <c r="K71" s="5">
        <v>72632384</v>
      </c>
      <c r="L71" s="2">
        <f>VLOOKUP(B71,CDM!$I$5:$N$15,4,FALSE)/12</f>
        <v>2131711.9193045753</v>
      </c>
      <c r="M71" s="86">
        <f t="shared" si="21"/>
        <v>74764095.919304579</v>
      </c>
      <c r="N71" s="5">
        <v>210663</v>
      </c>
      <c r="O71" s="7">
        <v>1024</v>
      </c>
      <c r="P71" s="5">
        <v>927060</v>
      </c>
      <c r="Q71" s="5">
        <v>2305</v>
      </c>
      <c r="R71" s="7">
        <v>15225</v>
      </c>
      <c r="S71" s="5">
        <v>257836</v>
      </c>
      <c r="T71" s="1">
        <v>24</v>
      </c>
      <c r="U71" s="1">
        <v>558</v>
      </c>
      <c r="V71" s="37">
        <f>'Economic (2020 Adj.)'!C83</f>
        <v>677384</v>
      </c>
      <c r="W71" s="37">
        <f>'Economic (2020 Adj.)'!D83</f>
        <v>6934.8</v>
      </c>
      <c r="X71" s="37">
        <f>'Economic (2020 Adj.)'!F83</f>
        <v>3216.5</v>
      </c>
      <c r="Y71" s="37">
        <f>'Economic (2020 Adj.)'!H83</f>
        <v>385.6</v>
      </c>
      <c r="Z71" s="37">
        <f>'Economic (2020 Adj.)'!E83</f>
        <v>6969</v>
      </c>
      <c r="AA71" s="37">
        <f>'Economic (2020 Adj.)'!G83</f>
        <v>3229.5</v>
      </c>
      <c r="AB71" s="37">
        <f>'Economic (2020 Adj.)'!I83</f>
        <v>388.2</v>
      </c>
      <c r="AC71" s="39">
        <f>Weather!D203</f>
        <v>11.587096774193544</v>
      </c>
      <c r="AD71" s="39">
        <f>Weather!E203</f>
        <v>260.8</v>
      </c>
      <c r="AE71" s="39">
        <f>Weather!F203</f>
        <v>0</v>
      </c>
      <c r="AF71" s="39">
        <f>Weather!G203</f>
        <v>200</v>
      </c>
      <c r="AG71" s="39">
        <f>Weather!H203</f>
        <v>1.1999999999999993</v>
      </c>
      <c r="AH71" s="39">
        <f>Weather!I203</f>
        <v>141.1</v>
      </c>
      <c r="AI71" s="39">
        <f>Weather!J203</f>
        <v>4.2999999999999972</v>
      </c>
      <c r="AJ71" s="39">
        <f>Weather!K203</f>
        <v>89.2</v>
      </c>
      <c r="AK71" s="39">
        <f>Weather!L203</f>
        <v>14.399999999999997</v>
      </c>
      <c r="AL71" s="39">
        <f>Weather!M203</f>
        <v>51.800000000000004</v>
      </c>
      <c r="AM71" s="39">
        <f>Weather!N203</f>
        <v>38.999999999999993</v>
      </c>
      <c r="AN71" s="39">
        <f>Weather!O203</f>
        <v>26.9</v>
      </c>
      <c r="AO71" s="39">
        <f>Weather!P203</f>
        <v>76.100000000000023</v>
      </c>
      <c r="AP71" s="39">
        <f>Weather!Q203</f>
        <v>11.299999999999999</v>
      </c>
      <c r="AQ71" s="39">
        <f>Weather!R203</f>
        <v>122.50000000000003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</v>
      </c>
      <c r="BB71">
        <v>0</v>
      </c>
      <c r="BC71">
        <v>0</v>
      </c>
      <c r="BD71">
        <v>0</v>
      </c>
      <c r="BE71">
        <v>1</v>
      </c>
      <c r="BF71">
        <v>1</v>
      </c>
      <c r="BG71" s="1">
        <f t="shared" si="22"/>
        <v>70</v>
      </c>
      <c r="BH71">
        <v>31</v>
      </c>
      <c r="BI71">
        <v>21</v>
      </c>
      <c r="BJ71" s="159">
        <f t="shared" si="23"/>
        <v>695.17619220465122</v>
      </c>
      <c r="BK71" s="159">
        <f t="shared" si="24"/>
        <v>22.425038458214555</v>
      </c>
      <c r="BL71" s="158">
        <f t="shared" si="25"/>
        <v>1351086.1420689686</v>
      </c>
      <c r="BM71" s="159">
        <f t="shared" si="26"/>
        <v>2560.3641687822906</v>
      </c>
      <c r="BN71" s="159">
        <f t="shared" si="27"/>
        <v>82.592392541364205</v>
      </c>
      <c r="BO71" s="159">
        <f t="shared" si="28"/>
        <v>432949.32170183124</v>
      </c>
      <c r="BP71" s="159">
        <f t="shared" si="29"/>
        <v>73011.812421195878</v>
      </c>
      <c r="BQ71" s="159">
        <f t="shared" si="30"/>
        <v>2355.2197555224475</v>
      </c>
      <c r="BR71" s="159">
        <f t="shared" si="31"/>
        <v>3476.7529724378992</v>
      </c>
      <c r="BS71" s="159">
        <f t="shared" si="32"/>
        <v>2411745.0296549862</v>
      </c>
      <c r="BT71" s="159">
        <f t="shared" si="33"/>
        <v>3560195.0437764088</v>
      </c>
      <c r="BU71" s="158">
        <v>848162.38390519342</v>
      </c>
      <c r="BV71" s="158">
        <f t="shared" si="34"/>
        <v>41883670.383905195</v>
      </c>
    </row>
    <row r="72" spans="1:74" x14ac:dyDescent="0.2">
      <c r="A72" s="3">
        <v>42309</v>
      </c>
      <c r="B72" s="4">
        <f t="shared" si="17"/>
        <v>2015</v>
      </c>
      <c r="C72" s="2">
        <v>37505130</v>
      </c>
      <c r="D72" s="2">
        <f>VLOOKUP(B72,CDM!$I$5:$N$15,2,FALSE)/12</f>
        <v>848162.4041380249</v>
      </c>
      <c r="E72" s="2">
        <f t="shared" si="20"/>
        <v>38353292.404138029</v>
      </c>
      <c r="F72" s="5">
        <v>60255</v>
      </c>
      <c r="G72" s="5">
        <v>13004522</v>
      </c>
      <c r="H72" s="5">
        <v>5234</v>
      </c>
      <c r="I72" s="2">
        <f>VLOOKUP(B72,CDM!$I$5:$N$15,3,FALSE)/12</f>
        <v>459568.97275676782</v>
      </c>
      <c r="J72" s="2">
        <f t="shared" si="19"/>
        <v>13464090.972756768</v>
      </c>
      <c r="K72" s="5">
        <v>71446240</v>
      </c>
      <c r="L72" s="2">
        <f>VLOOKUP(B72,CDM!$I$5:$N$15,4,FALSE)/12</f>
        <v>2131711.9193045753</v>
      </c>
      <c r="M72" s="86">
        <f t="shared" si="21"/>
        <v>73577951.919304579</v>
      </c>
      <c r="N72" s="5">
        <v>195211</v>
      </c>
      <c r="O72" s="5">
        <v>1027</v>
      </c>
      <c r="P72" s="5">
        <v>985984</v>
      </c>
      <c r="Q72" s="5">
        <v>2307</v>
      </c>
      <c r="R72" s="7">
        <v>15235</v>
      </c>
      <c r="S72" s="5">
        <v>257269</v>
      </c>
      <c r="T72" s="1">
        <v>24</v>
      </c>
      <c r="U72" s="1">
        <v>557</v>
      </c>
      <c r="V72" s="37">
        <f>'Economic (2020 Adj.)'!C84</f>
        <v>677384</v>
      </c>
      <c r="W72" s="37">
        <f>'Economic (2020 Adj.)'!D84</f>
        <v>6928.3</v>
      </c>
      <c r="X72" s="37">
        <f>'Economic (2020 Adj.)'!F84</f>
        <v>3211.5</v>
      </c>
      <c r="Y72" s="37">
        <f>'Economic (2020 Adj.)'!H84</f>
        <v>384.5</v>
      </c>
      <c r="Z72" s="37">
        <f>'Economic (2020 Adj.)'!E84</f>
        <v>6936.9</v>
      </c>
      <c r="AA72" s="37">
        <f>'Economic (2020 Adj.)'!G84</f>
        <v>3211.5</v>
      </c>
      <c r="AB72" s="37">
        <f>'Economic (2020 Adj.)'!I84</f>
        <v>385.6</v>
      </c>
      <c r="AC72" s="39">
        <f>Weather!D204</f>
        <v>7.9633333333333329</v>
      </c>
      <c r="AD72" s="39">
        <f>Weather!E204</f>
        <v>361.1</v>
      </c>
      <c r="AE72" s="39">
        <f>Weather!F204</f>
        <v>0</v>
      </c>
      <c r="AF72" s="39">
        <f>Weather!G204</f>
        <v>301.10000000000008</v>
      </c>
      <c r="AG72" s="39">
        <f>Weather!H204</f>
        <v>0</v>
      </c>
      <c r="AH72" s="39">
        <f>Weather!I204</f>
        <v>241.20000000000005</v>
      </c>
      <c r="AI72" s="39">
        <f>Weather!J204</f>
        <v>0.10000000000000142</v>
      </c>
      <c r="AJ72" s="39">
        <f>Weather!K204</f>
        <v>185.10000000000002</v>
      </c>
      <c r="AK72" s="39">
        <f>Weather!L204</f>
        <v>4.0000000000000018</v>
      </c>
      <c r="AL72" s="39">
        <f>Weather!M204</f>
        <v>133</v>
      </c>
      <c r="AM72" s="39">
        <f>Weather!N204</f>
        <v>11.9</v>
      </c>
      <c r="AN72" s="39">
        <f>Weather!O204</f>
        <v>90.2</v>
      </c>
      <c r="AO72" s="39">
        <f>Weather!P204</f>
        <v>29.1</v>
      </c>
      <c r="AP72" s="39">
        <f>Weather!Q204</f>
        <v>56.800000000000004</v>
      </c>
      <c r="AQ72" s="39">
        <f>Weather!R204</f>
        <v>55.70000000000001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1</v>
      </c>
      <c r="BC72">
        <v>0</v>
      </c>
      <c r="BD72">
        <v>0</v>
      </c>
      <c r="BE72">
        <v>1</v>
      </c>
      <c r="BF72">
        <v>1</v>
      </c>
      <c r="BG72" s="1">
        <f t="shared" si="22"/>
        <v>71</v>
      </c>
      <c r="BH72">
        <v>30</v>
      </c>
      <c r="BI72">
        <v>21</v>
      </c>
      <c r="BJ72" s="159">
        <f t="shared" si="23"/>
        <v>636.51634560016646</v>
      </c>
      <c r="BK72" s="159">
        <f t="shared" si="24"/>
        <v>21.217211520005549</v>
      </c>
      <c r="BL72" s="158">
        <f t="shared" si="25"/>
        <v>1278443.0801379343</v>
      </c>
      <c r="BM72" s="159">
        <f t="shared" si="26"/>
        <v>2572.428538929455</v>
      </c>
      <c r="BN72" s="159">
        <f t="shared" si="27"/>
        <v>85.747617964315168</v>
      </c>
      <c r="BO72" s="159">
        <f t="shared" si="28"/>
        <v>448803.0324252256</v>
      </c>
      <c r="BP72" s="159">
        <f t="shared" si="29"/>
        <v>71643.575383938252</v>
      </c>
      <c r="BQ72" s="159">
        <f t="shared" si="30"/>
        <v>2388.1191794646084</v>
      </c>
      <c r="BR72" s="159">
        <f t="shared" si="31"/>
        <v>3411.5988278065834</v>
      </c>
      <c r="BS72" s="159">
        <f t="shared" si="32"/>
        <v>2452598.3973101526</v>
      </c>
      <c r="BT72" s="159">
        <f t="shared" si="33"/>
        <v>3503711.9961573607</v>
      </c>
      <c r="BU72" s="158">
        <v>848162.38390519342</v>
      </c>
      <c r="BV72" s="158">
        <f t="shared" si="34"/>
        <v>38353292.383905195</v>
      </c>
    </row>
    <row r="73" spans="1:74" x14ac:dyDescent="0.2">
      <c r="A73" s="3">
        <v>42339</v>
      </c>
      <c r="B73" s="4">
        <f t="shared" si="17"/>
        <v>2015</v>
      </c>
      <c r="C73" s="2">
        <v>40955651</v>
      </c>
      <c r="D73" s="2">
        <f>VLOOKUP(B73,CDM!$I$5:$N$15,2,FALSE)/12</f>
        <v>848162.4041380249</v>
      </c>
      <c r="E73" s="2">
        <f t="shared" si="20"/>
        <v>41803813.404138029</v>
      </c>
      <c r="F73" s="7">
        <v>60262</v>
      </c>
      <c r="G73" s="5">
        <v>13905854</v>
      </c>
      <c r="H73" s="7">
        <v>5238</v>
      </c>
      <c r="I73" s="2">
        <f>VLOOKUP(B73,CDM!$I$5:$N$15,3,FALSE)/12</f>
        <v>459568.97275676782</v>
      </c>
      <c r="J73" s="2">
        <f t="shared" si="19"/>
        <v>14365422.972756768</v>
      </c>
      <c r="K73" s="5">
        <v>72220640</v>
      </c>
      <c r="L73" s="2">
        <f>VLOOKUP(B73,CDM!$I$5:$N$15,4,FALSE)/12</f>
        <v>2131711.9193045753</v>
      </c>
      <c r="M73" s="86">
        <f t="shared" si="21"/>
        <v>74352351.919304579</v>
      </c>
      <c r="N73" s="5">
        <v>177950</v>
      </c>
      <c r="O73" s="7">
        <v>1029</v>
      </c>
      <c r="P73" s="5">
        <v>1067879</v>
      </c>
      <c r="Q73" s="5">
        <v>2304</v>
      </c>
      <c r="R73" s="5">
        <v>15258</v>
      </c>
      <c r="S73" s="5">
        <v>260807</v>
      </c>
      <c r="T73" s="1">
        <v>24</v>
      </c>
      <c r="U73" s="1">
        <v>557</v>
      </c>
      <c r="V73" s="37">
        <f>'Economic (2020 Adj.)'!C85</f>
        <v>677384</v>
      </c>
      <c r="W73" s="37">
        <f>'Economic (2020 Adj.)'!D85</f>
        <v>6942.8</v>
      </c>
      <c r="X73" s="37">
        <f>'Economic (2020 Adj.)'!F85</f>
        <v>3220.1</v>
      </c>
      <c r="Y73" s="37">
        <f>'Economic (2020 Adj.)'!H85</f>
        <v>383.7</v>
      </c>
      <c r="Z73" s="37">
        <f>'Economic (2020 Adj.)'!E85</f>
        <v>6948.2</v>
      </c>
      <c r="AA73" s="37">
        <f>'Economic (2020 Adj.)'!G85</f>
        <v>3220</v>
      </c>
      <c r="AB73" s="37">
        <f>'Economic (2020 Adj.)'!I85</f>
        <v>385.4</v>
      </c>
      <c r="AC73" s="39">
        <f>Weather!D205</f>
        <v>5.2741935483870979</v>
      </c>
      <c r="AD73" s="39">
        <f>Weather!E205</f>
        <v>456.5</v>
      </c>
      <c r="AE73" s="39">
        <f>Weather!F205</f>
        <v>0</v>
      </c>
      <c r="AF73" s="39">
        <f>Weather!G205</f>
        <v>394.5</v>
      </c>
      <c r="AG73" s="39">
        <f>Weather!H205</f>
        <v>0</v>
      </c>
      <c r="AH73" s="39">
        <f>Weather!I205</f>
        <v>332.5</v>
      </c>
      <c r="AI73" s="39">
        <f>Weather!J205</f>
        <v>0</v>
      </c>
      <c r="AJ73" s="39">
        <f>Weather!K205</f>
        <v>270.5</v>
      </c>
      <c r="AK73" s="39">
        <f>Weather!L205</f>
        <v>0</v>
      </c>
      <c r="AL73" s="39">
        <f>Weather!M205</f>
        <v>208.49999999999994</v>
      </c>
      <c r="AM73" s="39">
        <f>Weather!N205</f>
        <v>0</v>
      </c>
      <c r="AN73" s="39">
        <f>Weather!O205</f>
        <v>148</v>
      </c>
      <c r="AO73" s="39">
        <f>Weather!P205</f>
        <v>1.5</v>
      </c>
      <c r="AP73" s="39">
        <f>Weather!Q205</f>
        <v>96.899999999999991</v>
      </c>
      <c r="AQ73" s="39">
        <f>Weather!R205</f>
        <v>12.400000000000002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</v>
      </c>
      <c r="BD73">
        <v>0</v>
      </c>
      <c r="BE73">
        <v>0</v>
      </c>
      <c r="BF73">
        <v>0</v>
      </c>
      <c r="BG73" s="1">
        <f t="shared" si="22"/>
        <v>72</v>
      </c>
      <c r="BH73">
        <v>31</v>
      </c>
      <c r="BI73">
        <v>21</v>
      </c>
      <c r="BJ73" s="159">
        <f t="shared" si="23"/>
        <v>693.7010620978067</v>
      </c>
      <c r="BK73" s="159">
        <f t="shared" si="24"/>
        <v>22.377453616058279</v>
      </c>
      <c r="BL73" s="158">
        <f t="shared" si="25"/>
        <v>1348510.1098109041</v>
      </c>
      <c r="BM73" s="159">
        <f t="shared" si="26"/>
        <v>2742.5397046118305</v>
      </c>
      <c r="BN73" s="159">
        <f t="shared" si="27"/>
        <v>88.469022729413894</v>
      </c>
      <c r="BO73" s="159">
        <f t="shared" si="28"/>
        <v>463400.74105666991</v>
      </c>
      <c r="BP73" s="159">
        <f t="shared" si="29"/>
        <v>72256.901768031661</v>
      </c>
      <c r="BQ73" s="159">
        <f t="shared" si="30"/>
        <v>2330.8677989687631</v>
      </c>
      <c r="BR73" s="159">
        <f t="shared" si="31"/>
        <v>3440.8048460967457</v>
      </c>
      <c r="BS73" s="159">
        <f t="shared" si="32"/>
        <v>2398462.9651388573</v>
      </c>
      <c r="BT73" s="159">
        <f t="shared" si="33"/>
        <v>3540588.1866335515</v>
      </c>
      <c r="BU73" s="158">
        <v>848162.38390519342</v>
      </c>
      <c r="BV73" s="158">
        <f t="shared" si="34"/>
        <v>41803813.383905195</v>
      </c>
    </row>
    <row r="74" spans="1:74" x14ac:dyDescent="0.2">
      <c r="A74" s="3">
        <v>42370</v>
      </c>
      <c r="B74" s="4">
        <f t="shared" si="17"/>
        <v>2016</v>
      </c>
      <c r="C74" s="2">
        <v>44822386</v>
      </c>
      <c r="D74" s="2">
        <f>VLOOKUP(B74,CDM!$I$5:$N$15,2,FALSE)/12</f>
        <v>1262307.9842212892</v>
      </c>
      <c r="E74" s="2">
        <f t="shared" si="20"/>
        <v>46084693.984221287</v>
      </c>
      <c r="F74" s="7">
        <v>60313</v>
      </c>
      <c r="G74" s="5">
        <v>14814307</v>
      </c>
      <c r="H74" s="7">
        <v>5246</v>
      </c>
      <c r="I74" s="2">
        <f>VLOOKUP(B74,CDM!$I$5:$N$15,3,FALSE)/12</f>
        <v>702182.9509756678</v>
      </c>
      <c r="J74" s="2">
        <f t="shared" si="19"/>
        <v>15516489.950975668</v>
      </c>
      <c r="K74" s="5">
        <v>78060980</v>
      </c>
      <c r="L74" s="2">
        <f>VLOOKUP(B74,CDM!$I$5:$N$15,4,FALSE)/12</f>
        <v>2812165.8049401059</v>
      </c>
      <c r="M74" s="86">
        <f t="shared" si="21"/>
        <v>80873145.804940104</v>
      </c>
      <c r="N74" s="5">
        <v>187910</v>
      </c>
      <c r="O74" s="7">
        <v>1031</v>
      </c>
      <c r="P74" s="5">
        <v>1044725</v>
      </c>
      <c r="Q74" s="5">
        <v>2304</v>
      </c>
      <c r="R74" s="7">
        <v>15258</v>
      </c>
      <c r="S74" s="5">
        <v>258738</v>
      </c>
      <c r="T74" s="1">
        <v>24</v>
      </c>
      <c r="U74" s="1">
        <v>557</v>
      </c>
      <c r="V74" s="37">
        <f>'Economic (2020 Adj.)'!C86</f>
        <v>692620.80000000005</v>
      </c>
      <c r="W74" s="37">
        <f>'Economic (2020 Adj.)'!D86</f>
        <v>6957.7</v>
      </c>
      <c r="X74" s="37">
        <f>'Economic (2020 Adj.)'!F86</f>
        <v>3227</v>
      </c>
      <c r="Y74" s="37">
        <f>'Economic (2020 Adj.)'!H86</f>
        <v>382.6</v>
      </c>
      <c r="Z74" s="37">
        <f>'Economic (2020 Adj.)'!E86</f>
        <v>6919.2</v>
      </c>
      <c r="AA74" s="37">
        <f>'Economic (2020 Adj.)'!G86</f>
        <v>3213.9</v>
      </c>
      <c r="AB74" s="37">
        <f>'Economic (2020 Adj.)'!I86</f>
        <v>381.7</v>
      </c>
      <c r="AC74" s="39">
        <f>Weather!D206</f>
        <v>-2.1612903225806446</v>
      </c>
      <c r="AD74" s="39">
        <f>Weather!E206</f>
        <v>686.99999999999989</v>
      </c>
      <c r="AE74" s="39">
        <f>Weather!F206</f>
        <v>0</v>
      </c>
      <c r="AF74" s="39">
        <f>Weather!G206</f>
        <v>624.99999999999989</v>
      </c>
      <c r="AG74" s="39">
        <f>Weather!H206</f>
        <v>0</v>
      </c>
      <c r="AH74" s="39">
        <f>Weather!I206</f>
        <v>563</v>
      </c>
      <c r="AI74" s="39">
        <f>Weather!J206</f>
        <v>0</v>
      </c>
      <c r="AJ74" s="39">
        <f>Weather!K206</f>
        <v>501</v>
      </c>
      <c r="AK74" s="39">
        <f>Weather!L206</f>
        <v>0</v>
      </c>
      <c r="AL74" s="39">
        <f>Weather!M206</f>
        <v>439</v>
      </c>
      <c r="AM74" s="39">
        <f>Weather!N206</f>
        <v>0</v>
      </c>
      <c r="AN74" s="39">
        <f>Weather!O206</f>
        <v>377.00000000000006</v>
      </c>
      <c r="AO74" s="39">
        <f>Weather!P206</f>
        <v>0</v>
      </c>
      <c r="AP74" s="39">
        <f>Weather!Q206</f>
        <v>315</v>
      </c>
      <c r="AQ74" s="39">
        <f>Weather!R206</f>
        <v>0</v>
      </c>
      <c r="AR74">
        <v>1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 s="1">
        <f t="shared" si="22"/>
        <v>73</v>
      </c>
      <c r="BH74">
        <v>31</v>
      </c>
      <c r="BI74">
        <v>20</v>
      </c>
      <c r="BJ74" s="159">
        <f t="shared" si="23"/>
        <v>764.09221866299617</v>
      </c>
      <c r="BK74" s="159">
        <f t="shared" si="24"/>
        <v>24.648136085903101</v>
      </c>
      <c r="BL74" s="158">
        <f t="shared" si="25"/>
        <v>1486603.0317490739</v>
      </c>
      <c r="BM74" s="159">
        <f t="shared" si="26"/>
        <v>2957.7754386152628</v>
      </c>
      <c r="BN74" s="159">
        <f t="shared" si="27"/>
        <v>95.412110923073001</v>
      </c>
      <c r="BO74" s="159">
        <f t="shared" si="28"/>
        <v>500531.93390244088</v>
      </c>
      <c r="BP74" s="159">
        <f t="shared" si="29"/>
        <v>78441.460528554904</v>
      </c>
      <c r="BQ74" s="159">
        <f t="shared" si="30"/>
        <v>2530.369694469513</v>
      </c>
      <c r="BR74" s="159">
        <f t="shared" si="31"/>
        <v>3922.0730264277454</v>
      </c>
      <c r="BS74" s="159">
        <f t="shared" si="32"/>
        <v>2608811.1549980678</v>
      </c>
      <c r="BT74" s="159">
        <f t="shared" si="33"/>
        <v>4043657.2902470054</v>
      </c>
      <c r="BU74" s="158">
        <v>1262307.9842212892</v>
      </c>
      <c r="BV74" s="158">
        <f t="shared" si="34"/>
        <v>46084693.984221287</v>
      </c>
    </row>
    <row r="75" spans="1:74" x14ac:dyDescent="0.2">
      <c r="A75" s="3">
        <v>42401</v>
      </c>
      <c r="B75" s="4">
        <f t="shared" si="17"/>
        <v>2016</v>
      </c>
      <c r="C75" s="2">
        <v>39320516</v>
      </c>
      <c r="D75" s="2">
        <f>VLOOKUP(B75,CDM!$I$5:$N$15,2,FALSE)/12</f>
        <v>1262307.9842212892</v>
      </c>
      <c r="E75" s="2">
        <f t="shared" si="20"/>
        <v>40582823.984221287</v>
      </c>
      <c r="F75" s="5">
        <v>60310</v>
      </c>
      <c r="G75" s="5">
        <v>14022576</v>
      </c>
      <c r="H75" s="5">
        <v>5267</v>
      </c>
      <c r="I75" s="2">
        <f>VLOOKUP(B75,CDM!$I$5:$N$15,3,FALSE)/12</f>
        <v>702182.9509756678</v>
      </c>
      <c r="J75" s="2">
        <f t="shared" si="19"/>
        <v>14724758.950975668</v>
      </c>
      <c r="K75" s="5">
        <v>73880261</v>
      </c>
      <c r="L75" s="2">
        <f>VLOOKUP(B75,CDM!$I$5:$N$15,4,FALSE)/12</f>
        <v>2812165.8049401059</v>
      </c>
      <c r="M75" s="86">
        <f t="shared" si="21"/>
        <v>76692426.804940104</v>
      </c>
      <c r="N75" s="5">
        <v>193682</v>
      </c>
      <c r="O75" s="5">
        <v>1033</v>
      </c>
      <c r="P75" s="5">
        <v>902902</v>
      </c>
      <c r="Q75" s="5">
        <v>2304</v>
      </c>
      <c r="R75" s="7">
        <v>15252</v>
      </c>
      <c r="S75" s="5">
        <v>259398</v>
      </c>
      <c r="T75" s="1">
        <v>24</v>
      </c>
      <c r="U75" s="1">
        <v>556</v>
      </c>
      <c r="V75" s="37">
        <f>'Economic (2020 Adj.)'!C87</f>
        <v>692620.80000000005</v>
      </c>
      <c r="W75" s="37">
        <f>'Economic (2020 Adj.)'!D87</f>
        <v>6970.6</v>
      </c>
      <c r="X75" s="37">
        <f>'Economic (2020 Adj.)'!F87</f>
        <v>3221.1</v>
      </c>
      <c r="Y75" s="37">
        <f>'Economic (2020 Adj.)'!H87</f>
        <v>384.2</v>
      </c>
      <c r="Z75" s="37">
        <f>'Economic (2020 Adj.)'!E87</f>
        <v>6896.8</v>
      </c>
      <c r="AA75" s="37">
        <f>'Economic (2020 Adj.)'!G87</f>
        <v>3193.2</v>
      </c>
      <c r="AB75" s="37">
        <f>'Economic (2020 Adj.)'!I87</f>
        <v>380.8</v>
      </c>
      <c r="AC75" s="39">
        <f>Weather!D207</f>
        <v>-0.76896551724137929</v>
      </c>
      <c r="AD75" s="39">
        <f>Weather!E207</f>
        <v>602.29999999999995</v>
      </c>
      <c r="AE75" s="39">
        <f>Weather!F207</f>
        <v>0</v>
      </c>
      <c r="AF75" s="39">
        <f>Weather!G207</f>
        <v>544.29999999999984</v>
      </c>
      <c r="AG75" s="39">
        <f>Weather!H207</f>
        <v>0</v>
      </c>
      <c r="AH75" s="39">
        <f>Weather!I207</f>
        <v>486.3</v>
      </c>
      <c r="AI75" s="39">
        <f>Weather!J207</f>
        <v>0</v>
      </c>
      <c r="AJ75" s="39">
        <f>Weather!K207</f>
        <v>428.29999999999995</v>
      </c>
      <c r="AK75" s="39">
        <f>Weather!L207</f>
        <v>0</v>
      </c>
      <c r="AL75" s="39">
        <f>Weather!M207</f>
        <v>370.3</v>
      </c>
      <c r="AM75" s="39">
        <f>Weather!N207</f>
        <v>0</v>
      </c>
      <c r="AN75" s="39">
        <f>Weather!O207</f>
        <v>312.5</v>
      </c>
      <c r="AO75" s="39">
        <f>Weather!P207</f>
        <v>0.19999999999999929</v>
      </c>
      <c r="AP75" s="39">
        <f>Weather!Q207</f>
        <v>257.2</v>
      </c>
      <c r="AQ75" s="39">
        <f>Weather!R207</f>
        <v>2.8999999999999986</v>
      </c>
      <c r="AR75">
        <v>0</v>
      </c>
      <c r="AS75">
        <v>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 s="1">
        <f t="shared" si="22"/>
        <v>74</v>
      </c>
      <c r="BH75">
        <v>29</v>
      </c>
      <c r="BI75">
        <v>20</v>
      </c>
      <c r="BJ75" s="159">
        <f t="shared" si="23"/>
        <v>672.90373046296281</v>
      </c>
      <c r="BK75" s="159">
        <f t="shared" si="24"/>
        <v>23.20357691251596</v>
      </c>
      <c r="BL75" s="158">
        <f t="shared" si="25"/>
        <v>1399407.7235938376</v>
      </c>
      <c r="BM75" s="159">
        <f t="shared" si="26"/>
        <v>2795.6633664278843</v>
      </c>
      <c r="BN75" s="159">
        <f t="shared" si="27"/>
        <v>96.402185049237389</v>
      </c>
      <c r="BO75" s="159">
        <f t="shared" si="28"/>
        <v>507750.30865433335</v>
      </c>
      <c r="BP75" s="159">
        <f t="shared" si="29"/>
        <v>74242.426723078519</v>
      </c>
      <c r="BQ75" s="159">
        <f t="shared" si="30"/>
        <v>2560.083680106156</v>
      </c>
      <c r="BR75" s="159">
        <f t="shared" si="31"/>
        <v>3712.1213361539258</v>
      </c>
      <c r="BS75" s="159">
        <f t="shared" si="32"/>
        <v>2644566.4415496588</v>
      </c>
      <c r="BT75" s="159">
        <f t="shared" si="33"/>
        <v>3834621.3402470052</v>
      </c>
      <c r="BU75" s="158">
        <v>1262307.9842212892</v>
      </c>
      <c r="BV75" s="158">
        <f t="shared" si="34"/>
        <v>40582823.984221287</v>
      </c>
    </row>
    <row r="76" spans="1:74" x14ac:dyDescent="0.2">
      <c r="A76" s="3">
        <v>42430</v>
      </c>
      <c r="B76" s="4">
        <f t="shared" si="17"/>
        <v>2016</v>
      </c>
      <c r="C76" s="2">
        <v>39386600</v>
      </c>
      <c r="D76" s="2">
        <f>VLOOKUP(B76,CDM!$I$5:$N$15,2,FALSE)/12</f>
        <v>1262307.9842212892</v>
      </c>
      <c r="E76" s="2">
        <f t="shared" si="20"/>
        <v>40648907.984221287</v>
      </c>
      <c r="F76" s="7">
        <v>60323</v>
      </c>
      <c r="G76" s="5">
        <v>14145609</v>
      </c>
      <c r="H76" s="7">
        <v>5268</v>
      </c>
      <c r="I76" s="2">
        <f>VLOOKUP(B76,CDM!$I$5:$N$15,3,FALSE)/12</f>
        <v>702182.9509756678</v>
      </c>
      <c r="J76" s="2">
        <f t="shared" si="19"/>
        <v>14847791.950975668</v>
      </c>
      <c r="K76" s="5">
        <v>76236827</v>
      </c>
      <c r="L76" s="2">
        <f>VLOOKUP(B76,CDM!$I$5:$N$15,4,FALSE)/12</f>
        <v>2812165.8049401059</v>
      </c>
      <c r="M76" s="86">
        <f t="shared" si="21"/>
        <v>79048992.804940104</v>
      </c>
      <c r="N76" s="5">
        <v>195760</v>
      </c>
      <c r="O76" s="7">
        <v>1034</v>
      </c>
      <c r="P76" s="5">
        <v>862508</v>
      </c>
      <c r="Q76" s="5">
        <v>2304</v>
      </c>
      <c r="R76" s="5">
        <v>15252</v>
      </c>
      <c r="S76" s="5">
        <v>260607</v>
      </c>
      <c r="T76" s="1">
        <v>24</v>
      </c>
      <c r="U76" s="1">
        <v>560</v>
      </c>
      <c r="V76" s="37">
        <f>'Economic (2020 Adj.)'!C88</f>
        <v>692620.80000000005</v>
      </c>
      <c r="W76" s="37">
        <f>'Economic (2020 Adj.)'!D88</f>
        <v>6978.1</v>
      </c>
      <c r="X76" s="37">
        <f>'Economic (2020 Adj.)'!F88</f>
        <v>3210.6</v>
      </c>
      <c r="Y76" s="37">
        <f>'Economic (2020 Adj.)'!H88</f>
        <v>385.2</v>
      </c>
      <c r="Z76" s="37">
        <f>'Economic (2020 Adj.)'!E88</f>
        <v>6872.4</v>
      </c>
      <c r="AA76" s="37">
        <f>'Economic (2020 Adj.)'!G88</f>
        <v>3165.9</v>
      </c>
      <c r="AB76" s="37">
        <f>'Economic (2020 Adj.)'!I88</f>
        <v>378.9</v>
      </c>
      <c r="AC76" s="39">
        <f>Weather!D208</f>
        <v>3.4451612903225803</v>
      </c>
      <c r="AD76" s="39">
        <f>Weather!E208</f>
        <v>513.20000000000005</v>
      </c>
      <c r="AE76" s="39">
        <f>Weather!F208</f>
        <v>0</v>
      </c>
      <c r="AF76" s="39">
        <f>Weather!G208</f>
        <v>451.2</v>
      </c>
      <c r="AG76" s="39">
        <f>Weather!H208</f>
        <v>0</v>
      </c>
      <c r="AH76" s="39">
        <f>Weather!I208</f>
        <v>389.2</v>
      </c>
      <c r="AI76" s="39">
        <f>Weather!J208</f>
        <v>0</v>
      </c>
      <c r="AJ76" s="39">
        <f>Weather!K208</f>
        <v>327.2</v>
      </c>
      <c r="AK76" s="39">
        <f>Weather!L208</f>
        <v>0</v>
      </c>
      <c r="AL76" s="39">
        <f>Weather!M208</f>
        <v>267</v>
      </c>
      <c r="AM76" s="39">
        <f>Weather!N208</f>
        <v>1.8000000000000007</v>
      </c>
      <c r="AN76" s="39">
        <f>Weather!O208</f>
        <v>208.49999999999997</v>
      </c>
      <c r="AO76" s="39">
        <f>Weather!P208</f>
        <v>5.3000000000000007</v>
      </c>
      <c r="AP76" s="39">
        <f>Weather!Q208</f>
        <v>154.29999999999998</v>
      </c>
      <c r="AQ76" s="39">
        <f>Weather!R208</f>
        <v>13.100000000000001</v>
      </c>
      <c r="AR76">
        <v>0</v>
      </c>
      <c r="AS76">
        <v>0</v>
      </c>
      <c r="AT76">
        <v>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1</v>
      </c>
      <c r="BE76">
        <v>0</v>
      </c>
      <c r="BF76">
        <v>1</v>
      </c>
      <c r="BG76" s="1">
        <f t="shared" si="22"/>
        <v>75</v>
      </c>
      <c r="BH76">
        <v>31</v>
      </c>
      <c r="BI76">
        <v>21</v>
      </c>
      <c r="BJ76" s="159">
        <f t="shared" si="23"/>
        <v>673.8542178641859</v>
      </c>
      <c r="BK76" s="159">
        <f t="shared" si="24"/>
        <v>21.737232834328577</v>
      </c>
      <c r="BL76" s="158">
        <f t="shared" si="25"/>
        <v>1311255.0962652029</v>
      </c>
      <c r="BM76" s="159">
        <f t="shared" si="26"/>
        <v>2818.4874622201341</v>
      </c>
      <c r="BN76" s="159">
        <f t="shared" si="27"/>
        <v>90.918950394197878</v>
      </c>
      <c r="BO76" s="159">
        <f t="shared" si="28"/>
        <v>478961.03067663446</v>
      </c>
      <c r="BP76" s="159">
        <f t="shared" si="29"/>
        <v>76449.702906131628</v>
      </c>
      <c r="BQ76" s="159">
        <f t="shared" si="30"/>
        <v>2466.1194485848914</v>
      </c>
      <c r="BR76" s="159">
        <f t="shared" si="31"/>
        <v>3640.4620431491253</v>
      </c>
      <c r="BS76" s="159">
        <f t="shared" si="32"/>
        <v>2549967.5098367776</v>
      </c>
      <c r="BT76" s="159">
        <f t="shared" si="33"/>
        <v>3764237.7526161955</v>
      </c>
      <c r="BU76" s="158">
        <v>1262307.9842212892</v>
      </c>
      <c r="BV76" s="158">
        <f t="shared" si="34"/>
        <v>40648907.984221287</v>
      </c>
    </row>
    <row r="77" spans="1:74" x14ac:dyDescent="0.2">
      <c r="A77" s="3">
        <v>42461</v>
      </c>
      <c r="B77" s="4">
        <f t="shared" si="17"/>
        <v>2016</v>
      </c>
      <c r="C77" s="2">
        <v>36920940</v>
      </c>
      <c r="D77" s="2">
        <f>VLOOKUP(B77,CDM!$I$5:$N$15,2,FALSE)/12</f>
        <v>1262307.9842212892</v>
      </c>
      <c r="E77" s="2">
        <f t="shared" si="20"/>
        <v>38183247.984221287</v>
      </c>
      <c r="F77" s="7">
        <v>60319</v>
      </c>
      <c r="G77" s="5">
        <v>13041004</v>
      </c>
      <c r="H77" s="7">
        <v>5267</v>
      </c>
      <c r="I77" s="2">
        <f>VLOOKUP(B77,CDM!$I$5:$N$15,3,FALSE)/12</f>
        <v>702182.9509756678</v>
      </c>
      <c r="J77" s="2">
        <f t="shared" si="19"/>
        <v>13743186.950975668</v>
      </c>
      <c r="K77" s="5">
        <v>72510143</v>
      </c>
      <c r="L77" s="2">
        <f>VLOOKUP(B77,CDM!$I$5:$N$15,4,FALSE)/12</f>
        <v>2812165.8049401059</v>
      </c>
      <c r="M77" s="86">
        <f t="shared" si="21"/>
        <v>75322308.804940104</v>
      </c>
      <c r="N77" s="5">
        <v>193410</v>
      </c>
      <c r="O77" s="7">
        <v>1035</v>
      </c>
      <c r="P77" s="5">
        <v>732326</v>
      </c>
      <c r="Q77" s="5">
        <v>2304</v>
      </c>
      <c r="R77" s="7">
        <v>15252</v>
      </c>
      <c r="S77" s="5">
        <v>259023</v>
      </c>
      <c r="T77" s="1">
        <v>24</v>
      </c>
      <c r="U77" s="1">
        <v>560</v>
      </c>
      <c r="V77" s="37">
        <f>'Economic (2020 Adj.)'!C89</f>
        <v>692620.80000000005</v>
      </c>
      <c r="W77" s="37">
        <f>'Economic (2020 Adj.)'!D89</f>
        <v>6981.8</v>
      </c>
      <c r="X77" s="37">
        <f>'Economic (2020 Adj.)'!F89</f>
        <v>3208.5</v>
      </c>
      <c r="Y77" s="37">
        <f>'Economic (2020 Adj.)'!H89</f>
        <v>387.9</v>
      </c>
      <c r="Z77" s="37">
        <f>'Economic (2020 Adj.)'!E89</f>
        <v>6890.3</v>
      </c>
      <c r="AA77" s="37">
        <f>'Economic (2020 Adj.)'!G89</f>
        <v>3172.5</v>
      </c>
      <c r="AB77" s="37">
        <f>'Economic (2020 Adj.)'!I89</f>
        <v>383.7</v>
      </c>
      <c r="AC77" s="39">
        <f>Weather!D209</f>
        <v>4.9666666666666659</v>
      </c>
      <c r="AD77" s="39">
        <f>Weather!E209</f>
        <v>450.99999999999983</v>
      </c>
      <c r="AE77" s="39">
        <f>Weather!F209</f>
        <v>0</v>
      </c>
      <c r="AF77" s="39">
        <f>Weather!G209</f>
        <v>390.99999999999983</v>
      </c>
      <c r="AG77" s="39">
        <f>Weather!H209</f>
        <v>0</v>
      </c>
      <c r="AH77" s="39">
        <f>Weather!I209</f>
        <v>331.7999999999999</v>
      </c>
      <c r="AI77" s="39">
        <f>Weather!J209</f>
        <v>0.80000000000000071</v>
      </c>
      <c r="AJ77" s="39">
        <f>Weather!K209</f>
        <v>273.7999999999999</v>
      </c>
      <c r="AK77" s="39">
        <f>Weather!L209</f>
        <v>2.8000000000000007</v>
      </c>
      <c r="AL77" s="39">
        <f>Weather!M209</f>
        <v>216.89999999999998</v>
      </c>
      <c r="AM77" s="39">
        <f>Weather!N209</f>
        <v>5.9</v>
      </c>
      <c r="AN77" s="39">
        <f>Weather!O209</f>
        <v>162.69999999999999</v>
      </c>
      <c r="AO77" s="39">
        <f>Weather!P209</f>
        <v>11.700000000000001</v>
      </c>
      <c r="AP77" s="39">
        <f>Weather!Q209</f>
        <v>113.70000000000002</v>
      </c>
      <c r="AQ77" s="39">
        <f>Weather!R209</f>
        <v>22.700000000000003</v>
      </c>
      <c r="AR77">
        <v>0</v>
      </c>
      <c r="AS77">
        <v>0</v>
      </c>
      <c r="AT77">
        <v>0</v>
      </c>
      <c r="AU77">
        <v>1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1</v>
      </c>
      <c r="BE77">
        <v>0</v>
      </c>
      <c r="BF77">
        <v>1</v>
      </c>
      <c r="BG77" s="1">
        <f t="shared" si="22"/>
        <v>76</v>
      </c>
      <c r="BH77">
        <v>30</v>
      </c>
      <c r="BI77">
        <v>21</v>
      </c>
      <c r="BJ77" s="159">
        <f t="shared" si="23"/>
        <v>633.02189996885375</v>
      </c>
      <c r="BK77" s="159">
        <f t="shared" si="24"/>
        <v>21.100729998961793</v>
      </c>
      <c r="BL77" s="158">
        <f t="shared" si="25"/>
        <v>1272774.9328073761</v>
      </c>
      <c r="BM77" s="159">
        <f t="shared" si="26"/>
        <v>2609.3007311516362</v>
      </c>
      <c r="BN77" s="159">
        <f t="shared" si="27"/>
        <v>86.97669103838787</v>
      </c>
      <c r="BO77" s="159">
        <f t="shared" si="28"/>
        <v>458106.23169918894</v>
      </c>
      <c r="BP77" s="159">
        <f t="shared" si="29"/>
        <v>72775.177589314117</v>
      </c>
      <c r="BQ77" s="159">
        <f t="shared" si="30"/>
        <v>2425.8392529771372</v>
      </c>
      <c r="BR77" s="159">
        <f t="shared" si="31"/>
        <v>3465.484647110196</v>
      </c>
      <c r="BS77" s="159">
        <f t="shared" si="32"/>
        <v>2510743.6268313369</v>
      </c>
      <c r="BT77" s="159">
        <f t="shared" si="33"/>
        <v>3586776.6097590527</v>
      </c>
      <c r="BU77" s="158">
        <v>1262307.9842212892</v>
      </c>
      <c r="BV77" s="158">
        <f t="shared" si="34"/>
        <v>38183247.984221287</v>
      </c>
    </row>
    <row r="78" spans="1:74" x14ac:dyDescent="0.2">
      <c r="A78" s="3">
        <v>42491</v>
      </c>
      <c r="B78" s="4">
        <f t="shared" si="17"/>
        <v>2016</v>
      </c>
      <c r="C78" s="2">
        <v>41386492</v>
      </c>
      <c r="D78" s="2">
        <f>VLOOKUP(B78,CDM!$I$5:$N$15,2,FALSE)/12</f>
        <v>1262307.9842212892</v>
      </c>
      <c r="E78" s="2">
        <f t="shared" si="20"/>
        <v>42648799.984221287</v>
      </c>
      <c r="F78" s="5">
        <v>60305</v>
      </c>
      <c r="G78" s="5">
        <v>13344960</v>
      </c>
      <c r="H78" s="5">
        <v>5294</v>
      </c>
      <c r="I78" s="2">
        <f>VLOOKUP(B78,CDM!$I$5:$N$15,3,FALSE)/12</f>
        <v>702182.9509756678</v>
      </c>
      <c r="J78" s="2">
        <f t="shared" si="19"/>
        <v>14047142.950975668</v>
      </c>
      <c r="K78" s="5">
        <v>74482255</v>
      </c>
      <c r="L78" s="2">
        <f>VLOOKUP(B78,CDM!$I$5:$N$15,4,FALSE)/12</f>
        <v>2812165.8049401059</v>
      </c>
      <c r="M78" s="86">
        <f t="shared" si="21"/>
        <v>77294420.804940104</v>
      </c>
      <c r="N78" s="5">
        <v>190232</v>
      </c>
      <c r="O78" s="5">
        <v>1035</v>
      </c>
      <c r="P78" s="5">
        <v>666464</v>
      </c>
      <c r="Q78" s="5">
        <v>2304</v>
      </c>
      <c r="R78" s="7">
        <v>15252</v>
      </c>
      <c r="S78" s="5">
        <v>259477</v>
      </c>
      <c r="T78" s="1">
        <v>24</v>
      </c>
      <c r="U78" s="1">
        <v>560</v>
      </c>
      <c r="V78" s="37">
        <f>'Economic (2020 Adj.)'!C90</f>
        <v>692620.80000000005</v>
      </c>
      <c r="W78" s="37">
        <f>'Economic (2020 Adj.)'!D90</f>
        <v>6994.4</v>
      </c>
      <c r="X78" s="37">
        <f>'Economic (2020 Adj.)'!F90</f>
        <v>3217.7</v>
      </c>
      <c r="Y78" s="37">
        <f>'Economic (2020 Adj.)'!H90</f>
        <v>383.2</v>
      </c>
      <c r="Z78" s="37">
        <f>'Economic (2020 Adj.)'!E90</f>
        <v>6962.5</v>
      </c>
      <c r="AA78" s="37">
        <f>'Economic (2020 Adj.)'!G90</f>
        <v>3207.8</v>
      </c>
      <c r="AB78" s="37">
        <f>'Economic (2020 Adj.)'!I90</f>
        <v>382.3</v>
      </c>
      <c r="AC78" s="39">
        <f>Weather!D210</f>
        <v>13.870967741935482</v>
      </c>
      <c r="AD78" s="39">
        <f>Weather!E210</f>
        <v>203.6</v>
      </c>
      <c r="AE78" s="39">
        <f>Weather!F210</f>
        <v>13.599999999999998</v>
      </c>
      <c r="AF78" s="39">
        <f>Weather!G210</f>
        <v>156.09999999999997</v>
      </c>
      <c r="AG78" s="39">
        <f>Weather!H210</f>
        <v>28.099999999999998</v>
      </c>
      <c r="AH78" s="39">
        <f>Weather!I210</f>
        <v>113.69999999999999</v>
      </c>
      <c r="AI78" s="39">
        <f>Weather!J210</f>
        <v>47.699999999999989</v>
      </c>
      <c r="AJ78" s="39">
        <f>Weather!K210</f>
        <v>74.600000000000009</v>
      </c>
      <c r="AK78" s="39">
        <f>Weather!L210</f>
        <v>70.599999999999994</v>
      </c>
      <c r="AL78" s="39">
        <f>Weather!M210</f>
        <v>41.900000000000006</v>
      </c>
      <c r="AM78" s="39">
        <f>Weather!N210</f>
        <v>99.899999999999991</v>
      </c>
      <c r="AN78" s="39">
        <f>Weather!O210</f>
        <v>17.299999999999997</v>
      </c>
      <c r="AO78" s="39">
        <f>Weather!P210</f>
        <v>137.30000000000001</v>
      </c>
      <c r="AP78" s="39">
        <f>Weather!Q210</f>
        <v>4.5</v>
      </c>
      <c r="AQ78" s="39">
        <f>Weather!R210</f>
        <v>186.50000000000003</v>
      </c>
      <c r="AR78">
        <v>0</v>
      </c>
      <c r="AS78">
        <v>0</v>
      </c>
      <c r="AT78">
        <v>0</v>
      </c>
      <c r="AU78">
        <v>0</v>
      </c>
      <c r="AV78">
        <v>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1</v>
      </c>
      <c r="BE78">
        <v>0</v>
      </c>
      <c r="BF78">
        <v>1</v>
      </c>
      <c r="BG78" s="1">
        <f t="shared" si="22"/>
        <v>77</v>
      </c>
      <c r="BH78">
        <v>31</v>
      </c>
      <c r="BI78">
        <v>21</v>
      </c>
      <c r="BJ78" s="159">
        <f t="shared" si="23"/>
        <v>707.21830667807455</v>
      </c>
      <c r="BK78" s="159">
        <f t="shared" si="24"/>
        <v>22.813493763808857</v>
      </c>
      <c r="BL78" s="158">
        <f t="shared" si="25"/>
        <v>1375767.741426493</v>
      </c>
      <c r="BM78" s="159">
        <f t="shared" si="26"/>
        <v>2653.4081886995973</v>
      </c>
      <c r="BN78" s="159">
        <f t="shared" si="27"/>
        <v>85.593812538696682</v>
      </c>
      <c r="BO78" s="159">
        <f t="shared" si="28"/>
        <v>453133.64357986028</v>
      </c>
      <c r="BP78" s="159">
        <f t="shared" si="29"/>
        <v>74680.599811536333</v>
      </c>
      <c r="BQ78" s="159">
        <f t="shared" si="30"/>
        <v>2409.0516068237525</v>
      </c>
      <c r="BR78" s="159">
        <f t="shared" si="31"/>
        <v>3556.2190386445873</v>
      </c>
      <c r="BS78" s="159">
        <f t="shared" si="32"/>
        <v>2493368.4130625841</v>
      </c>
      <c r="BT78" s="159">
        <f t="shared" si="33"/>
        <v>3680686.7049971479</v>
      </c>
      <c r="BU78" s="158">
        <v>1262307.9842212892</v>
      </c>
      <c r="BV78" s="158">
        <f t="shared" si="34"/>
        <v>42648799.984221287</v>
      </c>
    </row>
    <row r="79" spans="1:74" x14ac:dyDescent="0.2">
      <c r="A79" s="3">
        <v>42522</v>
      </c>
      <c r="B79" s="4">
        <f t="shared" si="17"/>
        <v>2016</v>
      </c>
      <c r="C79" s="2">
        <v>50574849</v>
      </c>
      <c r="D79" s="2">
        <f>VLOOKUP(B79,CDM!$I$5:$N$15,2,FALSE)/12</f>
        <v>1262307.9842212892</v>
      </c>
      <c r="E79" s="2">
        <f t="shared" si="20"/>
        <v>51837156.984221287</v>
      </c>
      <c r="F79" s="7">
        <v>60308</v>
      </c>
      <c r="G79" s="5">
        <v>14145403</v>
      </c>
      <c r="H79" s="7">
        <v>5264</v>
      </c>
      <c r="I79" s="2">
        <f>VLOOKUP(B79,CDM!$I$5:$N$15,3,FALSE)/12</f>
        <v>702182.9509756678</v>
      </c>
      <c r="J79" s="2">
        <f t="shared" si="19"/>
        <v>14847585.950975668</v>
      </c>
      <c r="K79" s="5">
        <v>77899377</v>
      </c>
      <c r="L79" s="2">
        <f>VLOOKUP(B79,CDM!$I$5:$N$15,4,FALSE)/12</f>
        <v>2812165.8049401059</v>
      </c>
      <c r="M79" s="86">
        <f t="shared" si="21"/>
        <v>80711542.804940104</v>
      </c>
      <c r="N79" s="5">
        <v>204631</v>
      </c>
      <c r="O79" s="7">
        <v>1033</v>
      </c>
      <c r="P79" s="5">
        <v>599799</v>
      </c>
      <c r="Q79" s="5">
        <v>2304</v>
      </c>
      <c r="R79" s="5">
        <v>15252</v>
      </c>
      <c r="S79" s="5">
        <v>258917</v>
      </c>
      <c r="T79" s="1">
        <v>24</v>
      </c>
      <c r="U79" s="1">
        <v>560</v>
      </c>
      <c r="V79" s="37">
        <f>'Economic (2020 Adj.)'!C91</f>
        <v>692620.80000000005</v>
      </c>
      <c r="W79" s="37">
        <f>'Economic (2020 Adj.)'!D91</f>
        <v>7001.9</v>
      </c>
      <c r="X79" s="37">
        <f>'Economic (2020 Adj.)'!F91</f>
        <v>3230.3</v>
      </c>
      <c r="Y79" s="37">
        <f>'Economic (2020 Adj.)'!H91</f>
        <v>382.1</v>
      </c>
      <c r="Z79" s="37">
        <f>'Economic (2020 Adj.)'!E91</f>
        <v>7047.3</v>
      </c>
      <c r="AA79" s="37">
        <f>'Economic (2020 Adj.)'!G91</f>
        <v>3251.8</v>
      </c>
      <c r="AB79" s="37">
        <f>'Economic (2020 Adj.)'!I91</f>
        <v>384.6</v>
      </c>
      <c r="AC79" s="39">
        <f>Weather!D211</f>
        <v>19.386666666666663</v>
      </c>
      <c r="AD79" s="39">
        <f>Weather!E211</f>
        <v>53</v>
      </c>
      <c r="AE79" s="39">
        <f>Weather!F211</f>
        <v>34.6</v>
      </c>
      <c r="AF79" s="39">
        <f>Weather!G211</f>
        <v>26.500000000000004</v>
      </c>
      <c r="AG79" s="39">
        <f>Weather!H211</f>
        <v>68.099999999999994</v>
      </c>
      <c r="AH79" s="39">
        <f>Weather!I211</f>
        <v>8.5</v>
      </c>
      <c r="AI79" s="39">
        <f>Weather!J211</f>
        <v>110.1</v>
      </c>
      <c r="AJ79" s="39">
        <f>Weather!K211</f>
        <v>2</v>
      </c>
      <c r="AK79" s="39">
        <f>Weather!L211</f>
        <v>163.6</v>
      </c>
      <c r="AL79" s="39">
        <f>Weather!M211</f>
        <v>0</v>
      </c>
      <c r="AM79" s="39">
        <f>Weather!N211</f>
        <v>221.60000000000002</v>
      </c>
      <c r="AN79" s="39">
        <f>Weather!O211</f>
        <v>0</v>
      </c>
      <c r="AO79" s="39">
        <f>Weather!P211</f>
        <v>281.60000000000008</v>
      </c>
      <c r="AP79" s="39">
        <f>Weather!Q211</f>
        <v>0</v>
      </c>
      <c r="AQ79" s="39">
        <f>Weather!R211</f>
        <v>341.6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 s="1">
        <f t="shared" si="22"/>
        <v>78</v>
      </c>
      <c r="BH79">
        <v>30</v>
      </c>
      <c r="BI79">
        <v>22</v>
      </c>
      <c r="BJ79" s="159">
        <f t="shared" si="23"/>
        <v>859.54030948168213</v>
      </c>
      <c r="BK79" s="159">
        <f t="shared" si="24"/>
        <v>28.651343649389403</v>
      </c>
      <c r="BL79" s="158">
        <f t="shared" si="25"/>
        <v>1727905.2328073762</v>
      </c>
      <c r="BM79" s="159">
        <f t="shared" si="26"/>
        <v>2820.5900362795719</v>
      </c>
      <c r="BN79" s="159">
        <f t="shared" si="27"/>
        <v>94.019667875985732</v>
      </c>
      <c r="BO79" s="159">
        <f t="shared" si="28"/>
        <v>494919.53169918893</v>
      </c>
      <c r="BP79" s="159">
        <f t="shared" si="29"/>
        <v>78133.148891519944</v>
      </c>
      <c r="BQ79" s="159">
        <f t="shared" si="30"/>
        <v>2604.438296383998</v>
      </c>
      <c r="BR79" s="159">
        <f t="shared" si="31"/>
        <v>3551.5067677963611</v>
      </c>
      <c r="BS79" s="159">
        <f t="shared" si="32"/>
        <v>2690384.7601646702</v>
      </c>
      <c r="BT79" s="159">
        <f t="shared" si="33"/>
        <v>3668706.491133641</v>
      </c>
      <c r="BU79" s="158">
        <v>1262307.9842212892</v>
      </c>
      <c r="BV79" s="158">
        <f t="shared" si="34"/>
        <v>51837156.984221287</v>
      </c>
    </row>
    <row r="80" spans="1:74" x14ac:dyDescent="0.2">
      <c r="A80" s="3">
        <v>42552</v>
      </c>
      <c r="B80" s="4">
        <f t="shared" si="17"/>
        <v>2016</v>
      </c>
      <c r="C80" s="2">
        <v>61688603</v>
      </c>
      <c r="D80" s="2">
        <f>VLOOKUP(B80,CDM!$I$5:$N$15,2,FALSE)/12</f>
        <v>1262307.9842212892</v>
      </c>
      <c r="E80" s="2">
        <f t="shared" si="20"/>
        <v>62950910.984221287</v>
      </c>
      <c r="F80" s="7">
        <v>60310</v>
      </c>
      <c r="G80" s="5">
        <v>15923666</v>
      </c>
      <c r="H80" s="7">
        <v>5262</v>
      </c>
      <c r="I80" s="2">
        <f>VLOOKUP(B80,CDM!$I$5:$N$15,3,FALSE)/12</f>
        <v>702182.9509756678</v>
      </c>
      <c r="J80" s="2">
        <f t="shared" si="19"/>
        <v>16625848.950975668</v>
      </c>
      <c r="K80" s="5">
        <v>84011912</v>
      </c>
      <c r="L80" s="2">
        <f>VLOOKUP(B80,CDM!$I$5:$N$15,4,FALSE)/12</f>
        <v>2812165.8049401059</v>
      </c>
      <c r="M80" s="86">
        <f t="shared" si="21"/>
        <v>86824077.804940104</v>
      </c>
      <c r="N80" s="5">
        <v>214922</v>
      </c>
      <c r="O80" s="7">
        <v>1034</v>
      </c>
      <c r="P80" s="5">
        <v>641842</v>
      </c>
      <c r="Q80" s="5">
        <v>2304</v>
      </c>
      <c r="R80" s="7">
        <v>15252</v>
      </c>
      <c r="S80" s="5">
        <v>259477</v>
      </c>
      <c r="T80" s="1">
        <v>24</v>
      </c>
      <c r="U80" s="1">
        <v>560</v>
      </c>
      <c r="V80" s="37">
        <f>'Economic (2020 Adj.)'!C92</f>
        <v>692620.80000000005</v>
      </c>
      <c r="W80" s="37">
        <f>'Economic (2020 Adj.)'!D92</f>
        <v>6995.7</v>
      </c>
      <c r="X80" s="37">
        <f>'Economic (2020 Adj.)'!F92</f>
        <v>3229.4</v>
      </c>
      <c r="Y80" s="37">
        <f>'Economic (2020 Adj.)'!H92</f>
        <v>379.1</v>
      </c>
      <c r="Z80" s="37">
        <f>'Economic (2020 Adj.)'!E92</f>
        <v>7090.8</v>
      </c>
      <c r="AA80" s="37">
        <f>'Economic (2020 Adj.)'!G92</f>
        <v>3265.5</v>
      </c>
      <c r="AB80" s="37">
        <f>'Economic (2020 Adj.)'!I92</f>
        <v>382.2</v>
      </c>
      <c r="AC80" s="39">
        <f>Weather!D212</f>
        <v>22.919354838709673</v>
      </c>
      <c r="AD80" s="39">
        <f>Weather!E212</f>
        <v>5.2999999999999972</v>
      </c>
      <c r="AE80" s="39">
        <f>Weather!F212</f>
        <v>95.800000000000026</v>
      </c>
      <c r="AF80" s="39">
        <f>Weather!G212</f>
        <v>0.10000000000000142</v>
      </c>
      <c r="AG80" s="39">
        <f>Weather!H212</f>
        <v>152.60000000000002</v>
      </c>
      <c r="AH80" s="39">
        <f>Weather!I212</f>
        <v>0</v>
      </c>
      <c r="AI80" s="39">
        <f>Weather!J212</f>
        <v>214.50000000000003</v>
      </c>
      <c r="AJ80" s="39">
        <f>Weather!K212</f>
        <v>0</v>
      </c>
      <c r="AK80" s="39">
        <f>Weather!L212</f>
        <v>276.5</v>
      </c>
      <c r="AL80" s="39">
        <f>Weather!M212</f>
        <v>0</v>
      </c>
      <c r="AM80" s="39">
        <f>Weather!N212</f>
        <v>338.49999999999994</v>
      </c>
      <c r="AN80" s="39">
        <f>Weather!O212</f>
        <v>0</v>
      </c>
      <c r="AO80" s="39">
        <f>Weather!P212</f>
        <v>400.49999999999983</v>
      </c>
      <c r="AP80" s="39">
        <f>Weather!Q212</f>
        <v>0</v>
      </c>
      <c r="AQ80" s="39">
        <f>Weather!R212</f>
        <v>462.49999999999989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 s="1">
        <f t="shared" si="22"/>
        <v>79</v>
      </c>
      <c r="BH80">
        <v>31</v>
      </c>
      <c r="BI80">
        <v>20</v>
      </c>
      <c r="BJ80" s="159">
        <f t="shared" si="23"/>
        <v>1043.7889402125898</v>
      </c>
      <c r="BK80" s="159">
        <f t="shared" si="24"/>
        <v>33.670610974599668</v>
      </c>
      <c r="BL80" s="158">
        <f t="shared" si="25"/>
        <v>2030674.5478781061</v>
      </c>
      <c r="BM80" s="159">
        <f t="shared" si="26"/>
        <v>3159.6064140964781</v>
      </c>
      <c r="BN80" s="159">
        <f t="shared" si="27"/>
        <v>101.9227875514993</v>
      </c>
      <c r="BO80" s="159">
        <f t="shared" si="28"/>
        <v>536317.70809598931</v>
      </c>
      <c r="BP80" s="159">
        <f t="shared" si="29"/>
        <v>83969.127470928535</v>
      </c>
      <c r="BQ80" s="159">
        <f t="shared" si="30"/>
        <v>2708.6815313202756</v>
      </c>
      <c r="BR80" s="159">
        <f t="shared" si="31"/>
        <v>4198.4563735464271</v>
      </c>
      <c r="BS80" s="159">
        <f t="shared" si="32"/>
        <v>2800776.7033851645</v>
      </c>
      <c r="BT80" s="159">
        <f t="shared" si="33"/>
        <v>4341203.890247005</v>
      </c>
      <c r="BU80" s="158">
        <v>1262307.9842212892</v>
      </c>
      <c r="BV80" s="158">
        <f t="shared" si="34"/>
        <v>62950910.984221287</v>
      </c>
    </row>
    <row r="81" spans="1:74" x14ac:dyDescent="0.2">
      <c r="A81" s="3">
        <v>42583</v>
      </c>
      <c r="B81" s="4">
        <f t="shared" si="17"/>
        <v>2016</v>
      </c>
      <c r="C81" s="2">
        <v>60215461</v>
      </c>
      <c r="D81" s="2">
        <f>VLOOKUP(B81,CDM!$I$5:$N$15,2,FALSE)/12</f>
        <v>1262307.9842212892</v>
      </c>
      <c r="E81" s="2">
        <f t="shared" si="20"/>
        <v>61477768.984221287</v>
      </c>
      <c r="F81" s="5">
        <v>60299</v>
      </c>
      <c r="G81" s="5">
        <v>16295761</v>
      </c>
      <c r="H81" s="5">
        <v>5260</v>
      </c>
      <c r="I81" s="2">
        <f>VLOOKUP(B81,CDM!$I$5:$N$15,3,FALSE)/12</f>
        <v>702182.9509756678</v>
      </c>
      <c r="J81" s="2">
        <f t="shared" si="19"/>
        <v>16997943.950975668</v>
      </c>
      <c r="K81" s="5">
        <v>87167726</v>
      </c>
      <c r="L81" s="2">
        <f>VLOOKUP(B81,CDM!$I$5:$N$15,4,FALSE)/12</f>
        <v>2812165.8049401059</v>
      </c>
      <c r="M81" s="86">
        <f t="shared" si="21"/>
        <v>89979891.804940104</v>
      </c>
      <c r="N81" s="5">
        <v>217408</v>
      </c>
      <c r="O81" s="5">
        <v>1034</v>
      </c>
      <c r="P81" s="5">
        <v>720249</v>
      </c>
      <c r="Q81" s="5">
        <v>2304</v>
      </c>
      <c r="R81" s="7">
        <v>15252</v>
      </c>
      <c r="S81" s="5">
        <v>259148</v>
      </c>
      <c r="T81" s="1">
        <v>24</v>
      </c>
      <c r="U81" s="1">
        <v>560</v>
      </c>
      <c r="V81" s="37">
        <f>'Economic (2020 Adj.)'!C93</f>
        <v>692620.80000000005</v>
      </c>
      <c r="W81" s="37">
        <f>'Economic (2020 Adj.)'!D93</f>
        <v>6990.6</v>
      </c>
      <c r="X81" s="37">
        <f>'Economic (2020 Adj.)'!F93</f>
        <v>3224.8</v>
      </c>
      <c r="Y81" s="37">
        <f>'Economic (2020 Adj.)'!H93</f>
        <v>379.5</v>
      </c>
      <c r="Z81" s="37">
        <f>'Economic (2020 Adj.)'!E93</f>
        <v>7083.3</v>
      </c>
      <c r="AA81" s="37">
        <f>'Economic (2020 Adj.)'!G93</f>
        <v>3263</v>
      </c>
      <c r="AB81" s="37">
        <f>'Economic (2020 Adj.)'!I93</f>
        <v>380.6</v>
      </c>
      <c r="AC81" s="39">
        <f>Weather!D213</f>
        <v>23.735483870967741</v>
      </c>
      <c r="AD81" s="39">
        <f>Weather!E213</f>
        <v>0.10000000000000142</v>
      </c>
      <c r="AE81" s="39">
        <f>Weather!F213</f>
        <v>115.89999999999998</v>
      </c>
      <c r="AF81" s="39">
        <f>Weather!G213</f>
        <v>0</v>
      </c>
      <c r="AG81" s="39">
        <f>Weather!H213</f>
        <v>177.79999999999998</v>
      </c>
      <c r="AH81" s="39">
        <f>Weather!I213</f>
        <v>0</v>
      </c>
      <c r="AI81" s="39">
        <f>Weather!J213</f>
        <v>239.79999999999998</v>
      </c>
      <c r="AJ81" s="39">
        <f>Weather!K213</f>
        <v>0</v>
      </c>
      <c r="AK81" s="39">
        <f>Weather!L213</f>
        <v>301.80000000000007</v>
      </c>
      <c r="AL81" s="39">
        <f>Weather!M213</f>
        <v>0</v>
      </c>
      <c r="AM81" s="39">
        <f>Weather!N213</f>
        <v>363.80000000000007</v>
      </c>
      <c r="AN81" s="39">
        <f>Weather!O213</f>
        <v>0</v>
      </c>
      <c r="AO81" s="39">
        <f>Weather!P213</f>
        <v>425.80000000000007</v>
      </c>
      <c r="AP81" s="39">
        <f>Weather!Q213</f>
        <v>0</v>
      </c>
      <c r="AQ81" s="39">
        <f>Weather!R213</f>
        <v>487.80000000000007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 s="1">
        <f t="shared" si="22"/>
        <v>80</v>
      </c>
      <c r="BH81">
        <v>31</v>
      </c>
      <c r="BI81">
        <v>22</v>
      </c>
      <c r="BJ81" s="159">
        <f t="shared" si="23"/>
        <v>1019.5487318897708</v>
      </c>
      <c r="BK81" s="159">
        <f t="shared" si="24"/>
        <v>32.888668770637771</v>
      </c>
      <c r="BL81" s="158">
        <f t="shared" si="25"/>
        <v>1983153.8382006867</v>
      </c>
      <c r="BM81" s="159">
        <f t="shared" si="26"/>
        <v>3231.5482796531687</v>
      </c>
      <c r="BN81" s="159">
        <f t="shared" si="27"/>
        <v>104.24349289203771</v>
      </c>
      <c r="BO81" s="159">
        <f t="shared" si="28"/>
        <v>548320.77261211828</v>
      </c>
      <c r="BP81" s="159">
        <f t="shared" si="29"/>
        <v>87021.171958356004</v>
      </c>
      <c r="BQ81" s="159">
        <f t="shared" si="30"/>
        <v>2807.1345793018068</v>
      </c>
      <c r="BR81" s="159">
        <f t="shared" si="31"/>
        <v>3955.5078162889095</v>
      </c>
      <c r="BS81" s="159">
        <f t="shared" si="32"/>
        <v>2902577.1549980678</v>
      </c>
      <c r="BT81" s="159">
        <f t="shared" si="33"/>
        <v>4089995.0820427318</v>
      </c>
      <c r="BU81" s="158">
        <v>1262307.9842212892</v>
      </c>
      <c r="BV81" s="158">
        <f t="shared" si="34"/>
        <v>61477768.984221287</v>
      </c>
    </row>
    <row r="82" spans="1:74" x14ac:dyDescent="0.2">
      <c r="A82" s="3">
        <v>42614</v>
      </c>
      <c r="B82" s="4">
        <f t="shared" si="17"/>
        <v>2016</v>
      </c>
      <c r="C82" s="2">
        <v>49709783</v>
      </c>
      <c r="D82" s="2">
        <f>VLOOKUP(B82,CDM!$I$5:$N$15,2,FALSE)/12</f>
        <v>1262307.9842212892</v>
      </c>
      <c r="E82" s="2">
        <f t="shared" si="20"/>
        <v>50972090.984221287</v>
      </c>
      <c r="F82" s="7">
        <v>60320</v>
      </c>
      <c r="G82" s="5">
        <v>13976976</v>
      </c>
      <c r="H82" s="7">
        <v>5273</v>
      </c>
      <c r="I82" s="2">
        <f>VLOOKUP(B82,CDM!$I$5:$N$15,3,FALSE)/12</f>
        <v>702182.9509756678</v>
      </c>
      <c r="J82" s="2">
        <f t="shared" si="19"/>
        <v>14679158.950975668</v>
      </c>
      <c r="K82" s="5">
        <v>77840725</v>
      </c>
      <c r="L82" s="2">
        <f>VLOOKUP(B82,CDM!$I$5:$N$15,4,FALSE)/12</f>
        <v>2812165.8049401059</v>
      </c>
      <c r="M82" s="86">
        <f t="shared" si="21"/>
        <v>80652890.804940104</v>
      </c>
      <c r="N82" s="5">
        <v>218401</v>
      </c>
      <c r="O82" s="7">
        <v>1033</v>
      </c>
      <c r="P82" s="5">
        <v>794582</v>
      </c>
      <c r="Q82" s="5">
        <v>2304</v>
      </c>
      <c r="R82" s="5">
        <v>15252</v>
      </c>
      <c r="S82" s="5">
        <v>258866</v>
      </c>
      <c r="T82" s="1">
        <v>24</v>
      </c>
      <c r="U82" s="1">
        <v>559</v>
      </c>
      <c r="V82" s="37">
        <f>'Economic (2020 Adj.)'!C94</f>
        <v>692620.80000000005</v>
      </c>
      <c r="W82" s="37">
        <f>'Economic (2020 Adj.)'!D94</f>
        <v>6988.9</v>
      </c>
      <c r="X82" s="37">
        <f>'Economic (2020 Adj.)'!F94</f>
        <v>3216.9</v>
      </c>
      <c r="Y82" s="37">
        <f>'Economic (2020 Adj.)'!H94</f>
        <v>382.3</v>
      </c>
      <c r="Z82" s="37">
        <f>'Economic (2020 Adj.)'!E94</f>
        <v>7037</v>
      </c>
      <c r="AA82" s="37">
        <f>'Economic (2020 Adj.)'!G94</f>
        <v>3236.1</v>
      </c>
      <c r="AB82" s="37">
        <f>'Economic (2020 Adj.)'!I94</f>
        <v>381.7</v>
      </c>
      <c r="AC82" s="39">
        <f>Weather!D214</f>
        <v>20.029999999999998</v>
      </c>
      <c r="AD82" s="39">
        <f>Weather!E214</f>
        <v>41.900000000000013</v>
      </c>
      <c r="AE82" s="39">
        <f>Weather!F214</f>
        <v>42.800000000000011</v>
      </c>
      <c r="AF82" s="39">
        <f>Weather!G214</f>
        <v>15.500000000000002</v>
      </c>
      <c r="AG82" s="39">
        <f>Weather!H214</f>
        <v>76.40000000000002</v>
      </c>
      <c r="AH82" s="39">
        <f>Weather!I214</f>
        <v>3.7999999999999989</v>
      </c>
      <c r="AI82" s="39">
        <f>Weather!J214</f>
        <v>124.7</v>
      </c>
      <c r="AJ82" s="39">
        <f>Weather!K214</f>
        <v>9.9999999999999645E-2</v>
      </c>
      <c r="AK82" s="39">
        <f>Weather!L214</f>
        <v>181</v>
      </c>
      <c r="AL82" s="39">
        <f>Weather!M214</f>
        <v>0</v>
      </c>
      <c r="AM82" s="39">
        <f>Weather!N214</f>
        <v>240.9</v>
      </c>
      <c r="AN82" s="39">
        <f>Weather!O214</f>
        <v>0</v>
      </c>
      <c r="AO82" s="39">
        <f>Weather!P214</f>
        <v>300.89999999999992</v>
      </c>
      <c r="AP82" s="39">
        <f>Weather!Q214</f>
        <v>0</v>
      </c>
      <c r="AQ82" s="39">
        <f>Weather!R214</f>
        <v>360.89999999999992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</v>
      </c>
      <c r="BA82">
        <v>0</v>
      </c>
      <c r="BB82">
        <v>0</v>
      </c>
      <c r="BC82">
        <v>0</v>
      </c>
      <c r="BD82">
        <v>0</v>
      </c>
      <c r="BE82">
        <v>1</v>
      </c>
      <c r="BF82">
        <v>1</v>
      </c>
      <c r="BG82" s="1">
        <f t="shared" si="22"/>
        <v>81</v>
      </c>
      <c r="BH82">
        <v>30</v>
      </c>
      <c r="BI82">
        <v>21</v>
      </c>
      <c r="BJ82" s="159">
        <f t="shared" si="23"/>
        <v>845.02803355804519</v>
      </c>
      <c r="BK82" s="159">
        <f t="shared" si="24"/>
        <v>28.167601118601507</v>
      </c>
      <c r="BL82" s="158">
        <f t="shared" si="25"/>
        <v>1699069.699474043</v>
      </c>
      <c r="BM82" s="159">
        <f t="shared" si="26"/>
        <v>2783.8344303007143</v>
      </c>
      <c r="BN82" s="159">
        <f t="shared" si="27"/>
        <v>92.794481010023816</v>
      </c>
      <c r="BO82" s="159">
        <f t="shared" si="28"/>
        <v>489305.29836585559</v>
      </c>
      <c r="BP82" s="159">
        <f t="shared" si="29"/>
        <v>78076.37057593427</v>
      </c>
      <c r="BQ82" s="159">
        <f t="shared" si="30"/>
        <v>2602.5456858644757</v>
      </c>
      <c r="BR82" s="159">
        <f t="shared" si="31"/>
        <v>3717.9224083778222</v>
      </c>
      <c r="BS82" s="159">
        <f t="shared" si="32"/>
        <v>2688429.6934980033</v>
      </c>
      <c r="BT82" s="159">
        <f t="shared" si="33"/>
        <v>3840613.8478542906</v>
      </c>
      <c r="BU82" s="158">
        <v>1262307.9842212892</v>
      </c>
      <c r="BV82" s="158">
        <f t="shared" si="34"/>
        <v>50972090.984221287</v>
      </c>
    </row>
    <row r="83" spans="1:74" x14ac:dyDescent="0.2">
      <c r="A83" s="3">
        <v>42644</v>
      </c>
      <c r="B83" s="4">
        <f t="shared" si="17"/>
        <v>2016</v>
      </c>
      <c r="C83" s="2">
        <v>41115850</v>
      </c>
      <c r="D83" s="2">
        <f>VLOOKUP(B83,CDM!$I$5:$N$15,2,FALSE)/12</f>
        <v>1262307.9842212892</v>
      </c>
      <c r="E83" s="2">
        <f t="shared" si="20"/>
        <v>42378157.984221287</v>
      </c>
      <c r="F83" s="7">
        <v>60321</v>
      </c>
      <c r="G83" s="5">
        <v>12868083</v>
      </c>
      <c r="H83" s="7">
        <v>5278</v>
      </c>
      <c r="I83" s="2">
        <f>VLOOKUP(B83,CDM!$I$5:$N$15,3,FALSE)/12</f>
        <v>702182.9509756678</v>
      </c>
      <c r="J83" s="2">
        <f t="shared" si="19"/>
        <v>13570265.950975668</v>
      </c>
      <c r="K83" s="5">
        <v>73150245</v>
      </c>
      <c r="L83" s="2">
        <f>VLOOKUP(B83,CDM!$I$5:$N$15,4,FALSE)/12</f>
        <v>2812165.8049401059</v>
      </c>
      <c r="M83" s="86">
        <f t="shared" si="21"/>
        <v>75962410.804940104</v>
      </c>
      <c r="N83" s="5">
        <v>211273</v>
      </c>
      <c r="O83" s="7">
        <v>1036</v>
      </c>
      <c r="P83" s="5">
        <v>926316</v>
      </c>
      <c r="Q83" s="5">
        <v>2304</v>
      </c>
      <c r="R83" s="7">
        <v>15252</v>
      </c>
      <c r="S83" s="5">
        <v>259426</v>
      </c>
      <c r="T83" s="1">
        <v>24</v>
      </c>
      <c r="U83" s="1">
        <v>559</v>
      </c>
      <c r="V83" s="37">
        <f>'Economic (2020 Adj.)'!C95</f>
        <v>692620.80000000005</v>
      </c>
      <c r="W83" s="37">
        <f>'Economic (2020 Adj.)'!D95</f>
        <v>7006.2</v>
      </c>
      <c r="X83" s="37">
        <f>'Economic (2020 Adj.)'!F95</f>
        <v>3209.8</v>
      </c>
      <c r="Y83" s="37">
        <f>'Economic (2020 Adj.)'!H95</f>
        <v>386.2</v>
      </c>
      <c r="Z83" s="37">
        <f>'Economic (2020 Adj.)'!E95</f>
        <v>7033.4</v>
      </c>
      <c r="AA83" s="37">
        <f>'Economic (2020 Adj.)'!G95</f>
        <v>3217.5</v>
      </c>
      <c r="AB83" s="37">
        <f>'Economic (2020 Adj.)'!I95</f>
        <v>384.6</v>
      </c>
      <c r="AC83" s="39">
        <f>Weather!D215</f>
        <v>13.20967741935484</v>
      </c>
      <c r="AD83" s="39">
        <f>Weather!E215</f>
        <v>212.29999999999998</v>
      </c>
      <c r="AE83" s="39">
        <f>Weather!F215</f>
        <v>1.7999999999999972</v>
      </c>
      <c r="AF83" s="39">
        <f>Weather!G215</f>
        <v>156.6</v>
      </c>
      <c r="AG83" s="39">
        <f>Weather!H215</f>
        <v>8.1000000000000014</v>
      </c>
      <c r="AH83" s="39">
        <f>Weather!I215</f>
        <v>111.3</v>
      </c>
      <c r="AI83" s="39">
        <f>Weather!J215</f>
        <v>24.799999999999997</v>
      </c>
      <c r="AJ83" s="39">
        <f>Weather!K215</f>
        <v>77.199999999999989</v>
      </c>
      <c r="AK83" s="39">
        <f>Weather!L215</f>
        <v>52.699999999999989</v>
      </c>
      <c r="AL83" s="39">
        <f>Weather!M215</f>
        <v>50.1</v>
      </c>
      <c r="AM83" s="39">
        <f>Weather!N215</f>
        <v>87.600000000000009</v>
      </c>
      <c r="AN83" s="39">
        <f>Weather!O215</f>
        <v>26.6</v>
      </c>
      <c r="AO83" s="39">
        <f>Weather!P215</f>
        <v>126.10000000000001</v>
      </c>
      <c r="AP83" s="39">
        <f>Weather!Q215</f>
        <v>10.800000000000002</v>
      </c>
      <c r="AQ83" s="39">
        <f>Weather!R215</f>
        <v>172.3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</v>
      </c>
      <c r="BB83">
        <v>0</v>
      </c>
      <c r="BC83">
        <v>0</v>
      </c>
      <c r="BD83">
        <v>0</v>
      </c>
      <c r="BE83">
        <v>1</v>
      </c>
      <c r="BF83">
        <v>1</v>
      </c>
      <c r="BG83" s="1">
        <f t="shared" si="22"/>
        <v>82</v>
      </c>
      <c r="BH83">
        <v>31</v>
      </c>
      <c r="BI83">
        <v>20</v>
      </c>
      <c r="BJ83" s="159">
        <f t="shared" si="23"/>
        <v>702.54402254971376</v>
      </c>
      <c r="BK83" s="159">
        <f t="shared" si="24"/>
        <v>22.662710404829475</v>
      </c>
      <c r="BL83" s="158">
        <f t="shared" si="25"/>
        <v>1367037.354329719</v>
      </c>
      <c r="BM83" s="159">
        <f t="shared" si="26"/>
        <v>2571.1000286047115</v>
      </c>
      <c r="BN83" s="159">
        <f t="shared" si="27"/>
        <v>82.938710600151978</v>
      </c>
      <c r="BO83" s="159">
        <f t="shared" si="28"/>
        <v>437750.51454760216</v>
      </c>
      <c r="BP83" s="159">
        <f t="shared" si="29"/>
        <v>73322.790352258788</v>
      </c>
      <c r="BQ83" s="159">
        <f t="shared" si="30"/>
        <v>2365.2513016857674</v>
      </c>
      <c r="BR83" s="159">
        <f t="shared" si="31"/>
        <v>3666.1395176129395</v>
      </c>
      <c r="BS83" s="159">
        <f t="shared" si="32"/>
        <v>2450400.3485464551</v>
      </c>
      <c r="BT83" s="159">
        <f t="shared" si="33"/>
        <v>3798120.5402470054</v>
      </c>
      <c r="BU83" s="158">
        <v>1262307.9842212892</v>
      </c>
      <c r="BV83" s="158">
        <f t="shared" si="34"/>
        <v>42378157.984221287</v>
      </c>
    </row>
    <row r="84" spans="1:74" x14ac:dyDescent="0.2">
      <c r="A84" s="3">
        <v>42675</v>
      </c>
      <c r="B84" s="4">
        <f t="shared" si="17"/>
        <v>2016</v>
      </c>
      <c r="C84" s="2">
        <v>37172567</v>
      </c>
      <c r="D84" s="2">
        <f>VLOOKUP(B84,CDM!$I$5:$N$15,2,FALSE)/12</f>
        <v>1262307.9842212892</v>
      </c>
      <c r="E84" s="2">
        <f t="shared" si="20"/>
        <v>38434874.984221287</v>
      </c>
      <c r="F84" s="5">
        <v>60345</v>
      </c>
      <c r="G84" s="5">
        <v>12936003</v>
      </c>
      <c r="H84" s="5">
        <v>5298</v>
      </c>
      <c r="I84" s="2">
        <f>VLOOKUP(B84,CDM!$I$5:$N$15,3,FALSE)/12</f>
        <v>702182.9509756678</v>
      </c>
      <c r="J84" s="2">
        <f t="shared" si="19"/>
        <v>13638185.950975668</v>
      </c>
      <c r="K84" s="5">
        <v>71615105</v>
      </c>
      <c r="L84" s="2">
        <f>VLOOKUP(B84,CDM!$I$5:$N$15,4,FALSE)/12</f>
        <v>2812165.8049401059</v>
      </c>
      <c r="M84" s="86">
        <f t="shared" si="21"/>
        <v>74427270.804940104</v>
      </c>
      <c r="N84" s="5">
        <v>211233</v>
      </c>
      <c r="O84" s="5">
        <v>1036</v>
      </c>
      <c r="P84" s="5">
        <v>986113</v>
      </c>
      <c r="Q84" s="5">
        <v>2304</v>
      </c>
      <c r="R84" s="7">
        <v>15253</v>
      </c>
      <c r="S84" s="5">
        <v>258781</v>
      </c>
      <c r="T84" s="1">
        <v>24</v>
      </c>
      <c r="U84" s="1">
        <v>559</v>
      </c>
      <c r="V84" s="37">
        <f>'Economic (2020 Adj.)'!C96</f>
        <v>692620.80000000005</v>
      </c>
      <c r="W84" s="37">
        <f>'Economic (2020 Adj.)'!D96</f>
        <v>7018.5</v>
      </c>
      <c r="X84" s="37">
        <f>'Economic (2020 Adj.)'!F96</f>
        <v>3207.3</v>
      </c>
      <c r="Y84" s="37">
        <f>'Economic (2020 Adj.)'!H96</f>
        <v>392.2</v>
      </c>
      <c r="Z84" s="37">
        <f>'Economic (2020 Adj.)'!E96</f>
        <v>7026.9</v>
      </c>
      <c r="AA84" s="37">
        <f>'Economic (2020 Adj.)'!G96</f>
        <v>3203.3</v>
      </c>
      <c r="AB84" s="37">
        <f>'Economic (2020 Adj.)'!I96</f>
        <v>391.8</v>
      </c>
      <c r="AC84" s="39">
        <f>Weather!D216</f>
        <v>8.2366666666666628</v>
      </c>
      <c r="AD84" s="39">
        <f>Weather!E216</f>
        <v>352.90000000000003</v>
      </c>
      <c r="AE84" s="39">
        <f>Weather!F216</f>
        <v>0</v>
      </c>
      <c r="AF84" s="39">
        <f>Weather!G216</f>
        <v>292.90000000000003</v>
      </c>
      <c r="AG84" s="39">
        <f>Weather!H216</f>
        <v>0</v>
      </c>
      <c r="AH84" s="39">
        <f>Weather!I216</f>
        <v>232.90000000000003</v>
      </c>
      <c r="AI84" s="39">
        <f>Weather!J216</f>
        <v>0</v>
      </c>
      <c r="AJ84" s="39">
        <f>Weather!K216</f>
        <v>174.8</v>
      </c>
      <c r="AK84" s="39">
        <f>Weather!L216</f>
        <v>1.9000000000000004</v>
      </c>
      <c r="AL84" s="39">
        <f>Weather!M216</f>
        <v>121.3</v>
      </c>
      <c r="AM84" s="39">
        <f>Weather!N216</f>
        <v>8.3999999999999986</v>
      </c>
      <c r="AN84" s="39">
        <f>Weather!O216</f>
        <v>76.000000000000014</v>
      </c>
      <c r="AO84" s="39">
        <f>Weather!P216</f>
        <v>23.099999999999998</v>
      </c>
      <c r="AP84" s="39">
        <f>Weather!Q216</f>
        <v>45.8</v>
      </c>
      <c r="AQ84" s="39">
        <f>Weather!R216</f>
        <v>52.900000000000006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1</v>
      </c>
      <c r="BC84">
        <v>0</v>
      </c>
      <c r="BD84">
        <v>0</v>
      </c>
      <c r="BE84">
        <v>1</v>
      </c>
      <c r="BF84">
        <v>1</v>
      </c>
      <c r="BG84" s="1">
        <f t="shared" si="22"/>
        <v>83</v>
      </c>
      <c r="BH84">
        <v>30</v>
      </c>
      <c r="BI84">
        <v>22</v>
      </c>
      <c r="BJ84" s="159">
        <f t="shared" si="23"/>
        <v>636.91896568433651</v>
      </c>
      <c r="BK84" s="159">
        <f t="shared" si="24"/>
        <v>21.230632189477884</v>
      </c>
      <c r="BL84" s="158">
        <f t="shared" si="25"/>
        <v>1281162.4994740428</v>
      </c>
      <c r="BM84" s="159">
        <f t="shared" si="26"/>
        <v>2574.2140337817418</v>
      </c>
      <c r="BN84" s="159">
        <f t="shared" si="27"/>
        <v>85.807134459391392</v>
      </c>
      <c r="BO84" s="159">
        <f t="shared" si="28"/>
        <v>454606.19836585561</v>
      </c>
      <c r="BP84" s="159">
        <f t="shared" si="29"/>
        <v>71840.994985463418</v>
      </c>
      <c r="BQ84" s="159">
        <f t="shared" si="30"/>
        <v>2394.6998328487807</v>
      </c>
      <c r="BR84" s="159">
        <f t="shared" si="31"/>
        <v>3265.4997720665192</v>
      </c>
      <c r="BS84" s="159">
        <f t="shared" si="32"/>
        <v>2480909.0268313368</v>
      </c>
      <c r="BT84" s="159">
        <f t="shared" si="33"/>
        <v>3383057.7638609139</v>
      </c>
      <c r="BU84" s="158">
        <v>1262307.9842212892</v>
      </c>
      <c r="BV84" s="158">
        <f t="shared" si="34"/>
        <v>38434874.984221287</v>
      </c>
    </row>
    <row r="85" spans="1:74" x14ac:dyDescent="0.2">
      <c r="A85" s="3">
        <v>42705</v>
      </c>
      <c r="B85" s="4">
        <f t="shared" si="17"/>
        <v>2016</v>
      </c>
      <c r="C85" s="2">
        <v>42809833</v>
      </c>
      <c r="D85" s="2">
        <f>VLOOKUP(B85,CDM!$I$5:$N$15,2,FALSE)/12</f>
        <v>1262307.9842212892</v>
      </c>
      <c r="E85" s="2">
        <f t="shared" si="20"/>
        <v>44072140.984221287</v>
      </c>
      <c r="F85" s="7">
        <v>60353</v>
      </c>
      <c r="G85" s="9">
        <v>14391209</v>
      </c>
      <c r="H85" s="7">
        <v>5297</v>
      </c>
      <c r="I85" s="2">
        <f>VLOOKUP(B85,CDM!$I$5:$N$15,3,FALSE)/12</f>
        <v>702182.9509756678</v>
      </c>
      <c r="J85" s="2">
        <f t="shared" si="19"/>
        <v>15093391.950975668</v>
      </c>
      <c r="K85" s="9">
        <v>73980352</v>
      </c>
      <c r="L85" s="2">
        <f>VLOOKUP(B85,CDM!$I$5:$N$15,4,FALSE)/12</f>
        <v>2812165.8049401059</v>
      </c>
      <c r="M85" s="86">
        <f t="shared" si="21"/>
        <v>76792517.804940104</v>
      </c>
      <c r="N85" s="5">
        <v>171682</v>
      </c>
      <c r="O85" s="7">
        <v>1036</v>
      </c>
      <c r="P85" s="10">
        <v>1068050</v>
      </c>
      <c r="Q85" s="10">
        <v>2304</v>
      </c>
      <c r="R85" s="5">
        <v>15253</v>
      </c>
      <c r="S85" s="5">
        <v>263175</v>
      </c>
      <c r="T85" s="6">
        <v>24</v>
      </c>
      <c r="U85" s="1">
        <v>559</v>
      </c>
      <c r="V85" s="37">
        <f>'Economic (2020 Adj.)'!C97</f>
        <v>692620.80000000005</v>
      </c>
      <c r="W85" s="37">
        <f>'Economic (2020 Adj.)'!D97</f>
        <v>7028.8</v>
      </c>
      <c r="X85" s="37">
        <f>'Economic (2020 Adj.)'!F97</f>
        <v>3203.9</v>
      </c>
      <c r="Y85" s="37">
        <f>'Economic (2020 Adj.)'!H97</f>
        <v>397.1</v>
      </c>
      <c r="Z85" s="37">
        <f>'Economic (2020 Adj.)'!E97</f>
        <v>7041.6</v>
      </c>
      <c r="AA85" s="37">
        <f>'Economic (2020 Adj.)'!G97</f>
        <v>3206.3</v>
      </c>
      <c r="AB85" s="37">
        <f>'Economic (2020 Adj.)'!I97</f>
        <v>398</v>
      </c>
      <c r="AC85" s="39">
        <f>Weather!D217</f>
        <v>-3.2258064516129135E-2</v>
      </c>
      <c r="AD85" s="39">
        <f>Weather!E217</f>
        <v>621</v>
      </c>
      <c r="AE85" s="39">
        <f>Weather!F217</f>
        <v>0</v>
      </c>
      <c r="AF85" s="39">
        <f>Weather!G217</f>
        <v>559</v>
      </c>
      <c r="AG85" s="39">
        <f>Weather!H217</f>
        <v>0</v>
      </c>
      <c r="AH85" s="39">
        <f>Weather!I217</f>
        <v>497</v>
      </c>
      <c r="AI85" s="39">
        <f>Weather!J217</f>
        <v>0</v>
      </c>
      <c r="AJ85" s="39">
        <f>Weather!K217</f>
        <v>435.00000000000006</v>
      </c>
      <c r="AK85" s="39">
        <f>Weather!L217</f>
        <v>0</v>
      </c>
      <c r="AL85" s="39">
        <f>Weather!M217</f>
        <v>373</v>
      </c>
      <c r="AM85" s="39">
        <f>Weather!N217</f>
        <v>0</v>
      </c>
      <c r="AN85" s="39">
        <f>Weather!O217</f>
        <v>311</v>
      </c>
      <c r="AO85" s="39">
        <f>Weather!P217</f>
        <v>0</v>
      </c>
      <c r="AP85" s="39">
        <f>Weather!Q217</f>
        <v>249</v>
      </c>
      <c r="AQ85" s="39">
        <f>Weather!R217</f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 s="1">
        <f t="shared" si="22"/>
        <v>84</v>
      </c>
      <c r="BH85">
        <v>31</v>
      </c>
      <c r="BI85">
        <v>20</v>
      </c>
      <c r="BJ85" s="159">
        <f t="shared" si="23"/>
        <v>730.23944102565383</v>
      </c>
      <c r="BK85" s="159">
        <f t="shared" si="24"/>
        <v>23.556111000827542</v>
      </c>
      <c r="BL85" s="158">
        <f t="shared" si="25"/>
        <v>1421681.9672329447</v>
      </c>
      <c r="BM85" s="159">
        <f t="shared" si="26"/>
        <v>2849.4226828347496</v>
      </c>
      <c r="BN85" s="159">
        <f t="shared" si="27"/>
        <v>91.916860736604832</v>
      </c>
      <c r="BO85" s="159">
        <f t="shared" si="28"/>
        <v>486883.61132179573</v>
      </c>
      <c r="BP85" s="159">
        <f t="shared" si="29"/>
        <v>74124.05193527037</v>
      </c>
      <c r="BQ85" s="159">
        <f t="shared" si="30"/>
        <v>2391.0984495248508</v>
      </c>
      <c r="BR85" s="159">
        <f t="shared" si="31"/>
        <v>3706.2025967635186</v>
      </c>
      <c r="BS85" s="159">
        <f t="shared" si="32"/>
        <v>2477177.9937077453</v>
      </c>
      <c r="BT85" s="159">
        <f t="shared" si="33"/>
        <v>3839625.890247005</v>
      </c>
      <c r="BU85" s="158">
        <v>1262307.9842212892</v>
      </c>
      <c r="BV85" s="158">
        <f t="shared" si="34"/>
        <v>44072140.984221287</v>
      </c>
    </row>
    <row r="86" spans="1:74" x14ac:dyDescent="0.2">
      <c r="A86" s="3">
        <v>42736</v>
      </c>
      <c r="B86" s="4">
        <f t="shared" si="17"/>
        <v>2017</v>
      </c>
      <c r="C86" s="2">
        <v>43117838</v>
      </c>
      <c r="D86" s="2">
        <f>VLOOKUP(B86,CDM!$I$5:$N$15,2,FALSE)/12</f>
        <v>2395318.9936043886</v>
      </c>
      <c r="E86" s="2">
        <f t="shared" si="20"/>
        <v>45513156.993604392</v>
      </c>
      <c r="F86" s="7">
        <v>60357</v>
      </c>
      <c r="G86" s="9">
        <v>15042631</v>
      </c>
      <c r="H86" s="7">
        <v>5303</v>
      </c>
      <c r="I86" s="2">
        <f>VLOOKUP(B86,CDM!$I$5:$N$15,3,FALSE)/12</f>
        <v>806318.82816770987</v>
      </c>
      <c r="J86" s="2">
        <f t="shared" si="19"/>
        <v>15848949.82816771</v>
      </c>
      <c r="K86" s="9">
        <v>76397192</v>
      </c>
      <c r="L86" s="2">
        <f>VLOOKUP(B86,CDM!$I$5:$N$15,4,FALSE)/12</f>
        <v>3383288.5545907989</v>
      </c>
      <c r="M86" s="86">
        <f t="shared" si="21"/>
        <v>79780480.554590791</v>
      </c>
      <c r="N86" s="5">
        <v>189110</v>
      </c>
      <c r="O86" s="7">
        <v>1035</v>
      </c>
      <c r="P86" s="10">
        <v>1188321.3999999999</v>
      </c>
      <c r="Q86" s="10">
        <v>2623.4</v>
      </c>
      <c r="R86" s="7">
        <v>17184</v>
      </c>
      <c r="S86" s="5">
        <v>261189</v>
      </c>
      <c r="T86" s="6">
        <v>24</v>
      </c>
      <c r="U86" s="1">
        <v>562</v>
      </c>
      <c r="V86" s="37">
        <f>'Economic (2020 Adj.)'!C98</f>
        <v>713254.1</v>
      </c>
      <c r="W86" s="37">
        <f>'Economic (2020 Adj.)'!D98</f>
        <v>7045.6</v>
      </c>
      <c r="X86" s="37">
        <f>'Economic (2020 Adj.)'!F98</f>
        <v>3213.3</v>
      </c>
      <c r="Y86" s="37">
        <f>'Economic (2020 Adj.)'!H98</f>
        <v>398.1</v>
      </c>
      <c r="Z86" s="37">
        <f>'Economic (2020 Adj.)'!E98</f>
        <v>7018.6</v>
      </c>
      <c r="AA86" s="37">
        <f>'Economic (2020 Adj.)'!G98</f>
        <v>3203.7</v>
      </c>
      <c r="AB86" s="37">
        <f>'Economic (2020 Adj.)'!I98</f>
        <v>397.6</v>
      </c>
      <c r="AC86" s="39">
        <f>Weather!D218</f>
        <v>-0.34193548387096795</v>
      </c>
      <c r="AD86" s="39">
        <f>Weather!E218</f>
        <v>630.59999999999991</v>
      </c>
      <c r="AE86" s="39">
        <f>Weather!F218</f>
        <v>0</v>
      </c>
      <c r="AF86" s="39">
        <f>Weather!G218</f>
        <v>568.60000000000014</v>
      </c>
      <c r="AG86" s="39">
        <f>Weather!H218</f>
        <v>0</v>
      </c>
      <c r="AH86" s="39">
        <f>Weather!I218</f>
        <v>506.60000000000014</v>
      </c>
      <c r="AI86" s="39">
        <f>Weather!J218</f>
        <v>0</v>
      </c>
      <c r="AJ86" s="39">
        <f>Weather!K218</f>
        <v>444.60000000000008</v>
      </c>
      <c r="AK86" s="39">
        <f>Weather!L218</f>
        <v>0</v>
      </c>
      <c r="AL86" s="39">
        <f>Weather!M218</f>
        <v>382.60000000000008</v>
      </c>
      <c r="AM86" s="39">
        <f>Weather!N218</f>
        <v>0</v>
      </c>
      <c r="AN86" s="39">
        <f>Weather!O218</f>
        <v>320.59999999999997</v>
      </c>
      <c r="AO86" s="39">
        <f>Weather!P218</f>
        <v>0</v>
      </c>
      <c r="AP86" s="39">
        <f>Weather!Q218</f>
        <v>258.59999999999997</v>
      </c>
      <c r="AQ86" s="39">
        <f>Weather!R218</f>
        <v>0</v>
      </c>
      <c r="AR86">
        <v>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 s="1">
        <f t="shared" si="22"/>
        <v>85</v>
      </c>
      <c r="BH86">
        <v>31</v>
      </c>
      <c r="BI86">
        <v>22</v>
      </c>
      <c r="BJ86" s="159">
        <f t="shared" si="23"/>
        <v>754.06592431042611</v>
      </c>
      <c r="BK86" s="159">
        <f t="shared" si="24"/>
        <v>24.324707235820195</v>
      </c>
      <c r="BL86" s="158">
        <f t="shared" si="25"/>
        <v>1468166.3546323997</v>
      </c>
      <c r="BM86" s="159">
        <f t="shared" si="26"/>
        <v>2988.6761886041318</v>
      </c>
      <c r="BN86" s="159">
        <f t="shared" si="27"/>
        <v>96.408909309810696</v>
      </c>
      <c r="BO86" s="159">
        <f t="shared" si="28"/>
        <v>511256.44606992614</v>
      </c>
      <c r="BP86" s="159">
        <f t="shared" si="29"/>
        <v>77082.589907817193</v>
      </c>
      <c r="BQ86" s="159">
        <f t="shared" si="30"/>
        <v>2486.5351583166835</v>
      </c>
      <c r="BR86" s="159">
        <f t="shared" si="31"/>
        <v>3503.7540867189632</v>
      </c>
      <c r="BS86" s="159">
        <f t="shared" si="32"/>
        <v>2573563.8888577675</v>
      </c>
      <c r="BT86" s="159">
        <f t="shared" si="33"/>
        <v>3626385.4797541271</v>
      </c>
      <c r="BU86" s="158">
        <v>2395541.4291725992</v>
      </c>
      <c r="BV86" s="158">
        <f t="shared" si="34"/>
        <v>45513379.429172598</v>
      </c>
    </row>
    <row r="87" spans="1:74" x14ac:dyDescent="0.2">
      <c r="A87" s="3">
        <v>42767</v>
      </c>
      <c r="B87" s="4">
        <f t="shared" si="17"/>
        <v>2017</v>
      </c>
      <c r="C87" s="2">
        <v>36607845</v>
      </c>
      <c r="D87" s="2">
        <f>VLOOKUP(B87,CDM!$I$5:$N$15,2,FALSE)/12</f>
        <v>2395318.9936043886</v>
      </c>
      <c r="E87" s="2">
        <f t="shared" si="20"/>
        <v>39003163.993604392</v>
      </c>
      <c r="F87" s="5">
        <v>60440</v>
      </c>
      <c r="G87" s="9">
        <v>13349253</v>
      </c>
      <c r="H87" s="5">
        <v>5341</v>
      </c>
      <c r="I87" s="2">
        <f>VLOOKUP(B87,CDM!$I$5:$N$15,3,FALSE)/12</f>
        <v>806318.82816770987</v>
      </c>
      <c r="J87" s="2">
        <f t="shared" si="19"/>
        <v>14155571.82816771</v>
      </c>
      <c r="K87" s="9">
        <v>68237493</v>
      </c>
      <c r="L87" s="2">
        <f>VLOOKUP(B87,CDM!$I$5:$N$15,4,FALSE)/12</f>
        <v>3383288.5545907989</v>
      </c>
      <c r="M87" s="86">
        <f t="shared" si="21"/>
        <v>71620781.554590791</v>
      </c>
      <c r="N87" s="5">
        <v>187278</v>
      </c>
      <c r="O87" s="5">
        <v>999</v>
      </c>
      <c r="P87" s="10">
        <v>990953.3</v>
      </c>
      <c r="Q87" s="10">
        <v>2623.4</v>
      </c>
      <c r="R87" s="7">
        <v>17184</v>
      </c>
      <c r="S87" s="5">
        <v>260089</v>
      </c>
      <c r="T87" s="6">
        <v>24</v>
      </c>
      <c r="U87" s="1">
        <v>562</v>
      </c>
      <c r="V87" s="37">
        <f>'Economic (2020 Adj.)'!C99</f>
        <v>713254.1</v>
      </c>
      <c r="W87" s="37">
        <f>'Economic (2020 Adj.)'!D99</f>
        <v>7060.7</v>
      </c>
      <c r="X87" s="37">
        <f>'Economic (2020 Adj.)'!F99</f>
        <v>3230.3</v>
      </c>
      <c r="Y87" s="37">
        <f>'Economic (2020 Adj.)'!H99</f>
        <v>398.6</v>
      </c>
      <c r="Z87" s="37">
        <f>'Economic (2020 Adj.)'!E99</f>
        <v>6996</v>
      </c>
      <c r="AA87" s="37">
        <f>'Economic (2020 Adj.)'!G99</f>
        <v>3206.5</v>
      </c>
      <c r="AB87" s="37">
        <f>'Economic (2020 Adj.)'!I99</f>
        <v>396.1</v>
      </c>
      <c r="AC87" s="39">
        <f>Weather!D219</f>
        <v>1.1714285714285715</v>
      </c>
      <c r="AD87" s="39">
        <f>Weather!E219</f>
        <v>527.19999999999982</v>
      </c>
      <c r="AE87" s="39">
        <f>Weather!F219</f>
        <v>0</v>
      </c>
      <c r="AF87" s="39">
        <f>Weather!G219</f>
        <v>471.19999999999987</v>
      </c>
      <c r="AG87" s="39">
        <f>Weather!H219</f>
        <v>0</v>
      </c>
      <c r="AH87" s="39">
        <f>Weather!I219</f>
        <v>415.19999999999987</v>
      </c>
      <c r="AI87" s="39">
        <f>Weather!J219</f>
        <v>0</v>
      </c>
      <c r="AJ87" s="39">
        <f>Weather!K219</f>
        <v>359.19999999999993</v>
      </c>
      <c r="AK87" s="39">
        <f>Weather!L219</f>
        <v>0</v>
      </c>
      <c r="AL87" s="39">
        <f>Weather!M219</f>
        <v>303.19999999999993</v>
      </c>
      <c r="AM87" s="39">
        <f>Weather!N219</f>
        <v>0</v>
      </c>
      <c r="AN87" s="39">
        <f>Weather!O219</f>
        <v>247.7</v>
      </c>
      <c r="AO87" s="39">
        <f>Weather!P219</f>
        <v>0.5</v>
      </c>
      <c r="AP87" s="39">
        <f>Weather!Q219</f>
        <v>193.8</v>
      </c>
      <c r="AQ87" s="39">
        <f>Weather!R219</f>
        <v>2.5999999999999996</v>
      </c>
      <c r="AR87">
        <v>0</v>
      </c>
      <c r="AS87">
        <v>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 s="1">
        <f t="shared" si="22"/>
        <v>86</v>
      </c>
      <c r="BH87">
        <v>28</v>
      </c>
      <c r="BI87">
        <v>19</v>
      </c>
      <c r="BJ87" s="159">
        <f t="shared" si="23"/>
        <v>645.32038374593628</v>
      </c>
      <c r="BK87" s="159">
        <f t="shared" si="24"/>
        <v>23.047156562354868</v>
      </c>
      <c r="BL87" s="158">
        <f t="shared" si="25"/>
        <v>1392970.1426287282</v>
      </c>
      <c r="BM87" s="159">
        <f t="shared" si="26"/>
        <v>2650.3598255322431</v>
      </c>
      <c r="BN87" s="159">
        <f t="shared" si="27"/>
        <v>94.655708054722965</v>
      </c>
      <c r="BO87" s="159">
        <f t="shared" si="28"/>
        <v>505556.13672027539</v>
      </c>
      <c r="BP87" s="159">
        <f t="shared" si="29"/>
        <v>71692.474028619414</v>
      </c>
      <c r="BQ87" s="159">
        <f t="shared" si="30"/>
        <v>2560.4455010221218</v>
      </c>
      <c r="BR87" s="159">
        <f t="shared" si="31"/>
        <v>3773.2881067694429</v>
      </c>
      <c r="BS87" s="159">
        <f t="shared" si="32"/>
        <v>2557885.0555210998</v>
      </c>
      <c r="BT87" s="159">
        <f t="shared" si="33"/>
        <v>3769514.8186626732</v>
      </c>
      <c r="BU87" s="158">
        <v>2395541.4291725992</v>
      </c>
      <c r="BV87" s="158">
        <f t="shared" si="34"/>
        <v>39003386.429172598</v>
      </c>
    </row>
    <row r="88" spans="1:74" x14ac:dyDescent="0.2">
      <c r="A88" s="3">
        <v>42795</v>
      </c>
      <c r="B88" s="4">
        <f t="shared" si="17"/>
        <v>2017</v>
      </c>
      <c r="C88" s="2">
        <v>38263912</v>
      </c>
      <c r="D88" s="2">
        <f>VLOOKUP(B88,CDM!$I$5:$N$15,2,FALSE)/12</f>
        <v>2395318.9936043886</v>
      </c>
      <c r="E88" s="2">
        <f t="shared" si="20"/>
        <v>40659230.993604392</v>
      </c>
      <c r="F88" s="7">
        <v>60475</v>
      </c>
      <c r="G88" s="9">
        <v>14302608</v>
      </c>
      <c r="H88" s="7">
        <v>5342</v>
      </c>
      <c r="I88" s="2">
        <f>VLOOKUP(B88,CDM!$I$5:$N$15,3,FALSE)/12</f>
        <v>806318.82816770987</v>
      </c>
      <c r="J88" s="2">
        <f t="shared" si="19"/>
        <v>15108926.82816771</v>
      </c>
      <c r="K88" s="9">
        <v>75471623</v>
      </c>
      <c r="L88" s="2">
        <f>VLOOKUP(B88,CDM!$I$5:$N$15,4,FALSE)/12</f>
        <v>3383288.5545907989</v>
      </c>
      <c r="M88" s="86">
        <f t="shared" si="21"/>
        <v>78854911.554590791</v>
      </c>
      <c r="N88" s="5">
        <v>182686</v>
      </c>
      <c r="O88" s="7">
        <v>1000</v>
      </c>
      <c r="P88" s="10">
        <v>977923.9</v>
      </c>
      <c r="Q88" s="10">
        <v>2623.4</v>
      </c>
      <c r="R88" s="5">
        <v>17184</v>
      </c>
      <c r="S88" s="5">
        <v>261919</v>
      </c>
      <c r="T88" s="6">
        <v>24</v>
      </c>
      <c r="U88" s="1">
        <v>562</v>
      </c>
      <c r="V88" s="37">
        <f>'Economic (2020 Adj.)'!C100</f>
        <v>713254.1</v>
      </c>
      <c r="W88" s="37">
        <f>'Economic (2020 Adj.)'!D100</f>
        <v>7074.2</v>
      </c>
      <c r="X88" s="37">
        <f>'Economic (2020 Adj.)'!F100</f>
        <v>3247.6</v>
      </c>
      <c r="Y88" s="37">
        <f>'Economic (2020 Adj.)'!H100</f>
        <v>402</v>
      </c>
      <c r="Z88" s="37">
        <f>'Economic (2020 Adj.)'!E100</f>
        <v>6972</v>
      </c>
      <c r="AA88" s="37">
        <f>'Economic (2020 Adj.)'!G100</f>
        <v>3204.7</v>
      </c>
      <c r="AB88" s="37">
        <f>'Economic (2020 Adj.)'!I100</f>
        <v>396.5</v>
      </c>
      <c r="AC88" s="39">
        <f>Weather!D220</f>
        <v>0.54193548387096779</v>
      </c>
      <c r="AD88" s="39">
        <f>Weather!E220</f>
        <v>603.20000000000005</v>
      </c>
      <c r="AE88" s="39">
        <f>Weather!F220</f>
        <v>0</v>
      </c>
      <c r="AF88" s="39">
        <f>Weather!G220</f>
        <v>541.20000000000005</v>
      </c>
      <c r="AG88" s="39">
        <f>Weather!H220</f>
        <v>0</v>
      </c>
      <c r="AH88" s="39">
        <f>Weather!I220</f>
        <v>479.2</v>
      </c>
      <c r="AI88" s="39">
        <f>Weather!J220</f>
        <v>0</v>
      </c>
      <c r="AJ88" s="39">
        <f>Weather!K220</f>
        <v>417.20000000000005</v>
      </c>
      <c r="AK88" s="39">
        <f>Weather!L220</f>
        <v>0</v>
      </c>
      <c r="AL88" s="39">
        <f>Weather!M220</f>
        <v>355.20000000000005</v>
      </c>
      <c r="AM88" s="39">
        <f>Weather!N220</f>
        <v>0</v>
      </c>
      <c r="AN88" s="39">
        <f>Weather!O220</f>
        <v>293.40000000000003</v>
      </c>
      <c r="AO88" s="39">
        <f>Weather!P220</f>
        <v>0.19999999999999929</v>
      </c>
      <c r="AP88" s="39">
        <f>Weather!Q220</f>
        <v>234.70000000000002</v>
      </c>
      <c r="AQ88" s="39">
        <f>Weather!R220</f>
        <v>3.4999999999999982</v>
      </c>
      <c r="AR88">
        <v>0</v>
      </c>
      <c r="AS88">
        <v>0</v>
      </c>
      <c r="AT88">
        <v>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</v>
      </c>
      <c r="BE88">
        <v>0</v>
      </c>
      <c r="BF88">
        <v>1</v>
      </c>
      <c r="BG88" s="1">
        <f t="shared" si="22"/>
        <v>87</v>
      </c>
      <c r="BH88">
        <v>31</v>
      </c>
      <c r="BI88">
        <v>23</v>
      </c>
      <c r="BJ88" s="159">
        <f t="shared" si="23"/>
        <v>672.33122767431814</v>
      </c>
      <c r="BK88" s="159">
        <f t="shared" si="24"/>
        <v>21.688104118526393</v>
      </c>
      <c r="BL88" s="158">
        <f t="shared" si="25"/>
        <v>1311588.0965678836</v>
      </c>
      <c r="BM88" s="159">
        <f t="shared" si="26"/>
        <v>2828.3277476914473</v>
      </c>
      <c r="BN88" s="159">
        <f t="shared" si="27"/>
        <v>91.236378957788617</v>
      </c>
      <c r="BO88" s="159">
        <f t="shared" si="28"/>
        <v>487384.73639250681</v>
      </c>
      <c r="BP88" s="159">
        <f t="shared" si="29"/>
        <v>78854.911554590784</v>
      </c>
      <c r="BQ88" s="159">
        <f t="shared" si="30"/>
        <v>2543.7068243416384</v>
      </c>
      <c r="BR88" s="159">
        <f t="shared" si="31"/>
        <v>3428.4744154169907</v>
      </c>
      <c r="BS88" s="159">
        <f t="shared" si="32"/>
        <v>2543706.8243416385</v>
      </c>
      <c r="BT88" s="159">
        <f t="shared" si="33"/>
        <v>3428474.4154169909</v>
      </c>
      <c r="BU88" s="158">
        <v>2395541.4291725992</v>
      </c>
      <c r="BV88" s="158">
        <f t="shared" si="34"/>
        <v>40659453.429172598</v>
      </c>
    </row>
    <row r="89" spans="1:74" x14ac:dyDescent="0.2">
      <c r="A89" s="3">
        <v>42826</v>
      </c>
      <c r="B89" s="4">
        <f t="shared" si="17"/>
        <v>2017</v>
      </c>
      <c r="C89" s="2">
        <v>33970409</v>
      </c>
      <c r="D89" s="2">
        <f>VLOOKUP(B89,CDM!$I$5:$N$15,2,FALSE)/12</f>
        <v>2395318.9936043886</v>
      </c>
      <c r="E89" s="2">
        <f t="shared" si="20"/>
        <v>36365727.993604392</v>
      </c>
      <c r="F89" s="7">
        <v>60471</v>
      </c>
      <c r="G89" s="9">
        <v>12843245</v>
      </c>
      <c r="H89" s="7">
        <v>5344</v>
      </c>
      <c r="I89" s="2">
        <f>VLOOKUP(B89,CDM!$I$5:$N$15,3,FALSE)/12</f>
        <v>806318.82816770987</v>
      </c>
      <c r="J89" s="2">
        <f t="shared" si="19"/>
        <v>13649563.82816771</v>
      </c>
      <c r="K89" s="9">
        <v>68114633</v>
      </c>
      <c r="L89" s="2">
        <f>VLOOKUP(B89,CDM!$I$5:$N$15,4,FALSE)/12</f>
        <v>3383288.5545907989</v>
      </c>
      <c r="M89" s="86">
        <f t="shared" si="21"/>
        <v>71497921.554590791</v>
      </c>
      <c r="N89" s="5">
        <v>189895</v>
      </c>
      <c r="O89" s="7">
        <v>1000</v>
      </c>
      <c r="P89" s="10">
        <v>829657.1</v>
      </c>
      <c r="Q89" s="10">
        <v>2623.4</v>
      </c>
      <c r="R89" s="7">
        <v>17184</v>
      </c>
      <c r="S89" s="5">
        <v>259900</v>
      </c>
      <c r="T89" s="6">
        <v>24</v>
      </c>
      <c r="U89" s="1">
        <v>562</v>
      </c>
      <c r="V89" s="37">
        <f>'Economic (2020 Adj.)'!C101</f>
        <v>713254.1</v>
      </c>
      <c r="W89" s="37">
        <f>'Economic (2020 Adj.)'!D101</f>
        <v>7074.8</v>
      </c>
      <c r="X89" s="37">
        <f>'Economic (2020 Adj.)'!F101</f>
        <v>3257.7</v>
      </c>
      <c r="Y89" s="37">
        <f>'Economic (2020 Adj.)'!H101</f>
        <v>411</v>
      </c>
      <c r="Z89" s="37">
        <f>'Economic (2020 Adj.)'!E101</f>
        <v>6982.8</v>
      </c>
      <c r="AA89" s="37">
        <f>'Economic (2020 Adj.)'!G101</f>
        <v>3222.4</v>
      </c>
      <c r="AB89" s="37">
        <f>'Economic (2020 Adj.)'!I101</f>
        <v>406.8</v>
      </c>
      <c r="AC89" s="39">
        <f>Weather!D221</f>
        <v>8.9300000000000015</v>
      </c>
      <c r="AD89" s="39">
        <f>Weather!E221</f>
        <v>332.09999999999991</v>
      </c>
      <c r="AE89" s="39">
        <f>Weather!F221</f>
        <v>0</v>
      </c>
      <c r="AF89" s="39">
        <f>Weather!G221</f>
        <v>272.09999999999997</v>
      </c>
      <c r="AG89" s="39">
        <f>Weather!H221</f>
        <v>0</v>
      </c>
      <c r="AH89" s="39">
        <f>Weather!I221</f>
        <v>213</v>
      </c>
      <c r="AI89" s="39">
        <f>Weather!J221</f>
        <v>0.89999999999999858</v>
      </c>
      <c r="AJ89" s="39">
        <f>Weather!K221</f>
        <v>156.79999999999998</v>
      </c>
      <c r="AK89" s="39">
        <f>Weather!L221</f>
        <v>4.6999999999999993</v>
      </c>
      <c r="AL89" s="39">
        <f>Weather!M221</f>
        <v>107.10000000000002</v>
      </c>
      <c r="AM89" s="39">
        <f>Weather!N221</f>
        <v>15</v>
      </c>
      <c r="AN89" s="39">
        <f>Weather!O221</f>
        <v>65.800000000000011</v>
      </c>
      <c r="AO89" s="39">
        <f>Weather!P221</f>
        <v>33.700000000000003</v>
      </c>
      <c r="AP89" s="39">
        <f>Weather!Q221</f>
        <v>29.499999999999996</v>
      </c>
      <c r="AQ89" s="39">
        <f>Weather!R221</f>
        <v>57.4</v>
      </c>
      <c r="AR89">
        <v>0</v>
      </c>
      <c r="AS89">
        <v>0</v>
      </c>
      <c r="AT89">
        <v>0</v>
      </c>
      <c r="AU89">
        <v>1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</v>
      </c>
      <c r="BE89">
        <v>0</v>
      </c>
      <c r="BF89">
        <v>1</v>
      </c>
      <c r="BG89" s="1">
        <f t="shared" si="22"/>
        <v>88</v>
      </c>
      <c r="BH89">
        <v>30</v>
      </c>
      <c r="BI89">
        <v>19</v>
      </c>
      <c r="BJ89" s="159">
        <f t="shared" si="23"/>
        <v>601.37467535850885</v>
      </c>
      <c r="BK89" s="159">
        <f t="shared" si="24"/>
        <v>20.045822511950295</v>
      </c>
      <c r="BL89" s="158">
        <f t="shared" si="25"/>
        <v>1212190.9331201464</v>
      </c>
      <c r="BM89" s="159">
        <f t="shared" si="26"/>
        <v>2554.184848085275</v>
      </c>
      <c r="BN89" s="159">
        <f t="shared" si="27"/>
        <v>85.139494936175836</v>
      </c>
      <c r="BO89" s="159">
        <f t="shared" si="28"/>
        <v>454985.4609389237</v>
      </c>
      <c r="BP89" s="159">
        <f t="shared" si="29"/>
        <v>71497.921554590794</v>
      </c>
      <c r="BQ89" s="159">
        <f t="shared" si="30"/>
        <v>2383.2640518196931</v>
      </c>
      <c r="BR89" s="159">
        <f t="shared" si="31"/>
        <v>3763.0485028731996</v>
      </c>
      <c r="BS89" s="159">
        <f t="shared" si="32"/>
        <v>2383264.0518196928</v>
      </c>
      <c r="BT89" s="159">
        <f t="shared" si="33"/>
        <v>3763048.5028731995</v>
      </c>
      <c r="BU89" s="158">
        <v>2395541.4291725992</v>
      </c>
      <c r="BV89" s="158">
        <f t="shared" si="34"/>
        <v>36365950.429172598</v>
      </c>
    </row>
    <row r="90" spans="1:74" x14ac:dyDescent="0.2">
      <c r="A90" s="3">
        <v>42856</v>
      </c>
      <c r="B90" s="4">
        <f t="shared" si="17"/>
        <v>2017</v>
      </c>
      <c r="C90" s="2">
        <v>36857170</v>
      </c>
      <c r="D90" s="2">
        <f>VLOOKUP(B90,CDM!$I$5:$N$15,2,FALSE)/12</f>
        <v>2395318.9936043886</v>
      </c>
      <c r="E90" s="2">
        <f t="shared" si="20"/>
        <v>39252488.993604392</v>
      </c>
      <c r="F90" s="5">
        <v>60529</v>
      </c>
      <c r="G90" s="9">
        <v>13045355</v>
      </c>
      <c r="H90" s="5">
        <v>5341</v>
      </c>
      <c r="I90" s="2">
        <f>VLOOKUP(B90,CDM!$I$5:$N$15,3,FALSE)/12</f>
        <v>806318.82816770987</v>
      </c>
      <c r="J90" s="2">
        <f t="shared" si="19"/>
        <v>13851673.82816771</v>
      </c>
      <c r="K90" s="9">
        <v>72074085</v>
      </c>
      <c r="L90" s="2">
        <f>VLOOKUP(B90,CDM!$I$5:$N$15,4,FALSE)/12</f>
        <v>3383288.5545907989</v>
      </c>
      <c r="M90" s="86">
        <f t="shared" si="21"/>
        <v>75457373.554590791</v>
      </c>
      <c r="N90" s="5">
        <v>187094</v>
      </c>
      <c r="O90" s="5">
        <v>997</v>
      </c>
      <c r="P90" s="10">
        <v>755282.8</v>
      </c>
      <c r="Q90" s="10">
        <v>2623.4</v>
      </c>
      <c r="R90" s="7">
        <v>17184</v>
      </c>
      <c r="S90" s="5">
        <v>260353</v>
      </c>
      <c r="T90" s="6">
        <v>24</v>
      </c>
      <c r="U90" s="1">
        <v>561</v>
      </c>
      <c r="V90" s="37">
        <f>'Economic (2020 Adj.)'!C102</f>
        <v>713254.1</v>
      </c>
      <c r="W90" s="37">
        <f>'Economic (2020 Adj.)'!D102</f>
        <v>7080.7</v>
      </c>
      <c r="X90" s="37">
        <f>'Economic (2020 Adj.)'!F102</f>
        <v>3266.8</v>
      </c>
      <c r="Y90" s="37">
        <f>'Economic (2020 Adj.)'!H102</f>
        <v>416.7</v>
      </c>
      <c r="Z90" s="37">
        <f>'Economic (2020 Adj.)'!E102</f>
        <v>7047.4</v>
      </c>
      <c r="AA90" s="37">
        <f>'Economic (2020 Adj.)'!G102</f>
        <v>3255.9</v>
      </c>
      <c r="AB90" s="37">
        <f>'Economic (2020 Adj.)'!I102</f>
        <v>414.8</v>
      </c>
      <c r="AC90" s="39">
        <f>Weather!D222</f>
        <v>11.783870967741937</v>
      </c>
      <c r="AD90" s="39">
        <f>Weather!E222</f>
        <v>258.59999999999997</v>
      </c>
      <c r="AE90" s="39">
        <f>Weather!F222</f>
        <v>3.8999999999999986</v>
      </c>
      <c r="AF90" s="39">
        <f>Weather!G222</f>
        <v>200.5</v>
      </c>
      <c r="AG90" s="39">
        <f>Weather!H222</f>
        <v>7.7999999999999972</v>
      </c>
      <c r="AH90" s="39">
        <f>Weather!I222</f>
        <v>147.99999999999997</v>
      </c>
      <c r="AI90" s="39">
        <f>Weather!J222</f>
        <v>17.299999999999997</v>
      </c>
      <c r="AJ90" s="39">
        <f>Weather!K222</f>
        <v>98.600000000000009</v>
      </c>
      <c r="AK90" s="39">
        <f>Weather!L222</f>
        <v>29.9</v>
      </c>
      <c r="AL90" s="39">
        <f>Weather!M222</f>
        <v>57.899999999999991</v>
      </c>
      <c r="AM90" s="39">
        <f>Weather!N222</f>
        <v>51.199999999999996</v>
      </c>
      <c r="AN90" s="39">
        <f>Weather!O222</f>
        <v>25.700000000000003</v>
      </c>
      <c r="AO90" s="39">
        <f>Weather!P222</f>
        <v>81</v>
      </c>
      <c r="AP90" s="39">
        <f>Weather!Q222</f>
        <v>6.8000000000000007</v>
      </c>
      <c r="AQ90" s="39">
        <f>Weather!R222</f>
        <v>124.1</v>
      </c>
      <c r="AR90">
        <v>0</v>
      </c>
      <c r="AS90">
        <v>0</v>
      </c>
      <c r="AT90">
        <v>0</v>
      </c>
      <c r="AU90">
        <v>0</v>
      </c>
      <c r="AV90">
        <v>1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1</v>
      </c>
      <c r="BE90">
        <v>0</v>
      </c>
      <c r="BF90">
        <v>1</v>
      </c>
      <c r="BG90" s="1">
        <f t="shared" si="22"/>
        <v>89</v>
      </c>
      <c r="BH90">
        <v>31</v>
      </c>
      <c r="BI90">
        <v>22</v>
      </c>
      <c r="BJ90" s="159">
        <f t="shared" si="23"/>
        <v>648.49062422317218</v>
      </c>
      <c r="BK90" s="159">
        <f t="shared" si="24"/>
        <v>20.919052394295878</v>
      </c>
      <c r="BL90" s="158">
        <f t="shared" si="25"/>
        <v>1266209.3223743353</v>
      </c>
      <c r="BM90" s="159">
        <f t="shared" si="26"/>
        <v>2593.4607429634357</v>
      </c>
      <c r="BN90" s="159">
        <f t="shared" si="27"/>
        <v>83.660023966562434</v>
      </c>
      <c r="BO90" s="159">
        <f t="shared" si="28"/>
        <v>446828.18800541002</v>
      </c>
      <c r="BP90" s="159">
        <f t="shared" si="29"/>
        <v>75684.426835096077</v>
      </c>
      <c r="BQ90" s="159">
        <f t="shared" si="30"/>
        <v>2441.4331237127767</v>
      </c>
      <c r="BR90" s="159">
        <f t="shared" si="31"/>
        <v>3440.2012197770946</v>
      </c>
      <c r="BS90" s="159">
        <f t="shared" si="32"/>
        <v>2434108.8243416385</v>
      </c>
      <c r="BT90" s="159">
        <f t="shared" si="33"/>
        <v>3429880.6161177633</v>
      </c>
      <c r="BU90" s="158">
        <v>2395541.4291725992</v>
      </c>
      <c r="BV90" s="158">
        <f t="shared" si="34"/>
        <v>39252711.429172598</v>
      </c>
    </row>
    <row r="91" spans="1:74" x14ac:dyDescent="0.2">
      <c r="A91" s="3">
        <v>42887</v>
      </c>
      <c r="B91" s="4">
        <f t="shared" si="17"/>
        <v>2017</v>
      </c>
      <c r="C91" s="2">
        <v>45233408</v>
      </c>
      <c r="D91" s="2">
        <f>VLOOKUP(B91,CDM!$I$5:$N$15,2,FALSE)/12</f>
        <v>2395318.9936043886</v>
      </c>
      <c r="E91" s="2">
        <f t="shared" si="20"/>
        <v>47628726.993604392</v>
      </c>
      <c r="F91" s="7">
        <v>60518</v>
      </c>
      <c r="G91" s="9">
        <v>13634874</v>
      </c>
      <c r="H91" s="7">
        <v>5339</v>
      </c>
      <c r="I91" s="2">
        <f>VLOOKUP(B91,CDM!$I$5:$N$15,3,FALSE)/12</f>
        <v>806318.82816770987</v>
      </c>
      <c r="J91" s="2">
        <f t="shared" si="19"/>
        <v>14441192.82816771</v>
      </c>
      <c r="K91" s="9">
        <v>75251236</v>
      </c>
      <c r="L91" s="2">
        <f>VLOOKUP(B91,CDM!$I$5:$N$15,4,FALSE)/12</f>
        <v>3383288.5545907989</v>
      </c>
      <c r="M91" s="86">
        <f t="shared" si="21"/>
        <v>78634524.554590791</v>
      </c>
      <c r="N91" s="5">
        <v>201444</v>
      </c>
      <c r="O91" s="7">
        <v>1001</v>
      </c>
      <c r="P91" s="10">
        <v>681040</v>
      </c>
      <c r="Q91" s="10">
        <v>2623.4</v>
      </c>
      <c r="R91" s="5">
        <v>17184</v>
      </c>
      <c r="S91" s="5">
        <v>259791</v>
      </c>
      <c r="T91" s="6">
        <v>24</v>
      </c>
      <c r="U91" s="1">
        <v>561</v>
      </c>
      <c r="V91" s="37">
        <f>'Economic (2020 Adj.)'!C103</f>
        <v>713254.1</v>
      </c>
      <c r="W91" s="37">
        <f>'Economic (2020 Adj.)'!D103</f>
        <v>7085.4</v>
      </c>
      <c r="X91" s="37">
        <f>'Economic (2020 Adj.)'!F103</f>
        <v>3268.7</v>
      </c>
      <c r="Y91" s="37">
        <f>'Economic (2020 Adj.)'!H103</f>
        <v>417.8</v>
      </c>
      <c r="Z91" s="37">
        <f>'Economic (2020 Adj.)'!E103</f>
        <v>7129.6</v>
      </c>
      <c r="AA91" s="37">
        <f>'Economic (2020 Adj.)'!G103</f>
        <v>3289.1</v>
      </c>
      <c r="AB91" s="37">
        <f>'Economic (2020 Adj.)'!I103</f>
        <v>419.3</v>
      </c>
      <c r="AC91" s="39">
        <f>Weather!D223</f>
        <v>19.303333333333331</v>
      </c>
      <c r="AD91" s="39">
        <f>Weather!E223</f>
        <v>57.4</v>
      </c>
      <c r="AE91" s="39">
        <f>Weather!F223</f>
        <v>36.5</v>
      </c>
      <c r="AF91" s="39">
        <f>Weather!G223</f>
        <v>29.300000000000004</v>
      </c>
      <c r="AG91" s="39">
        <f>Weather!H223</f>
        <v>68.399999999999991</v>
      </c>
      <c r="AH91" s="39">
        <f>Weather!I223</f>
        <v>8.9000000000000021</v>
      </c>
      <c r="AI91" s="39">
        <f>Weather!J223</f>
        <v>107.99999999999999</v>
      </c>
      <c r="AJ91" s="39">
        <f>Weather!K223</f>
        <v>0</v>
      </c>
      <c r="AK91" s="39">
        <f>Weather!L223</f>
        <v>159.10000000000002</v>
      </c>
      <c r="AL91" s="39">
        <f>Weather!M223</f>
        <v>0</v>
      </c>
      <c r="AM91" s="39">
        <f>Weather!N223</f>
        <v>219.10000000000002</v>
      </c>
      <c r="AN91" s="39">
        <f>Weather!O223</f>
        <v>0</v>
      </c>
      <c r="AO91" s="39">
        <f>Weather!P223</f>
        <v>279.10000000000002</v>
      </c>
      <c r="AP91" s="39">
        <f>Weather!Q223</f>
        <v>0</v>
      </c>
      <c r="AQ91" s="39">
        <f>Weather!R223</f>
        <v>339.09999999999997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 s="1">
        <f t="shared" si="22"/>
        <v>90</v>
      </c>
      <c r="BH91">
        <v>30</v>
      </c>
      <c r="BI91">
        <v>22</v>
      </c>
      <c r="BJ91" s="159">
        <f t="shared" si="23"/>
        <v>787.01753186827705</v>
      </c>
      <c r="BK91" s="159">
        <f t="shared" si="24"/>
        <v>26.233917728942568</v>
      </c>
      <c r="BL91" s="158">
        <f t="shared" si="25"/>
        <v>1587624.2331201464</v>
      </c>
      <c r="BM91" s="159">
        <f t="shared" si="26"/>
        <v>2704.8497524195</v>
      </c>
      <c r="BN91" s="159">
        <f t="shared" si="27"/>
        <v>90.161658413983332</v>
      </c>
      <c r="BO91" s="159">
        <f t="shared" si="28"/>
        <v>481373.094272257</v>
      </c>
      <c r="BP91" s="159">
        <f t="shared" si="29"/>
        <v>78555.96858600479</v>
      </c>
      <c r="BQ91" s="159">
        <f t="shared" si="30"/>
        <v>2618.5322862001599</v>
      </c>
      <c r="BR91" s="159">
        <f t="shared" si="31"/>
        <v>3570.7258448183998</v>
      </c>
      <c r="BS91" s="159">
        <f t="shared" si="32"/>
        <v>2621150.8184863599</v>
      </c>
      <c r="BT91" s="159">
        <f t="shared" si="33"/>
        <v>3574296.5706632179</v>
      </c>
      <c r="BU91" s="158">
        <v>2395541.4291725992</v>
      </c>
      <c r="BV91" s="158">
        <f t="shared" si="34"/>
        <v>47628949.429172598</v>
      </c>
    </row>
    <row r="92" spans="1:74" x14ac:dyDescent="0.2">
      <c r="A92" s="3">
        <v>42917</v>
      </c>
      <c r="B92" s="4">
        <f t="shared" si="17"/>
        <v>2017</v>
      </c>
      <c r="C92" s="2">
        <v>53399843</v>
      </c>
      <c r="D92" s="2">
        <f>VLOOKUP(B92,CDM!$I$5:$N$15,2,FALSE)/12</f>
        <v>2395318.9936043886</v>
      </c>
      <c r="E92" s="2">
        <f t="shared" si="20"/>
        <v>55795161.993604392</v>
      </c>
      <c r="F92" s="7">
        <v>60509</v>
      </c>
      <c r="G92" s="9">
        <v>14948502</v>
      </c>
      <c r="H92" s="7">
        <v>5337</v>
      </c>
      <c r="I92" s="2">
        <f>VLOOKUP(B92,CDM!$I$5:$N$15,3,FALSE)/12</f>
        <v>806318.82816770987</v>
      </c>
      <c r="J92" s="2">
        <f t="shared" si="19"/>
        <v>15754820.82816771</v>
      </c>
      <c r="K92" s="9">
        <v>79040629</v>
      </c>
      <c r="L92" s="2">
        <f>VLOOKUP(B92,CDM!$I$5:$N$15,4,FALSE)/12</f>
        <v>3383288.5545907989</v>
      </c>
      <c r="M92" s="86">
        <f t="shared" si="21"/>
        <v>82423917.554590791</v>
      </c>
      <c r="N92" s="5">
        <v>210283</v>
      </c>
      <c r="O92" s="7">
        <v>1001</v>
      </c>
      <c r="P92" s="10">
        <v>731410</v>
      </c>
      <c r="Q92" s="10">
        <v>2623.4</v>
      </c>
      <c r="R92" s="7">
        <v>17184</v>
      </c>
      <c r="S92" s="5">
        <v>260353</v>
      </c>
      <c r="T92" s="6">
        <v>24</v>
      </c>
      <c r="U92" s="1">
        <v>561</v>
      </c>
      <c r="V92" s="37">
        <f>'Economic (2020 Adj.)'!C104</f>
        <v>713254.1</v>
      </c>
      <c r="W92" s="37">
        <f>'Economic (2020 Adj.)'!D104</f>
        <v>7099.9</v>
      </c>
      <c r="X92" s="37">
        <f>'Economic (2020 Adj.)'!F104</f>
        <v>3270</v>
      </c>
      <c r="Y92" s="37">
        <f>'Economic (2020 Adj.)'!H104</f>
        <v>421.3</v>
      </c>
      <c r="Z92" s="37">
        <f>'Economic (2020 Adj.)'!E104</f>
        <v>7195</v>
      </c>
      <c r="AA92" s="37">
        <f>'Economic (2020 Adj.)'!G104</f>
        <v>3308.7</v>
      </c>
      <c r="AB92" s="37">
        <f>'Economic (2020 Adj.)'!I104</f>
        <v>422.9</v>
      </c>
      <c r="AC92" s="39">
        <f>Weather!D224</f>
        <v>21.661290322580644</v>
      </c>
      <c r="AD92" s="39">
        <f>Weather!E224</f>
        <v>5.3999999999999986</v>
      </c>
      <c r="AE92" s="39">
        <f>Weather!F224</f>
        <v>56.9</v>
      </c>
      <c r="AF92" s="39">
        <f>Weather!G224</f>
        <v>0</v>
      </c>
      <c r="AG92" s="39">
        <f>Weather!H224</f>
        <v>113.49999999999997</v>
      </c>
      <c r="AH92" s="39">
        <f>Weather!I224</f>
        <v>0</v>
      </c>
      <c r="AI92" s="39">
        <f>Weather!J224</f>
        <v>175.5</v>
      </c>
      <c r="AJ92" s="39">
        <f>Weather!K224</f>
        <v>0</v>
      </c>
      <c r="AK92" s="39">
        <f>Weather!L224</f>
        <v>237.5</v>
      </c>
      <c r="AL92" s="39">
        <f>Weather!M224</f>
        <v>0</v>
      </c>
      <c r="AM92" s="39">
        <f>Weather!N224</f>
        <v>299.50000000000006</v>
      </c>
      <c r="AN92" s="39">
        <f>Weather!O224</f>
        <v>0</v>
      </c>
      <c r="AO92" s="39">
        <f>Weather!P224</f>
        <v>361.50000000000011</v>
      </c>
      <c r="AP92" s="39">
        <f>Weather!Q224</f>
        <v>0</v>
      </c>
      <c r="AQ92" s="39">
        <f>Weather!R224</f>
        <v>423.50000000000011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 s="1">
        <f t="shared" si="22"/>
        <v>91</v>
      </c>
      <c r="BH92">
        <v>31</v>
      </c>
      <c r="BI92">
        <v>20</v>
      </c>
      <c r="BJ92" s="159">
        <f t="shared" si="23"/>
        <v>922.09691109759524</v>
      </c>
      <c r="BK92" s="159">
        <f t="shared" si="24"/>
        <v>29.745061648309523</v>
      </c>
      <c r="BL92" s="158">
        <f t="shared" si="25"/>
        <v>1799843.935277561</v>
      </c>
      <c r="BM92" s="159">
        <f t="shared" si="26"/>
        <v>2951.9994056900337</v>
      </c>
      <c r="BN92" s="159">
        <f t="shared" si="27"/>
        <v>95.225787280323672</v>
      </c>
      <c r="BO92" s="159">
        <f t="shared" si="28"/>
        <v>508220.02671508741</v>
      </c>
      <c r="BP92" s="159">
        <f t="shared" si="29"/>
        <v>82341.575978612178</v>
      </c>
      <c r="BQ92" s="159">
        <f t="shared" si="30"/>
        <v>2656.1798702778124</v>
      </c>
      <c r="BR92" s="159">
        <f t="shared" si="31"/>
        <v>4117.0787989306091</v>
      </c>
      <c r="BS92" s="159">
        <f t="shared" si="32"/>
        <v>2658836.0501480899</v>
      </c>
      <c r="BT92" s="159">
        <f t="shared" si="33"/>
        <v>4121195.8777295398</v>
      </c>
      <c r="BU92" s="158">
        <v>2395541.4291725992</v>
      </c>
      <c r="BV92" s="158">
        <f t="shared" si="34"/>
        <v>55795384.429172598</v>
      </c>
    </row>
    <row r="93" spans="1:74" x14ac:dyDescent="0.2">
      <c r="A93" s="3">
        <v>42948</v>
      </c>
      <c r="B93" s="4">
        <f t="shared" si="17"/>
        <v>2017</v>
      </c>
      <c r="C93" s="2">
        <v>50059809</v>
      </c>
      <c r="D93" s="2">
        <f>VLOOKUP(B93,CDM!$I$5:$N$15,2,FALSE)/12</f>
        <v>2395318.9936043886</v>
      </c>
      <c r="E93" s="2">
        <f t="shared" si="20"/>
        <v>52455127.993604392</v>
      </c>
      <c r="F93" s="5">
        <v>60503</v>
      </c>
      <c r="G93" s="9">
        <v>14562677</v>
      </c>
      <c r="H93" s="5">
        <v>5344</v>
      </c>
      <c r="I93" s="2">
        <f>VLOOKUP(B93,CDM!$I$5:$N$15,3,FALSE)/12</f>
        <v>806318.82816770987</v>
      </c>
      <c r="J93" s="2">
        <f t="shared" si="19"/>
        <v>15368995.82816771</v>
      </c>
      <c r="K93" s="9">
        <v>78939288</v>
      </c>
      <c r="L93" s="2">
        <f>VLOOKUP(B93,CDM!$I$5:$N$15,4,FALSE)/12</f>
        <v>3383288.5545907989</v>
      </c>
      <c r="M93" s="86">
        <f t="shared" si="21"/>
        <v>82322576.554590791</v>
      </c>
      <c r="N93" s="5">
        <v>205394</v>
      </c>
      <c r="O93" s="5">
        <v>1002</v>
      </c>
      <c r="P93" s="10">
        <v>822705</v>
      </c>
      <c r="Q93" s="10">
        <v>2623.4</v>
      </c>
      <c r="R93" s="7">
        <v>17184</v>
      </c>
      <c r="S93" s="5">
        <v>260072</v>
      </c>
      <c r="T93" s="6">
        <v>24</v>
      </c>
      <c r="U93" s="1">
        <v>561</v>
      </c>
      <c r="V93" s="37">
        <f>'Economic (2020 Adj.)'!C105</f>
        <v>713254.1</v>
      </c>
      <c r="W93" s="37">
        <f>'Economic (2020 Adj.)'!D105</f>
        <v>7121.3</v>
      </c>
      <c r="X93" s="37">
        <f>'Economic (2020 Adj.)'!F105</f>
        <v>3278.6</v>
      </c>
      <c r="Y93" s="37">
        <f>'Economic (2020 Adj.)'!H105</f>
        <v>427.8</v>
      </c>
      <c r="Z93" s="37">
        <f>'Economic (2020 Adj.)'!E105</f>
        <v>7213.7</v>
      </c>
      <c r="AA93" s="37">
        <f>'Economic (2020 Adj.)'!G105</f>
        <v>3315.2</v>
      </c>
      <c r="AB93" s="37">
        <f>'Economic (2020 Adj.)'!I105</f>
        <v>429.1</v>
      </c>
      <c r="AC93" s="39">
        <f>Weather!D225</f>
        <v>20.522580645161295</v>
      </c>
      <c r="AD93" s="39">
        <f>Weather!E225</f>
        <v>26.599999999999994</v>
      </c>
      <c r="AE93" s="39">
        <f>Weather!F225</f>
        <v>42.8</v>
      </c>
      <c r="AF93" s="39">
        <f>Weather!G225</f>
        <v>7.1999999999999993</v>
      </c>
      <c r="AG93" s="39">
        <f>Weather!H225</f>
        <v>85.4</v>
      </c>
      <c r="AH93" s="39">
        <f>Weather!I225</f>
        <v>0</v>
      </c>
      <c r="AI93" s="39">
        <f>Weather!J225</f>
        <v>140.19999999999999</v>
      </c>
      <c r="AJ93" s="39">
        <f>Weather!K225</f>
        <v>0</v>
      </c>
      <c r="AK93" s="39">
        <f>Weather!L225</f>
        <v>202.19999999999996</v>
      </c>
      <c r="AL93" s="39">
        <f>Weather!M225</f>
        <v>0</v>
      </c>
      <c r="AM93" s="39">
        <f>Weather!N225</f>
        <v>264.2</v>
      </c>
      <c r="AN93" s="39">
        <f>Weather!O225</f>
        <v>0</v>
      </c>
      <c r="AO93" s="39">
        <f>Weather!P225</f>
        <v>326.2</v>
      </c>
      <c r="AP93" s="39">
        <f>Weather!Q225</f>
        <v>0</v>
      </c>
      <c r="AQ93" s="39">
        <f>Weather!R225</f>
        <v>388.2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 s="1">
        <f t="shared" si="22"/>
        <v>92</v>
      </c>
      <c r="BH93">
        <v>31</v>
      </c>
      <c r="BI93">
        <v>22</v>
      </c>
      <c r="BJ93" s="159">
        <f t="shared" si="23"/>
        <v>866.98391804711162</v>
      </c>
      <c r="BK93" s="159">
        <f t="shared" si="24"/>
        <v>27.96722316281005</v>
      </c>
      <c r="BL93" s="158">
        <f t="shared" si="25"/>
        <v>1692100.9030194965</v>
      </c>
      <c r="BM93" s="159">
        <f t="shared" si="26"/>
        <v>2875.934848085275</v>
      </c>
      <c r="BN93" s="159">
        <f t="shared" si="27"/>
        <v>92.772091873718551</v>
      </c>
      <c r="BO93" s="159">
        <f t="shared" si="28"/>
        <v>495774.05897315196</v>
      </c>
      <c r="BP93" s="159">
        <f t="shared" si="29"/>
        <v>82158.260034521751</v>
      </c>
      <c r="BQ93" s="159">
        <f t="shared" si="30"/>
        <v>2650.2664527265083</v>
      </c>
      <c r="BR93" s="159">
        <f t="shared" si="31"/>
        <v>3734.4663652055342</v>
      </c>
      <c r="BS93" s="159">
        <f t="shared" si="32"/>
        <v>2655566.9856319609</v>
      </c>
      <c r="BT93" s="159">
        <f t="shared" si="33"/>
        <v>3741935.297935945</v>
      </c>
      <c r="BU93" s="158">
        <v>2395541.4291725992</v>
      </c>
      <c r="BV93" s="158">
        <f t="shared" si="34"/>
        <v>52455350.429172598</v>
      </c>
    </row>
    <row r="94" spans="1:74" x14ac:dyDescent="0.2">
      <c r="A94" s="3">
        <v>42979</v>
      </c>
      <c r="B94" s="4">
        <f t="shared" si="17"/>
        <v>2017</v>
      </c>
      <c r="C94" s="2">
        <v>43473772</v>
      </c>
      <c r="D94" s="2">
        <f>VLOOKUP(B94,CDM!$I$5:$N$15,2,FALSE)/12</f>
        <v>2395318.9936043886</v>
      </c>
      <c r="E94" s="2">
        <f t="shared" si="20"/>
        <v>45869090.993604392</v>
      </c>
      <c r="F94" s="7">
        <v>60533</v>
      </c>
      <c r="G94" s="9">
        <v>13593689</v>
      </c>
      <c r="H94" s="7">
        <v>5350</v>
      </c>
      <c r="I94" s="2">
        <f>VLOOKUP(B94,CDM!$I$5:$N$15,3,FALSE)/12</f>
        <v>806318.82816770987</v>
      </c>
      <c r="J94" s="2">
        <f t="shared" si="19"/>
        <v>14400007.82816771</v>
      </c>
      <c r="K94" s="9">
        <v>74885800</v>
      </c>
      <c r="L94" s="2">
        <f>VLOOKUP(B94,CDM!$I$5:$N$15,4,FALSE)/12</f>
        <v>3383288.5545907989</v>
      </c>
      <c r="M94" s="86">
        <f t="shared" si="21"/>
        <v>78269088.554590791</v>
      </c>
      <c r="N94" s="5">
        <v>210407</v>
      </c>
      <c r="O94" s="7">
        <v>1001</v>
      </c>
      <c r="P94" s="10">
        <v>908096.9</v>
      </c>
      <c r="Q94" s="10">
        <v>2623.4</v>
      </c>
      <c r="R94" s="5">
        <v>17184</v>
      </c>
      <c r="S94" s="5">
        <v>260483</v>
      </c>
      <c r="T94" s="6">
        <v>24</v>
      </c>
      <c r="U94" s="1">
        <v>561</v>
      </c>
      <c r="V94" s="37">
        <f>'Economic (2020 Adj.)'!C106</f>
        <v>713254.1</v>
      </c>
      <c r="W94" s="37">
        <f>'Economic (2020 Adj.)'!D106</f>
        <v>7150.1</v>
      </c>
      <c r="X94" s="37">
        <f>'Economic (2020 Adj.)'!F106</f>
        <v>3297.7</v>
      </c>
      <c r="Y94" s="37">
        <f>'Economic (2020 Adj.)'!H106</f>
        <v>432.9</v>
      </c>
      <c r="Z94" s="37">
        <f>'Economic (2020 Adj.)'!E106</f>
        <v>7197</v>
      </c>
      <c r="AA94" s="37">
        <f>'Economic (2020 Adj.)'!G106</f>
        <v>3313.7</v>
      </c>
      <c r="AB94" s="37">
        <f>'Economic (2020 Adj.)'!I106</f>
        <v>432.4</v>
      </c>
      <c r="AC94" s="39">
        <f>Weather!D226</f>
        <v>18.610000000000003</v>
      </c>
      <c r="AD94" s="39">
        <f>Weather!E226</f>
        <v>72.199999999999989</v>
      </c>
      <c r="AE94" s="39">
        <f>Weather!F226</f>
        <v>30.500000000000004</v>
      </c>
      <c r="AF94" s="39">
        <f>Weather!G226</f>
        <v>41.699999999999996</v>
      </c>
      <c r="AG94" s="39">
        <f>Weather!H226</f>
        <v>60</v>
      </c>
      <c r="AH94" s="39">
        <f>Weather!I226</f>
        <v>18.599999999999998</v>
      </c>
      <c r="AI94" s="39">
        <f>Weather!J226</f>
        <v>96.9</v>
      </c>
      <c r="AJ94" s="39">
        <f>Weather!K226</f>
        <v>4.0999999999999996</v>
      </c>
      <c r="AK94" s="39">
        <f>Weather!L226</f>
        <v>142.4</v>
      </c>
      <c r="AL94" s="39">
        <f>Weather!M226</f>
        <v>1</v>
      </c>
      <c r="AM94" s="39">
        <f>Weather!N226</f>
        <v>199.29999999999998</v>
      </c>
      <c r="AN94" s="39">
        <f>Weather!O226</f>
        <v>0</v>
      </c>
      <c r="AO94" s="39">
        <f>Weather!P226</f>
        <v>258.29999999999995</v>
      </c>
      <c r="AP94" s="39">
        <f>Weather!Q226</f>
        <v>0</v>
      </c>
      <c r="AQ94" s="39">
        <f>Weather!R226</f>
        <v>318.3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</v>
      </c>
      <c r="BA94">
        <v>0</v>
      </c>
      <c r="BB94">
        <v>0</v>
      </c>
      <c r="BC94">
        <v>0</v>
      </c>
      <c r="BD94">
        <v>0</v>
      </c>
      <c r="BE94">
        <v>1</v>
      </c>
      <c r="BF94">
        <v>1</v>
      </c>
      <c r="BG94" s="1">
        <f t="shared" si="22"/>
        <v>93</v>
      </c>
      <c r="BH94">
        <v>30</v>
      </c>
      <c r="BI94">
        <v>20</v>
      </c>
      <c r="BJ94" s="159">
        <f t="shared" si="23"/>
        <v>757.75347320642277</v>
      </c>
      <c r="BK94" s="159">
        <f t="shared" si="24"/>
        <v>25.258449106880757</v>
      </c>
      <c r="BL94" s="158">
        <f t="shared" si="25"/>
        <v>1528969.699786813</v>
      </c>
      <c r="BM94" s="159">
        <f t="shared" si="26"/>
        <v>2691.5902482556467</v>
      </c>
      <c r="BN94" s="159">
        <f t="shared" si="27"/>
        <v>89.71967494185489</v>
      </c>
      <c r="BO94" s="159">
        <f t="shared" si="28"/>
        <v>480000.26093892369</v>
      </c>
      <c r="BP94" s="159">
        <f t="shared" si="29"/>
        <v>78190.897656933856</v>
      </c>
      <c r="BQ94" s="159">
        <f t="shared" si="30"/>
        <v>2606.3632552311287</v>
      </c>
      <c r="BR94" s="159">
        <f t="shared" si="31"/>
        <v>3909.5448828466929</v>
      </c>
      <c r="BS94" s="159">
        <f t="shared" si="32"/>
        <v>2608969.6184863597</v>
      </c>
      <c r="BT94" s="159">
        <f t="shared" si="33"/>
        <v>3913454.4277295396</v>
      </c>
      <c r="BU94" s="158">
        <v>2395541.4291725992</v>
      </c>
      <c r="BV94" s="158">
        <f t="shared" si="34"/>
        <v>45869313.429172598</v>
      </c>
    </row>
    <row r="95" spans="1:74" x14ac:dyDescent="0.2">
      <c r="A95" s="3">
        <v>43009</v>
      </c>
      <c r="B95" s="4">
        <f t="shared" si="17"/>
        <v>2017</v>
      </c>
      <c r="C95" s="2">
        <v>38846178</v>
      </c>
      <c r="D95" s="2">
        <f>VLOOKUP(B95,CDM!$I$5:$N$15,2,FALSE)/12</f>
        <v>2395318.9936043886</v>
      </c>
      <c r="E95" s="2">
        <f t="shared" si="20"/>
        <v>41241496.993604392</v>
      </c>
      <c r="F95" s="7">
        <v>60537</v>
      </c>
      <c r="G95" s="9">
        <v>13303779</v>
      </c>
      <c r="H95" s="7">
        <v>5350</v>
      </c>
      <c r="I95" s="2">
        <f>VLOOKUP(B95,CDM!$I$5:$N$15,3,FALSE)/12</f>
        <v>806318.82816770987</v>
      </c>
      <c r="J95" s="2">
        <f t="shared" si="19"/>
        <v>14110097.82816771</v>
      </c>
      <c r="K95" s="9">
        <v>73030053</v>
      </c>
      <c r="L95" s="2">
        <f>VLOOKUP(B95,CDM!$I$5:$N$15,4,FALSE)/12</f>
        <v>3383288.5545907989</v>
      </c>
      <c r="M95" s="86">
        <f t="shared" si="21"/>
        <v>76413341.554590791</v>
      </c>
      <c r="N95" s="5">
        <v>214277</v>
      </c>
      <c r="O95" s="7">
        <v>1002</v>
      </c>
      <c r="P95" s="10">
        <v>1058156.8999999999</v>
      </c>
      <c r="Q95" s="10">
        <v>2526</v>
      </c>
      <c r="R95" s="7">
        <v>17184</v>
      </c>
      <c r="S95" s="5">
        <v>261070</v>
      </c>
      <c r="T95" s="6">
        <v>24</v>
      </c>
      <c r="U95" s="1">
        <v>563</v>
      </c>
      <c r="V95" s="37">
        <f>'Economic (2020 Adj.)'!C107</f>
        <v>713254.1</v>
      </c>
      <c r="W95" s="37">
        <f>'Economic (2020 Adj.)'!D107</f>
        <v>7170.5</v>
      </c>
      <c r="X95" s="37">
        <f>'Economic (2020 Adj.)'!F107</f>
        <v>3320.8</v>
      </c>
      <c r="Y95" s="37">
        <f>'Economic (2020 Adj.)'!H107</f>
        <v>430.7</v>
      </c>
      <c r="Z95" s="37">
        <f>'Economic (2020 Adj.)'!E107</f>
        <v>7193.7</v>
      </c>
      <c r="AA95" s="37">
        <f>'Economic (2020 Adj.)'!G107</f>
        <v>3320.5</v>
      </c>
      <c r="AB95" s="37">
        <f>'Economic (2020 Adj.)'!I107</f>
        <v>430.3</v>
      </c>
      <c r="AC95" s="39">
        <f>Weather!D227</f>
        <v>14.658064516129036</v>
      </c>
      <c r="AD95" s="39">
        <f>Weather!E227</f>
        <v>167.79999999999998</v>
      </c>
      <c r="AE95" s="39">
        <f>Weather!F227</f>
        <v>2.1999999999999993</v>
      </c>
      <c r="AF95" s="39">
        <f>Weather!G227</f>
        <v>113.30000000000003</v>
      </c>
      <c r="AG95" s="39">
        <f>Weather!H227</f>
        <v>9.6999999999999993</v>
      </c>
      <c r="AH95" s="39">
        <f>Weather!I227</f>
        <v>75.2</v>
      </c>
      <c r="AI95" s="39">
        <f>Weather!J227</f>
        <v>33.599999999999994</v>
      </c>
      <c r="AJ95" s="39">
        <f>Weather!K227</f>
        <v>47.5</v>
      </c>
      <c r="AK95" s="39">
        <f>Weather!L227</f>
        <v>67.900000000000006</v>
      </c>
      <c r="AL95" s="39">
        <f>Weather!M227</f>
        <v>26.3</v>
      </c>
      <c r="AM95" s="39">
        <f>Weather!N227</f>
        <v>108.7</v>
      </c>
      <c r="AN95" s="39">
        <f>Weather!O227</f>
        <v>12.3</v>
      </c>
      <c r="AO95" s="39">
        <f>Weather!P227</f>
        <v>156.69999999999996</v>
      </c>
      <c r="AP95" s="39">
        <f>Weather!Q227</f>
        <v>2.1000000000000005</v>
      </c>
      <c r="AQ95" s="39">
        <f>Weather!R227</f>
        <v>208.49999999999994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</v>
      </c>
      <c r="BB95">
        <v>0</v>
      </c>
      <c r="BC95">
        <v>0</v>
      </c>
      <c r="BD95">
        <v>0</v>
      </c>
      <c r="BE95">
        <v>1</v>
      </c>
      <c r="BF95">
        <v>1</v>
      </c>
      <c r="BG95" s="1">
        <f t="shared" si="22"/>
        <v>94</v>
      </c>
      <c r="BH95">
        <v>31</v>
      </c>
      <c r="BI95">
        <v>21</v>
      </c>
      <c r="BJ95" s="159">
        <f t="shared" si="23"/>
        <v>681.26099730089686</v>
      </c>
      <c r="BK95" s="159">
        <f t="shared" si="24"/>
        <v>21.976161203254737</v>
      </c>
      <c r="BL95" s="158">
        <f t="shared" si="25"/>
        <v>1330370.870761432</v>
      </c>
      <c r="BM95" s="159">
        <f t="shared" si="26"/>
        <v>2637.4014632089179</v>
      </c>
      <c r="BN95" s="159">
        <f t="shared" si="27"/>
        <v>85.077466555126378</v>
      </c>
      <c r="BO95" s="159">
        <f t="shared" si="28"/>
        <v>455164.44606992614</v>
      </c>
      <c r="BP95" s="159">
        <f t="shared" si="29"/>
        <v>76260.819914761276</v>
      </c>
      <c r="BQ95" s="159">
        <f t="shared" si="30"/>
        <v>2460.026448863267</v>
      </c>
      <c r="BR95" s="159">
        <f t="shared" si="31"/>
        <v>3631.4676149886322</v>
      </c>
      <c r="BS95" s="159">
        <f t="shared" si="32"/>
        <v>2464946.5017609932</v>
      </c>
      <c r="BT95" s="159">
        <f t="shared" si="33"/>
        <v>3638730.5502186092</v>
      </c>
      <c r="BU95" s="158">
        <v>2395541.4291725992</v>
      </c>
      <c r="BV95" s="158">
        <f t="shared" si="34"/>
        <v>41241719.429172598</v>
      </c>
    </row>
    <row r="96" spans="1:74" x14ac:dyDescent="0.2">
      <c r="A96" s="3">
        <v>43040</v>
      </c>
      <c r="B96" s="4">
        <f t="shared" si="17"/>
        <v>2017</v>
      </c>
      <c r="C96" s="2">
        <v>36790700</v>
      </c>
      <c r="D96" s="2">
        <f>VLOOKUP(B96,CDM!$I$5:$N$15,2,FALSE)/12</f>
        <v>2395318.9936043886</v>
      </c>
      <c r="E96" s="2">
        <f t="shared" si="20"/>
        <v>39186018.993604392</v>
      </c>
      <c r="F96" s="5">
        <v>60558</v>
      </c>
      <c r="G96" s="9">
        <v>13353063</v>
      </c>
      <c r="H96" s="5">
        <v>5353</v>
      </c>
      <c r="I96" s="2">
        <f>VLOOKUP(B96,CDM!$I$5:$N$15,3,FALSE)/12</f>
        <v>806318.82816770987</v>
      </c>
      <c r="J96" s="2">
        <f t="shared" si="19"/>
        <v>14159381.82816771</v>
      </c>
      <c r="K96" s="9">
        <v>71461391</v>
      </c>
      <c r="L96" s="2">
        <f>VLOOKUP(B96,CDM!$I$5:$N$15,4,FALSE)/12</f>
        <v>3383288.5545907989</v>
      </c>
      <c r="M96" s="86">
        <f t="shared" si="21"/>
        <v>74844679.554590791</v>
      </c>
      <c r="N96" s="5">
        <v>211293</v>
      </c>
      <c r="O96" s="5">
        <v>1003</v>
      </c>
      <c r="P96" s="10">
        <v>1125753.3</v>
      </c>
      <c r="Q96" s="10">
        <v>2285.9</v>
      </c>
      <c r="R96" s="7">
        <v>17184</v>
      </c>
      <c r="S96" s="5">
        <v>260852</v>
      </c>
      <c r="T96" s="6">
        <v>24</v>
      </c>
      <c r="U96" s="1">
        <v>563</v>
      </c>
      <c r="V96" s="37">
        <f>'Economic (2020 Adj.)'!C108</f>
        <v>713254.1</v>
      </c>
      <c r="W96" s="37">
        <f>'Economic (2020 Adj.)'!D108</f>
        <v>7189.6</v>
      </c>
      <c r="X96" s="37">
        <f>'Economic (2020 Adj.)'!F108</f>
        <v>3335.4</v>
      </c>
      <c r="Y96" s="37">
        <f>'Economic (2020 Adj.)'!H108</f>
        <v>426.2</v>
      </c>
      <c r="Z96" s="37">
        <f>'Economic (2020 Adj.)'!E108</f>
        <v>7194.2</v>
      </c>
      <c r="AA96" s="37">
        <f>'Economic (2020 Adj.)'!G108</f>
        <v>3326.2</v>
      </c>
      <c r="AB96" s="37">
        <f>'Economic (2020 Adj.)'!I108</f>
        <v>426.2</v>
      </c>
      <c r="AC96" s="39">
        <f>Weather!D228</f>
        <v>5.0699999999999994</v>
      </c>
      <c r="AD96" s="39">
        <f>Weather!E228</f>
        <v>447.9</v>
      </c>
      <c r="AE96" s="39">
        <f>Weather!F228</f>
        <v>0</v>
      </c>
      <c r="AF96" s="39">
        <f>Weather!G228</f>
        <v>387.89999999999992</v>
      </c>
      <c r="AG96" s="39">
        <f>Weather!H228</f>
        <v>0</v>
      </c>
      <c r="AH96" s="39">
        <f>Weather!I228</f>
        <v>327.9</v>
      </c>
      <c r="AI96" s="39">
        <f>Weather!J228</f>
        <v>0</v>
      </c>
      <c r="AJ96" s="39">
        <f>Weather!K228</f>
        <v>267.89999999999998</v>
      </c>
      <c r="AK96" s="39">
        <f>Weather!L228</f>
        <v>0</v>
      </c>
      <c r="AL96" s="39">
        <f>Weather!M228</f>
        <v>208.10000000000005</v>
      </c>
      <c r="AM96" s="39">
        <f>Weather!N228</f>
        <v>0.19999999999999929</v>
      </c>
      <c r="AN96" s="39">
        <f>Weather!O228</f>
        <v>151.80000000000004</v>
      </c>
      <c r="AO96" s="39">
        <f>Weather!P228</f>
        <v>3.8999999999999986</v>
      </c>
      <c r="AP96" s="39">
        <f>Weather!Q228</f>
        <v>99.000000000000014</v>
      </c>
      <c r="AQ96" s="39">
        <f>Weather!R228</f>
        <v>11.099999999999998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</v>
      </c>
      <c r="BC96">
        <v>0</v>
      </c>
      <c r="BD96">
        <v>0</v>
      </c>
      <c r="BE96">
        <v>1</v>
      </c>
      <c r="BF96">
        <v>1</v>
      </c>
      <c r="BG96" s="1">
        <f t="shared" si="22"/>
        <v>95</v>
      </c>
      <c r="BH96">
        <v>30</v>
      </c>
      <c r="BI96">
        <v>22</v>
      </c>
      <c r="BJ96" s="159">
        <f t="shared" si="23"/>
        <v>647.08244977714571</v>
      </c>
      <c r="BK96" s="159">
        <f t="shared" si="24"/>
        <v>21.569414992571524</v>
      </c>
      <c r="BL96" s="158">
        <f t="shared" si="25"/>
        <v>1306200.6331201463</v>
      </c>
      <c r="BM96" s="159">
        <f t="shared" si="26"/>
        <v>2645.1301752601739</v>
      </c>
      <c r="BN96" s="159">
        <f t="shared" si="27"/>
        <v>88.171005842005798</v>
      </c>
      <c r="BO96" s="159">
        <f t="shared" si="28"/>
        <v>471979.39427225699</v>
      </c>
      <c r="BP96" s="159">
        <f t="shared" si="29"/>
        <v>74620.817103280948</v>
      </c>
      <c r="BQ96" s="159">
        <f t="shared" si="30"/>
        <v>2487.3605701093647</v>
      </c>
      <c r="BR96" s="159">
        <f t="shared" si="31"/>
        <v>3391.8553228764067</v>
      </c>
      <c r="BS96" s="159">
        <f t="shared" si="32"/>
        <v>2494822.6518196929</v>
      </c>
      <c r="BT96" s="159">
        <f t="shared" si="33"/>
        <v>3402030.8888450358</v>
      </c>
      <c r="BU96" s="158">
        <v>2395541.4291725992</v>
      </c>
      <c r="BV96" s="158">
        <f t="shared" si="34"/>
        <v>39186241.429172598</v>
      </c>
    </row>
    <row r="97" spans="1:74" x14ac:dyDescent="0.2">
      <c r="A97" s="3">
        <v>43070</v>
      </c>
      <c r="B97" s="4">
        <f t="shared" si="17"/>
        <v>2017</v>
      </c>
      <c r="C97" s="2">
        <v>44807567</v>
      </c>
      <c r="D97" s="2">
        <f>VLOOKUP(B97,CDM!$I$5:$N$15,2,FALSE)/12</f>
        <v>2395318.9936043886</v>
      </c>
      <c r="E97" s="2">
        <f t="shared" si="20"/>
        <v>47202885.993604392</v>
      </c>
      <c r="F97" s="5">
        <v>60594</v>
      </c>
      <c r="G97" s="5">
        <v>14914509</v>
      </c>
      <c r="H97" s="5">
        <v>5356</v>
      </c>
      <c r="I97" s="2">
        <f>VLOOKUP(B97,CDM!$I$5:$N$15,3,FALSE)/12</f>
        <v>806318.82816770987</v>
      </c>
      <c r="J97" s="2">
        <f t="shared" si="19"/>
        <v>15720827.82816771</v>
      </c>
      <c r="K97" s="5">
        <v>72692802</v>
      </c>
      <c r="L97" s="2">
        <f>VLOOKUP(B97,CDM!$I$5:$N$15,4,FALSE)/12</f>
        <v>3383288.5545907989</v>
      </c>
      <c r="M97" s="86">
        <f t="shared" si="21"/>
        <v>76076090.554590791</v>
      </c>
      <c r="N97" s="5">
        <v>174819</v>
      </c>
      <c r="O97" s="5">
        <v>1003</v>
      </c>
      <c r="P97" s="5">
        <v>1217354.1000000001</v>
      </c>
      <c r="Q97" s="5">
        <v>2029.3</v>
      </c>
      <c r="R97" s="5">
        <v>17184</v>
      </c>
      <c r="S97" s="5">
        <v>264173</v>
      </c>
      <c r="T97" s="1">
        <v>24</v>
      </c>
      <c r="U97" s="1">
        <v>564</v>
      </c>
      <c r="V97" s="37">
        <f>'Economic (2020 Adj.)'!C109</f>
        <v>713254.1</v>
      </c>
      <c r="W97" s="37">
        <f>'Economic (2020 Adj.)'!D109</f>
        <v>7203.1</v>
      </c>
      <c r="X97" s="37">
        <f>'Economic (2020 Adj.)'!F109</f>
        <v>3352.3</v>
      </c>
      <c r="Y97" s="37">
        <f>'Economic (2020 Adj.)'!H109</f>
        <v>421.4</v>
      </c>
      <c r="Z97" s="37">
        <f>'Economic (2020 Adj.)'!E109</f>
        <v>7213.4</v>
      </c>
      <c r="AA97" s="37">
        <f>'Economic (2020 Adj.)'!G109</f>
        <v>3351</v>
      </c>
      <c r="AB97" s="37">
        <f>'Economic (2020 Adj.)'!I109</f>
        <v>423.3</v>
      </c>
      <c r="AC97" s="39">
        <f>Weather!D229</f>
        <v>-2.9419354838709673</v>
      </c>
      <c r="AD97" s="39">
        <f>Weather!E229</f>
        <v>711.20000000000016</v>
      </c>
      <c r="AE97" s="39">
        <f>Weather!F229</f>
        <v>0</v>
      </c>
      <c r="AF97" s="39">
        <f>Weather!G229</f>
        <v>649.20000000000016</v>
      </c>
      <c r="AG97" s="39">
        <f>Weather!H229</f>
        <v>0</v>
      </c>
      <c r="AH97" s="39">
        <f>Weather!I229</f>
        <v>587.20000000000005</v>
      </c>
      <c r="AI97" s="39">
        <f>Weather!J229</f>
        <v>0</v>
      </c>
      <c r="AJ97" s="39">
        <f>Weather!K229</f>
        <v>525.19999999999993</v>
      </c>
      <c r="AK97" s="39">
        <f>Weather!L229</f>
        <v>0</v>
      </c>
      <c r="AL97" s="39">
        <f>Weather!M229</f>
        <v>463.20000000000005</v>
      </c>
      <c r="AM97" s="39">
        <f>Weather!N229</f>
        <v>0</v>
      </c>
      <c r="AN97" s="39">
        <f>Weather!O229</f>
        <v>401.20000000000005</v>
      </c>
      <c r="AO97" s="39">
        <f>Weather!P229</f>
        <v>0</v>
      </c>
      <c r="AP97" s="39">
        <f>Weather!Q229</f>
        <v>339.20000000000005</v>
      </c>
      <c r="AQ97" s="39">
        <f>Weather!R229</f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</v>
      </c>
      <c r="BD97">
        <v>0</v>
      </c>
      <c r="BE97">
        <v>0</v>
      </c>
      <c r="BF97">
        <v>0</v>
      </c>
      <c r="BG97" s="1">
        <f t="shared" si="22"/>
        <v>96</v>
      </c>
      <c r="BH97">
        <v>31</v>
      </c>
      <c r="BI97">
        <v>19</v>
      </c>
      <c r="BJ97" s="159">
        <f t="shared" si="23"/>
        <v>779.00264041991602</v>
      </c>
      <c r="BK97" s="159">
        <f t="shared" si="24"/>
        <v>25.129117432900518</v>
      </c>
      <c r="BL97" s="158">
        <f t="shared" si="25"/>
        <v>1522673.741729174</v>
      </c>
      <c r="BM97" s="159">
        <f t="shared" si="26"/>
        <v>2935.1806998072648</v>
      </c>
      <c r="BN97" s="159">
        <f t="shared" si="27"/>
        <v>94.683248380879505</v>
      </c>
      <c r="BO97" s="159">
        <f t="shared" si="28"/>
        <v>507123.47832799068</v>
      </c>
      <c r="BP97" s="159">
        <f t="shared" si="29"/>
        <v>75848.5449198313</v>
      </c>
      <c r="BQ97" s="159">
        <f t="shared" si="30"/>
        <v>2446.727255478429</v>
      </c>
      <c r="BR97" s="159">
        <f t="shared" si="31"/>
        <v>3992.028679991121</v>
      </c>
      <c r="BS97" s="159">
        <f t="shared" si="32"/>
        <v>2454067.4372448642</v>
      </c>
      <c r="BT97" s="159">
        <f t="shared" si="33"/>
        <v>4004004.7660310944</v>
      </c>
      <c r="BU97" s="158">
        <v>2395541.4291725992</v>
      </c>
      <c r="BV97" s="158">
        <f t="shared" si="34"/>
        <v>47203108.429172598</v>
      </c>
    </row>
    <row r="98" spans="1:74" x14ac:dyDescent="0.2">
      <c r="A98" s="3">
        <v>43101</v>
      </c>
      <c r="B98" s="4">
        <f t="shared" si="17"/>
        <v>2018</v>
      </c>
      <c r="C98" s="2">
        <v>45520102</v>
      </c>
      <c r="D98" s="2">
        <f>VLOOKUP(B98,CDM!$I$5:$N$15,2,FALSE)/12</f>
        <v>3037702.3567513782</v>
      </c>
      <c r="E98" s="2">
        <f t="shared" si="20"/>
        <v>48557804.356751375</v>
      </c>
      <c r="F98" s="5">
        <v>60779</v>
      </c>
      <c r="G98" s="5">
        <v>15643746</v>
      </c>
      <c r="H98" s="5">
        <v>5365</v>
      </c>
      <c r="I98" s="2">
        <f>VLOOKUP(B98,CDM!$I$5:$N$15,3,FALSE)/12</f>
        <v>993596.71150296601</v>
      </c>
      <c r="J98" s="2">
        <f t="shared" si="19"/>
        <v>16637342.711502966</v>
      </c>
      <c r="K98" s="5">
        <v>77544300</v>
      </c>
      <c r="L98" s="2">
        <f>VLOOKUP(B98,CDM!$I$5:$N$15,4,FALSE)/12</f>
        <v>3904844.3543456518</v>
      </c>
      <c r="M98" s="86">
        <f t="shared" si="21"/>
        <v>81449144.354345649</v>
      </c>
      <c r="N98" s="5">
        <v>193600</v>
      </c>
      <c r="O98" s="5">
        <v>1002</v>
      </c>
      <c r="P98" s="5">
        <v>867512.8</v>
      </c>
      <c r="Q98" s="5">
        <v>1915.2</v>
      </c>
      <c r="R98" s="5">
        <v>17184</v>
      </c>
      <c r="S98" s="5">
        <v>262149</v>
      </c>
      <c r="T98" s="1">
        <v>24</v>
      </c>
      <c r="U98" s="1">
        <v>564</v>
      </c>
      <c r="V98" s="37">
        <f>'Economic (2020 Adj.)'!C110</f>
        <v>730276.2</v>
      </c>
      <c r="W98" s="37">
        <f>'Economic (2020 Adj.)'!D110</f>
        <v>7199.8</v>
      </c>
      <c r="X98" s="37">
        <f>'Economic (2020 Adj.)'!F110</f>
        <v>3357.1</v>
      </c>
      <c r="Y98" s="37">
        <f>'Economic (2020 Adj.)'!H110</f>
        <v>420.4</v>
      </c>
      <c r="Z98" s="37">
        <f>'Economic (2020 Adj.)'!E110</f>
        <v>7172.6</v>
      </c>
      <c r="AA98" s="37">
        <f>'Economic (2020 Adj.)'!G110</f>
        <v>3347.1</v>
      </c>
      <c r="AB98" s="37">
        <f>'Economic (2020 Adj.)'!I110</f>
        <v>420.7</v>
      </c>
      <c r="AC98" s="39">
        <f>Weather!D230</f>
        <v>-3.9451612903225803</v>
      </c>
      <c r="AD98" s="39">
        <f>Weather!E230</f>
        <v>742.29999999999984</v>
      </c>
      <c r="AE98" s="39">
        <f>Weather!F230</f>
        <v>0</v>
      </c>
      <c r="AF98" s="39">
        <f>Weather!G230</f>
        <v>680.29999999999984</v>
      </c>
      <c r="AG98" s="39">
        <f>Weather!H230</f>
        <v>0</v>
      </c>
      <c r="AH98" s="39">
        <f>Weather!I230</f>
        <v>618.29999999999984</v>
      </c>
      <c r="AI98" s="39">
        <f>Weather!J230</f>
        <v>0</v>
      </c>
      <c r="AJ98" s="39">
        <f>Weather!K230</f>
        <v>556.29999999999995</v>
      </c>
      <c r="AK98" s="39">
        <f>Weather!L230</f>
        <v>0</v>
      </c>
      <c r="AL98" s="39">
        <f>Weather!M230</f>
        <v>494.3</v>
      </c>
      <c r="AM98" s="39">
        <f>Weather!N230</f>
        <v>0</v>
      </c>
      <c r="AN98" s="39">
        <f>Weather!O230</f>
        <v>432.5</v>
      </c>
      <c r="AO98" s="39">
        <f>Weather!P230</f>
        <v>0.19999999999999929</v>
      </c>
      <c r="AP98" s="39">
        <f>Weather!Q230</f>
        <v>372.5</v>
      </c>
      <c r="AQ98" s="39">
        <f>Weather!R230</f>
        <v>2.1999999999999993</v>
      </c>
      <c r="AR98">
        <v>1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 s="1">
        <f t="shared" si="22"/>
        <v>97</v>
      </c>
      <c r="BH98">
        <v>31</v>
      </c>
      <c r="BI98">
        <v>22</v>
      </c>
      <c r="BJ98" s="159">
        <f t="shared" si="23"/>
        <v>798.92404213217355</v>
      </c>
      <c r="BK98" s="159">
        <f t="shared" si="24"/>
        <v>25.771743294586244</v>
      </c>
      <c r="BL98" s="158">
        <f t="shared" si="25"/>
        <v>1566380.7857016572</v>
      </c>
      <c r="BM98" s="159">
        <f t="shared" si="26"/>
        <v>3101.089042218633</v>
      </c>
      <c r="BN98" s="159">
        <f t="shared" si="27"/>
        <v>100.03513039414945</v>
      </c>
      <c r="BO98" s="159">
        <f t="shared" si="28"/>
        <v>536688.4745646118</v>
      </c>
      <c r="BP98" s="159">
        <f t="shared" si="29"/>
        <v>81286.571211921808</v>
      </c>
      <c r="BQ98" s="159">
        <f t="shared" si="30"/>
        <v>2622.1474584490907</v>
      </c>
      <c r="BR98" s="159">
        <f t="shared" si="31"/>
        <v>3694.8441459964456</v>
      </c>
      <c r="BS98" s="159">
        <f t="shared" si="32"/>
        <v>2627391.7533659888</v>
      </c>
      <c r="BT98" s="159">
        <f t="shared" si="33"/>
        <v>3702233.8342884388</v>
      </c>
      <c r="BU98" s="158">
        <v>3038147.2214468326</v>
      </c>
      <c r="BV98" s="158">
        <f t="shared" si="34"/>
        <v>48558249.221446835</v>
      </c>
    </row>
    <row r="99" spans="1:74" x14ac:dyDescent="0.2">
      <c r="A99" s="3">
        <v>43132</v>
      </c>
      <c r="B99" s="4">
        <f t="shared" si="17"/>
        <v>2018</v>
      </c>
      <c r="C99" s="2">
        <v>37446591</v>
      </c>
      <c r="D99" s="2">
        <f>VLOOKUP(B99,CDM!$I$5:$N$15,2,FALSE)/12</f>
        <v>3037702.3567513782</v>
      </c>
      <c r="E99" s="2">
        <f t="shared" si="20"/>
        <v>40484293.356751375</v>
      </c>
      <c r="F99" s="5">
        <v>60797</v>
      </c>
      <c r="G99" s="5">
        <v>13639150</v>
      </c>
      <c r="H99" s="5">
        <v>5367</v>
      </c>
      <c r="I99" s="2">
        <f>VLOOKUP(B99,CDM!$I$5:$N$15,3,FALSE)/12</f>
        <v>993596.71150296601</v>
      </c>
      <c r="J99" s="2">
        <f t="shared" si="19"/>
        <v>14632746.711502966</v>
      </c>
      <c r="K99" s="5">
        <v>68432722</v>
      </c>
      <c r="L99" s="2">
        <f>VLOOKUP(B99,CDM!$I$5:$N$15,4,FALSE)/12</f>
        <v>3904844.3543456518</v>
      </c>
      <c r="M99" s="86">
        <f t="shared" si="21"/>
        <v>72337566.354345649</v>
      </c>
      <c r="N99" s="5">
        <v>189385</v>
      </c>
      <c r="O99" s="5">
        <v>1004</v>
      </c>
      <c r="P99" s="5">
        <v>668680.30000000005</v>
      </c>
      <c r="Q99" s="5">
        <v>1770.2</v>
      </c>
      <c r="R99" s="5">
        <v>17184</v>
      </c>
      <c r="S99" s="5">
        <v>261046</v>
      </c>
      <c r="T99" s="1">
        <v>24</v>
      </c>
      <c r="U99" s="1">
        <v>564</v>
      </c>
      <c r="V99" s="37">
        <f>'Economic (2020 Adj.)'!C111</f>
        <v>730276.2</v>
      </c>
      <c r="W99" s="37">
        <f>'Economic (2020 Adj.)'!D111</f>
        <v>7189.2</v>
      </c>
      <c r="X99" s="37">
        <f>'Economic (2020 Adj.)'!F111</f>
        <v>3356.1</v>
      </c>
      <c r="Y99" s="37">
        <f>'Economic (2020 Adj.)'!H111</f>
        <v>415.9</v>
      </c>
      <c r="Z99" s="37">
        <f>'Economic (2020 Adj.)'!E111</f>
        <v>7125.8</v>
      </c>
      <c r="AA99" s="37">
        <f>'Economic (2020 Adj.)'!G111</f>
        <v>3334.6</v>
      </c>
      <c r="AB99" s="37">
        <f>'Economic (2020 Adj.)'!I111</f>
        <v>413.8</v>
      </c>
      <c r="AC99" s="39">
        <f>Weather!D231</f>
        <v>-0.28928571428571387</v>
      </c>
      <c r="AD99" s="39">
        <f>Weather!E231</f>
        <v>568.1</v>
      </c>
      <c r="AE99" s="39">
        <f>Weather!F231</f>
        <v>0</v>
      </c>
      <c r="AF99" s="39">
        <f>Weather!G231</f>
        <v>512.09999999999991</v>
      </c>
      <c r="AG99" s="39">
        <f>Weather!H231</f>
        <v>0</v>
      </c>
      <c r="AH99" s="39">
        <f>Weather!I231</f>
        <v>456.1</v>
      </c>
      <c r="AI99" s="39">
        <f>Weather!J231</f>
        <v>0</v>
      </c>
      <c r="AJ99" s="39">
        <f>Weather!K231</f>
        <v>400.1</v>
      </c>
      <c r="AK99" s="39">
        <f>Weather!L231</f>
        <v>0</v>
      </c>
      <c r="AL99" s="39">
        <f>Weather!M231</f>
        <v>344.10000000000008</v>
      </c>
      <c r="AM99" s="39">
        <f>Weather!N231</f>
        <v>0</v>
      </c>
      <c r="AN99" s="39">
        <f>Weather!O231</f>
        <v>288.50000000000006</v>
      </c>
      <c r="AO99" s="39">
        <f>Weather!P231</f>
        <v>0.40000000000000036</v>
      </c>
      <c r="AP99" s="39">
        <f>Weather!Q231</f>
        <v>235.5</v>
      </c>
      <c r="AQ99" s="39">
        <f>Weather!R231</f>
        <v>3.4000000000000004</v>
      </c>
      <c r="AR99">
        <v>0</v>
      </c>
      <c r="AS99">
        <v>1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 s="1">
        <f t="shared" si="22"/>
        <v>98</v>
      </c>
      <c r="BH99">
        <v>28</v>
      </c>
      <c r="BI99">
        <v>19</v>
      </c>
      <c r="BJ99" s="159">
        <f t="shared" si="23"/>
        <v>665.89294466423303</v>
      </c>
      <c r="BK99" s="159">
        <f t="shared" si="24"/>
        <v>23.781890880865465</v>
      </c>
      <c r="BL99" s="158">
        <f t="shared" si="25"/>
        <v>1445867.6198839776</v>
      </c>
      <c r="BM99" s="159">
        <f t="shared" si="26"/>
        <v>2726.4294226761626</v>
      </c>
      <c r="BN99" s="159">
        <f t="shared" si="27"/>
        <v>97.372479381291527</v>
      </c>
      <c r="BO99" s="159">
        <f t="shared" si="28"/>
        <v>522598.09683939163</v>
      </c>
      <c r="BP99" s="159">
        <f t="shared" si="29"/>
        <v>72049.368878830326</v>
      </c>
      <c r="BQ99" s="159">
        <f t="shared" si="30"/>
        <v>2573.1917456725118</v>
      </c>
      <c r="BR99" s="159">
        <f t="shared" si="31"/>
        <v>3792.0720462542276</v>
      </c>
      <c r="BS99" s="159">
        <f t="shared" si="32"/>
        <v>2583484.5126552018</v>
      </c>
      <c r="BT99" s="159">
        <f t="shared" si="33"/>
        <v>3807240.3344392446</v>
      </c>
      <c r="BU99" s="158">
        <v>3038147.2214468326</v>
      </c>
      <c r="BV99" s="158">
        <f t="shared" si="34"/>
        <v>40484738.221446835</v>
      </c>
    </row>
    <row r="100" spans="1:74" x14ac:dyDescent="0.2">
      <c r="A100" s="3">
        <v>43160</v>
      </c>
      <c r="B100" s="4">
        <f t="shared" si="17"/>
        <v>2018</v>
      </c>
      <c r="C100" s="2">
        <v>38782369</v>
      </c>
      <c r="D100" s="2">
        <f>VLOOKUP(B100,CDM!$I$5:$N$15,2,FALSE)/12</f>
        <v>3037702.3567513782</v>
      </c>
      <c r="E100" s="2">
        <f t="shared" si="20"/>
        <v>41820071.356751375</v>
      </c>
      <c r="F100" s="5">
        <v>60798</v>
      </c>
      <c r="G100" s="5">
        <v>14498535</v>
      </c>
      <c r="H100" s="5">
        <v>5382</v>
      </c>
      <c r="I100" s="2">
        <f>VLOOKUP(B100,CDM!$I$5:$N$15,3,FALSE)/12</f>
        <v>993596.71150296601</v>
      </c>
      <c r="J100" s="2">
        <f t="shared" si="19"/>
        <v>15492131.711502966</v>
      </c>
      <c r="K100" s="5">
        <v>73851189</v>
      </c>
      <c r="L100" s="2">
        <f>VLOOKUP(B100,CDM!$I$5:$N$15,4,FALSE)/12</f>
        <v>3904844.3543456518</v>
      </c>
      <c r="M100" s="86">
        <f t="shared" si="21"/>
        <v>77756033.354345649</v>
      </c>
      <c r="N100" s="5">
        <v>187159</v>
      </c>
      <c r="O100" s="5">
        <v>1008</v>
      </c>
      <c r="P100" s="5">
        <v>606508.19999999995</v>
      </c>
      <c r="Q100" s="5">
        <v>1627</v>
      </c>
      <c r="R100" s="5">
        <v>17184</v>
      </c>
      <c r="S100" s="5">
        <v>262882</v>
      </c>
      <c r="T100" s="1">
        <v>24</v>
      </c>
      <c r="U100" s="1">
        <v>564</v>
      </c>
      <c r="V100" s="37">
        <f>'Economic (2020 Adj.)'!C112</f>
        <v>730276.2</v>
      </c>
      <c r="W100" s="37">
        <f>'Economic (2020 Adj.)'!D112</f>
        <v>7185</v>
      </c>
      <c r="X100" s="37">
        <f>'Economic (2020 Adj.)'!F112</f>
        <v>3345.3</v>
      </c>
      <c r="Y100" s="37">
        <f>'Economic (2020 Adj.)'!H112</f>
        <v>413.4</v>
      </c>
      <c r="Z100" s="37">
        <f>'Economic (2020 Adj.)'!E112</f>
        <v>7082.3</v>
      </c>
      <c r="AA100" s="37">
        <f>'Economic (2020 Adj.)'!G112</f>
        <v>3305.7</v>
      </c>
      <c r="AB100" s="37">
        <f>'Economic (2020 Adj.)'!I112</f>
        <v>407.7</v>
      </c>
      <c r="AC100" s="39">
        <f>Weather!D232</f>
        <v>0.77741935483870972</v>
      </c>
      <c r="AD100" s="39">
        <f>Weather!E232</f>
        <v>595.9</v>
      </c>
      <c r="AE100" s="39">
        <f>Weather!F232</f>
        <v>0</v>
      </c>
      <c r="AF100" s="39">
        <f>Weather!G232</f>
        <v>533.9</v>
      </c>
      <c r="AG100" s="39">
        <f>Weather!H232</f>
        <v>0</v>
      </c>
      <c r="AH100" s="39">
        <f>Weather!I232</f>
        <v>471.89999999999992</v>
      </c>
      <c r="AI100" s="39">
        <f>Weather!J232</f>
        <v>0</v>
      </c>
      <c r="AJ100" s="39">
        <f>Weather!K232</f>
        <v>409.89999999999986</v>
      </c>
      <c r="AK100" s="39">
        <f>Weather!L232</f>
        <v>0</v>
      </c>
      <c r="AL100" s="39">
        <f>Weather!M232</f>
        <v>347.89999999999986</v>
      </c>
      <c r="AM100" s="39">
        <f>Weather!N232</f>
        <v>0</v>
      </c>
      <c r="AN100" s="39">
        <f>Weather!O232</f>
        <v>285.89999999999992</v>
      </c>
      <c r="AO100" s="39">
        <f>Weather!P232</f>
        <v>0</v>
      </c>
      <c r="AP100" s="39">
        <f>Weather!Q232</f>
        <v>223.89999999999998</v>
      </c>
      <c r="AQ100" s="39">
        <f>Weather!R232</f>
        <v>0</v>
      </c>
      <c r="AR100">
        <v>0</v>
      </c>
      <c r="AS100">
        <v>0</v>
      </c>
      <c r="AT100">
        <v>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1</v>
      </c>
      <c r="BE100">
        <v>0</v>
      </c>
      <c r="BF100">
        <v>1</v>
      </c>
      <c r="BG100" s="1">
        <f t="shared" si="22"/>
        <v>99</v>
      </c>
      <c r="BH100">
        <v>31</v>
      </c>
      <c r="BI100">
        <v>21</v>
      </c>
      <c r="BJ100" s="159">
        <f t="shared" si="23"/>
        <v>687.85274773432309</v>
      </c>
      <c r="BK100" s="159">
        <f t="shared" si="24"/>
        <v>22.188798314010423</v>
      </c>
      <c r="BL100" s="158">
        <f t="shared" si="25"/>
        <v>1349034.5598952055</v>
      </c>
      <c r="BM100" s="159">
        <f t="shared" si="26"/>
        <v>2878.5083075999564</v>
      </c>
      <c r="BN100" s="159">
        <f t="shared" si="27"/>
        <v>92.855106696772793</v>
      </c>
      <c r="BO100" s="159">
        <f t="shared" si="28"/>
        <v>499746.18424203113</v>
      </c>
      <c r="BP100" s="159">
        <f t="shared" si="29"/>
        <v>77138.921978517508</v>
      </c>
      <c r="BQ100" s="159">
        <f t="shared" si="30"/>
        <v>2488.3523218876617</v>
      </c>
      <c r="BR100" s="159">
        <f t="shared" si="31"/>
        <v>3673.2819989770242</v>
      </c>
      <c r="BS100" s="159">
        <f t="shared" si="32"/>
        <v>2508259.1404627627</v>
      </c>
      <c r="BT100" s="159">
        <f t="shared" si="33"/>
        <v>3702668.2549688406</v>
      </c>
      <c r="BU100" s="158">
        <v>3038147.2214468326</v>
      </c>
      <c r="BV100" s="158">
        <f t="shared" si="34"/>
        <v>41820516.221446835</v>
      </c>
    </row>
    <row r="101" spans="1:74" x14ac:dyDescent="0.2">
      <c r="A101" s="3">
        <v>43191</v>
      </c>
      <c r="B101" s="4">
        <f t="shared" si="17"/>
        <v>2018</v>
      </c>
      <c r="C101" s="2">
        <v>35825905</v>
      </c>
      <c r="D101" s="2">
        <f>VLOOKUP(B101,CDM!$I$5:$N$15,2,FALSE)/12</f>
        <v>3037702.3567513782</v>
      </c>
      <c r="E101" s="2">
        <f t="shared" si="20"/>
        <v>38863607.356751375</v>
      </c>
      <c r="F101" s="5">
        <v>60792</v>
      </c>
      <c r="G101" s="5">
        <v>13441312</v>
      </c>
      <c r="H101" s="5">
        <v>5377</v>
      </c>
      <c r="I101" s="2">
        <f>VLOOKUP(B101,CDM!$I$5:$N$15,3,FALSE)/12</f>
        <v>993596.71150296601</v>
      </c>
      <c r="J101" s="2">
        <f t="shared" si="19"/>
        <v>14434908.711502966</v>
      </c>
      <c r="K101" s="5">
        <v>70289177</v>
      </c>
      <c r="L101" s="2">
        <f>VLOOKUP(B101,CDM!$I$5:$N$15,4,FALSE)/12</f>
        <v>3904844.3543456518</v>
      </c>
      <c r="M101" s="86">
        <f t="shared" si="21"/>
        <v>74194021.354345649</v>
      </c>
      <c r="N101" s="5">
        <v>184065</v>
      </c>
      <c r="O101" s="5">
        <v>1006</v>
      </c>
      <c r="P101" s="5">
        <v>479278.6</v>
      </c>
      <c r="Q101" s="5">
        <v>1515.5</v>
      </c>
      <c r="R101" s="5">
        <v>17184</v>
      </c>
      <c r="S101" s="5">
        <v>260891</v>
      </c>
      <c r="T101" s="1">
        <v>24</v>
      </c>
      <c r="U101" s="1">
        <v>564</v>
      </c>
      <c r="V101" s="37">
        <f>'Economic (2020 Adj.)'!C113</f>
        <v>730276.2</v>
      </c>
      <c r="W101" s="37">
        <f>'Economic (2020 Adj.)'!D113</f>
        <v>7198.2</v>
      </c>
      <c r="X101" s="37">
        <f>'Economic (2020 Adj.)'!F113</f>
        <v>3338.5</v>
      </c>
      <c r="Y101" s="37">
        <f>'Economic (2020 Adj.)'!H113</f>
        <v>410</v>
      </c>
      <c r="Z101" s="37">
        <f>'Economic (2020 Adj.)'!E113</f>
        <v>7108.4</v>
      </c>
      <c r="AA101" s="37">
        <f>'Economic (2020 Adj.)'!G113</f>
        <v>3307.1</v>
      </c>
      <c r="AB101" s="37">
        <f>'Economic (2020 Adj.)'!I113</f>
        <v>403.8</v>
      </c>
      <c r="AC101" s="39">
        <f>Weather!D233</f>
        <v>4.0233333333333334</v>
      </c>
      <c r="AD101" s="39">
        <f>Weather!E233</f>
        <v>479.3</v>
      </c>
      <c r="AE101" s="39">
        <f>Weather!F233</f>
        <v>0</v>
      </c>
      <c r="AF101" s="39">
        <f>Weather!G233</f>
        <v>419.3</v>
      </c>
      <c r="AG101" s="39">
        <f>Weather!H233</f>
        <v>0</v>
      </c>
      <c r="AH101" s="39">
        <f>Weather!I233</f>
        <v>359.3</v>
      </c>
      <c r="AI101" s="39">
        <f>Weather!J233</f>
        <v>0</v>
      </c>
      <c r="AJ101" s="39">
        <f>Weather!K233</f>
        <v>299.3</v>
      </c>
      <c r="AK101" s="39">
        <f>Weather!L233</f>
        <v>0</v>
      </c>
      <c r="AL101" s="39">
        <f>Weather!M233</f>
        <v>239.3</v>
      </c>
      <c r="AM101" s="39">
        <f>Weather!N233</f>
        <v>0</v>
      </c>
      <c r="AN101" s="39">
        <f>Weather!O233</f>
        <v>180.8</v>
      </c>
      <c r="AO101" s="39">
        <f>Weather!P233</f>
        <v>1.5</v>
      </c>
      <c r="AP101" s="39">
        <f>Weather!Q233</f>
        <v>127.50000000000003</v>
      </c>
      <c r="AQ101" s="39">
        <f>Weather!R233</f>
        <v>8.1999999999999993</v>
      </c>
      <c r="AR101">
        <v>0</v>
      </c>
      <c r="AS101">
        <v>0</v>
      </c>
      <c r="AT101">
        <v>0</v>
      </c>
      <c r="AU101">
        <v>1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1</v>
      </c>
      <c r="BE101">
        <v>0</v>
      </c>
      <c r="BF101">
        <v>1</v>
      </c>
      <c r="BG101" s="1">
        <f t="shared" si="22"/>
        <v>100</v>
      </c>
      <c r="BH101">
        <v>30</v>
      </c>
      <c r="BI101">
        <v>21</v>
      </c>
      <c r="BJ101" s="159">
        <f t="shared" si="23"/>
        <v>639.2881852340995</v>
      </c>
      <c r="BK101" s="159">
        <f t="shared" si="24"/>
        <v>21.309606174469984</v>
      </c>
      <c r="BL101" s="158">
        <f t="shared" si="25"/>
        <v>1295453.5785583791</v>
      </c>
      <c r="BM101" s="159">
        <f t="shared" si="26"/>
        <v>2684.565503348143</v>
      </c>
      <c r="BN101" s="159">
        <f t="shared" si="27"/>
        <v>89.485516778271432</v>
      </c>
      <c r="BO101" s="159">
        <f t="shared" si="28"/>
        <v>481163.62371676549</v>
      </c>
      <c r="BP101" s="159">
        <f t="shared" si="29"/>
        <v>73751.512280661686</v>
      </c>
      <c r="BQ101" s="159">
        <f t="shared" si="30"/>
        <v>2458.383742688723</v>
      </c>
      <c r="BR101" s="159">
        <f t="shared" si="31"/>
        <v>3511.9767752696039</v>
      </c>
      <c r="BS101" s="159">
        <f t="shared" si="32"/>
        <v>2473134.045144855</v>
      </c>
      <c r="BT101" s="159">
        <f t="shared" si="33"/>
        <v>3533048.6359212212</v>
      </c>
      <c r="BU101" s="158">
        <v>3038147.2214468326</v>
      </c>
      <c r="BV101" s="158">
        <f t="shared" si="34"/>
        <v>38864052.221446835</v>
      </c>
    </row>
    <row r="102" spans="1:74" x14ac:dyDescent="0.2">
      <c r="A102" s="3">
        <v>43221</v>
      </c>
      <c r="B102" s="4">
        <f t="shared" si="17"/>
        <v>2018</v>
      </c>
      <c r="C102" s="2">
        <v>38850335</v>
      </c>
      <c r="D102" s="2">
        <f>VLOOKUP(B102,CDM!$I$5:$N$15,2,FALSE)/12</f>
        <v>3037702.3567513782</v>
      </c>
      <c r="E102" s="2">
        <f t="shared" si="20"/>
        <v>41888037.356751375</v>
      </c>
      <c r="F102" s="5">
        <v>60822</v>
      </c>
      <c r="G102" s="5">
        <v>13796645</v>
      </c>
      <c r="H102" s="5">
        <v>5371</v>
      </c>
      <c r="I102" s="2">
        <f>VLOOKUP(B102,CDM!$I$5:$N$15,3,FALSE)/12</f>
        <v>993596.71150296601</v>
      </c>
      <c r="J102" s="2">
        <f t="shared" si="19"/>
        <v>14790241.711502966</v>
      </c>
      <c r="K102" s="5">
        <v>72846017</v>
      </c>
      <c r="L102" s="2">
        <f>VLOOKUP(B102,CDM!$I$5:$N$15,4,FALSE)/12</f>
        <v>3904844.3543456518</v>
      </c>
      <c r="M102" s="86">
        <f t="shared" si="21"/>
        <v>76750861.354345649</v>
      </c>
      <c r="N102" s="5">
        <v>187517</v>
      </c>
      <c r="O102" s="5">
        <v>1008</v>
      </c>
      <c r="P102" s="5">
        <v>435165</v>
      </c>
      <c r="Q102" s="5">
        <v>1511.5</v>
      </c>
      <c r="R102" s="5">
        <v>17184</v>
      </c>
      <c r="S102" s="5">
        <v>261428</v>
      </c>
      <c r="T102" s="1">
        <v>24</v>
      </c>
      <c r="U102" s="1">
        <v>564</v>
      </c>
      <c r="V102" s="37">
        <f>'Economic (2020 Adj.)'!C114</f>
        <v>730276.2</v>
      </c>
      <c r="W102" s="37">
        <f>'Economic (2020 Adj.)'!D114</f>
        <v>7208.1</v>
      </c>
      <c r="X102" s="37">
        <f>'Economic (2020 Adj.)'!F114</f>
        <v>3335</v>
      </c>
      <c r="Y102" s="37">
        <f>'Economic (2020 Adj.)'!H114</f>
        <v>412.2</v>
      </c>
      <c r="Z102" s="37">
        <f>'Economic (2020 Adj.)'!E114</f>
        <v>7174.7</v>
      </c>
      <c r="AA102" s="37">
        <f>'Economic (2020 Adj.)'!G114</f>
        <v>3326.5</v>
      </c>
      <c r="AB102" s="37">
        <f>'Economic (2020 Adj.)'!I114</f>
        <v>408.1</v>
      </c>
      <c r="AC102" s="39">
        <f>Weather!D234</f>
        <v>14.790322580645164</v>
      </c>
      <c r="AD102" s="39">
        <f>Weather!E234</f>
        <v>173.79999999999998</v>
      </c>
      <c r="AE102" s="39">
        <f>Weather!F234</f>
        <v>12.3</v>
      </c>
      <c r="AF102" s="39">
        <f>Weather!G234</f>
        <v>127.7</v>
      </c>
      <c r="AG102" s="39">
        <f>Weather!H234</f>
        <v>28.2</v>
      </c>
      <c r="AH102" s="39">
        <f>Weather!I234</f>
        <v>86</v>
      </c>
      <c r="AI102" s="39">
        <f>Weather!J234</f>
        <v>48.5</v>
      </c>
      <c r="AJ102" s="39">
        <f>Weather!K234</f>
        <v>50.5</v>
      </c>
      <c r="AK102" s="39">
        <f>Weather!L234</f>
        <v>74.999999999999986</v>
      </c>
      <c r="AL102" s="39">
        <f>Weather!M234</f>
        <v>25.199999999999996</v>
      </c>
      <c r="AM102" s="39">
        <f>Weather!N234</f>
        <v>111.69999999999997</v>
      </c>
      <c r="AN102" s="39">
        <f>Weather!O234</f>
        <v>6.8999999999999986</v>
      </c>
      <c r="AO102" s="39">
        <f>Weather!P234</f>
        <v>155.39999999999998</v>
      </c>
      <c r="AP102" s="39">
        <f>Weather!Q234</f>
        <v>0.69999999999999929</v>
      </c>
      <c r="AQ102" s="39">
        <f>Weather!R234</f>
        <v>211.20000000000002</v>
      </c>
      <c r="AR102">
        <v>0</v>
      </c>
      <c r="AS102">
        <v>0</v>
      </c>
      <c r="AT102">
        <v>0</v>
      </c>
      <c r="AU102">
        <v>0</v>
      </c>
      <c r="AV102">
        <v>1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1</v>
      </c>
      <c r="BE102">
        <v>0</v>
      </c>
      <c r="BF102">
        <v>1</v>
      </c>
      <c r="BG102" s="1">
        <f t="shared" si="22"/>
        <v>101</v>
      </c>
      <c r="BH102">
        <v>31</v>
      </c>
      <c r="BI102">
        <v>22</v>
      </c>
      <c r="BJ102" s="159">
        <f t="shared" si="23"/>
        <v>688.69878262390876</v>
      </c>
      <c r="BK102" s="159">
        <f t="shared" si="24"/>
        <v>22.216089762061571</v>
      </c>
      <c r="BL102" s="158">
        <f t="shared" si="25"/>
        <v>1351227.0115081088</v>
      </c>
      <c r="BM102" s="159">
        <f t="shared" si="26"/>
        <v>2753.7221581647673</v>
      </c>
      <c r="BN102" s="159">
        <f t="shared" si="27"/>
        <v>88.829747037573142</v>
      </c>
      <c r="BO102" s="159">
        <f t="shared" si="28"/>
        <v>477104.57133880531</v>
      </c>
      <c r="BP102" s="159">
        <f t="shared" si="29"/>
        <v>76141.72753407307</v>
      </c>
      <c r="BQ102" s="159">
        <f t="shared" si="30"/>
        <v>2456.1847591636474</v>
      </c>
      <c r="BR102" s="159">
        <f t="shared" si="31"/>
        <v>3460.9876151851395</v>
      </c>
      <c r="BS102" s="159">
        <f t="shared" si="32"/>
        <v>2475834.2372369566</v>
      </c>
      <c r="BT102" s="159">
        <f t="shared" si="33"/>
        <v>3488675.5161066204</v>
      </c>
      <c r="BU102" s="158">
        <v>3038147.2214468326</v>
      </c>
      <c r="BV102" s="158">
        <f t="shared" si="34"/>
        <v>41888482.221446835</v>
      </c>
    </row>
    <row r="103" spans="1:74" x14ac:dyDescent="0.2">
      <c r="A103" s="3">
        <v>43252</v>
      </c>
      <c r="B103" s="4">
        <f t="shared" si="17"/>
        <v>2018</v>
      </c>
      <c r="C103" s="2">
        <v>49699411</v>
      </c>
      <c r="D103" s="2">
        <f>VLOOKUP(B103,CDM!$I$5:$N$15,2,FALSE)/12</f>
        <v>3037702.3567513782</v>
      </c>
      <c r="E103" s="2">
        <f t="shared" si="20"/>
        <v>52737113.356751375</v>
      </c>
      <c r="F103" s="5">
        <v>60920</v>
      </c>
      <c r="G103" s="5">
        <v>14595194</v>
      </c>
      <c r="H103" s="5">
        <v>5437</v>
      </c>
      <c r="I103" s="2">
        <f>VLOOKUP(B103,CDM!$I$5:$N$15,3,FALSE)/12</f>
        <v>993596.71150296601</v>
      </c>
      <c r="J103" s="2">
        <f t="shared" si="19"/>
        <v>15588790.711502966</v>
      </c>
      <c r="K103" s="5">
        <v>74459387</v>
      </c>
      <c r="L103" s="2">
        <f>VLOOKUP(B103,CDM!$I$5:$N$15,4,FALSE)/12</f>
        <v>3904844.3543456518</v>
      </c>
      <c r="M103" s="86">
        <f t="shared" si="21"/>
        <v>78364231.354345649</v>
      </c>
      <c r="N103" s="5">
        <v>205707</v>
      </c>
      <c r="O103" s="5">
        <v>970</v>
      </c>
      <c r="P103" s="5">
        <v>392256</v>
      </c>
      <c r="Q103" s="5">
        <v>1511</v>
      </c>
      <c r="R103" s="5">
        <v>17184</v>
      </c>
      <c r="S103" s="5">
        <v>260815</v>
      </c>
      <c r="T103" s="1">
        <v>24</v>
      </c>
      <c r="U103" s="1">
        <v>564</v>
      </c>
      <c r="V103" s="37">
        <f>'Economic (2020 Adj.)'!C115</f>
        <v>730276.2</v>
      </c>
      <c r="W103" s="37">
        <f>'Economic (2020 Adj.)'!D115</f>
        <v>7224.1</v>
      </c>
      <c r="X103" s="37">
        <f>'Economic (2020 Adj.)'!F115</f>
        <v>3341.9</v>
      </c>
      <c r="Y103" s="37">
        <f>'Economic (2020 Adj.)'!H115</f>
        <v>414.9</v>
      </c>
      <c r="Z103" s="37">
        <f>'Economic (2020 Adj.)'!E115</f>
        <v>7269.2</v>
      </c>
      <c r="AA103" s="37">
        <f>'Economic (2020 Adj.)'!G115</f>
        <v>3363.4</v>
      </c>
      <c r="AB103" s="37">
        <f>'Economic (2020 Adj.)'!I115</f>
        <v>414.3</v>
      </c>
      <c r="AC103" s="39">
        <f>Weather!D235</f>
        <v>19.029999999999998</v>
      </c>
      <c r="AD103" s="39">
        <f>Weather!E235</f>
        <v>64.600000000000009</v>
      </c>
      <c r="AE103" s="39">
        <f>Weather!F235</f>
        <v>35.5</v>
      </c>
      <c r="AF103" s="39">
        <f>Weather!G235</f>
        <v>26.9</v>
      </c>
      <c r="AG103" s="39">
        <f>Weather!H235</f>
        <v>57.800000000000004</v>
      </c>
      <c r="AH103" s="39">
        <f>Weather!I235</f>
        <v>5.0000000000000018</v>
      </c>
      <c r="AI103" s="39">
        <f>Weather!J235</f>
        <v>95.899999999999977</v>
      </c>
      <c r="AJ103" s="39">
        <f>Weather!K235</f>
        <v>0.60000000000000142</v>
      </c>
      <c r="AK103" s="39">
        <f>Weather!L235</f>
        <v>151.49999999999997</v>
      </c>
      <c r="AL103" s="39">
        <f>Weather!M235</f>
        <v>0</v>
      </c>
      <c r="AM103" s="39">
        <f>Weather!N235</f>
        <v>210.90000000000006</v>
      </c>
      <c r="AN103" s="39">
        <f>Weather!O235</f>
        <v>0</v>
      </c>
      <c r="AO103" s="39">
        <f>Weather!P235</f>
        <v>270.90000000000009</v>
      </c>
      <c r="AP103" s="39">
        <f>Weather!Q235</f>
        <v>0</v>
      </c>
      <c r="AQ103" s="39">
        <f>Weather!R235</f>
        <v>330.90000000000009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1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 s="1">
        <f t="shared" si="22"/>
        <v>102</v>
      </c>
      <c r="BH103">
        <v>30</v>
      </c>
      <c r="BI103">
        <v>21</v>
      </c>
      <c r="BJ103" s="159">
        <f t="shared" si="23"/>
        <v>865.67815753039031</v>
      </c>
      <c r="BK103" s="159">
        <f t="shared" si="24"/>
        <v>28.855938584346344</v>
      </c>
      <c r="BL103" s="158">
        <f t="shared" si="25"/>
        <v>1757903.7785583793</v>
      </c>
      <c r="BM103" s="159">
        <f t="shared" si="26"/>
        <v>2867.1676865004533</v>
      </c>
      <c r="BN103" s="159">
        <f t="shared" si="27"/>
        <v>95.57225621668178</v>
      </c>
      <c r="BO103" s="159">
        <f t="shared" si="28"/>
        <v>519626.35705009883</v>
      </c>
      <c r="BP103" s="159">
        <f t="shared" si="29"/>
        <v>80787.867375614078</v>
      </c>
      <c r="BQ103" s="159">
        <f t="shared" si="30"/>
        <v>2692.9289125204691</v>
      </c>
      <c r="BR103" s="159">
        <f t="shared" si="31"/>
        <v>3847.0413036006703</v>
      </c>
      <c r="BS103" s="159">
        <f t="shared" si="32"/>
        <v>2612141.045144855</v>
      </c>
      <c r="BT103" s="159">
        <f t="shared" si="33"/>
        <v>3731630.0644926499</v>
      </c>
      <c r="BU103" s="158">
        <v>3038147.2214468326</v>
      </c>
      <c r="BV103" s="158">
        <f t="shared" si="34"/>
        <v>52737558.221446835</v>
      </c>
    </row>
    <row r="104" spans="1:74" x14ac:dyDescent="0.2">
      <c r="A104" s="3">
        <v>43282</v>
      </c>
      <c r="B104" s="4">
        <f t="shared" si="17"/>
        <v>2018</v>
      </c>
      <c r="C104" s="2">
        <v>62470256</v>
      </c>
      <c r="D104" s="2">
        <f>VLOOKUP(B104,CDM!$I$5:$N$15,2,FALSE)/12</f>
        <v>3037702.3567513782</v>
      </c>
      <c r="E104" s="2">
        <f t="shared" si="20"/>
        <v>65507958.356751375</v>
      </c>
      <c r="F104" s="5">
        <v>60944</v>
      </c>
      <c r="G104" s="5">
        <v>16326498</v>
      </c>
      <c r="H104" s="5">
        <v>5443</v>
      </c>
      <c r="I104" s="2">
        <f>VLOOKUP(B104,CDM!$I$5:$N$15,3,FALSE)/12</f>
        <v>993596.71150296601</v>
      </c>
      <c r="J104" s="2">
        <f t="shared" si="19"/>
        <v>17320094.711502966</v>
      </c>
      <c r="K104" s="5">
        <v>79813563</v>
      </c>
      <c r="L104" s="2">
        <f>VLOOKUP(B104,CDM!$I$5:$N$15,4,FALSE)/12</f>
        <v>3904844.3543456518</v>
      </c>
      <c r="M104" s="86">
        <f t="shared" si="21"/>
        <v>83718407.354345649</v>
      </c>
      <c r="N104" s="5">
        <v>212958</v>
      </c>
      <c r="O104" s="5">
        <v>970</v>
      </c>
      <c r="P104" s="5">
        <v>418842.3</v>
      </c>
      <c r="Q104" s="5">
        <v>1502.3</v>
      </c>
      <c r="R104" s="5">
        <v>17184</v>
      </c>
      <c r="S104" s="5">
        <v>261377</v>
      </c>
      <c r="T104" s="1">
        <v>24</v>
      </c>
      <c r="U104" s="1">
        <v>563</v>
      </c>
      <c r="V104" s="37">
        <f>'Economic (2020 Adj.)'!C116</f>
        <v>730276.2</v>
      </c>
      <c r="W104" s="37">
        <f>'Economic (2020 Adj.)'!D116</f>
        <v>7258.6</v>
      </c>
      <c r="X104" s="37">
        <f>'Economic (2020 Adj.)'!F116</f>
        <v>3357.7</v>
      </c>
      <c r="Y104" s="37">
        <f>'Economic (2020 Adj.)'!H116</f>
        <v>416.4</v>
      </c>
      <c r="Z104" s="37">
        <f>'Economic (2020 Adj.)'!E116</f>
        <v>7352.5</v>
      </c>
      <c r="AA104" s="37">
        <f>'Economic (2020 Adj.)'!G116</f>
        <v>3397.6</v>
      </c>
      <c r="AB104" s="37">
        <f>'Economic (2020 Adj.)'!I116</f>
        <v>418.9</v>
      </c>
      <c r="AC104" s="39">
        <f>Weather!D236</f>
        <v>23.296774193548391</v>
      </c>
      <c r="AD104" s="39">
        <f>Weather!E236</f>
        <v>0.5</v>
      </c>
      <c r="AE104" s="39">
        <f>Weather!F236</f>
        <v>102.69999999999999</v>
      </c>
      <c r="AF104" s="39">
        <f>Weather!G236</f>
        <v>0</v>
      </c>
      <c r="AG104" s="39">
        <f>Weather!H236</f>
        <v>164.19999999999996</v>
      </c>
      <c r="AH104" s="39">
        <f>Weather!I236</f>
        <v>0</v>
      </c>
      <c r="AI104" s="39">
        <f>Weather!J236</f>
        <v>226.19999999999996</v>
      </c>
      <c r="AJ104" s="39">
        <f>Weather!K236</f>
        <v>0</v>
      </c>
      <c r="AK104" s="39">
        <f>Weather!L236</f>
        <v>288.2</v>
      </c>
      <c r="AL104" s="39">
        <f>Weather!M236</f>
        <v>0</v>
      </c>
      <c r="AM104" s="39">
        <f>Weather!N236</f>
        <v>350.2</v>
      </c>
      <c r="AN104" s="39">
        <f>Weather!O236</f>
        <v>0</v>
      </c>
      <c r="AO104" s="39">
        <f>Weather!P236</f>
        <v>412.20000000000005</v>
      </c>
      <c r="AP104" s="39">
        <f>Weather!Q236</f>
        <v>0</v>
      </c>
      <c r="AQ104" s="39">
        <f>Weather!R236</f>
        <v>474.2000000000001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 s="1">
        <f t="shared" si="22"/>
        <v>103</v>
      </c>
      <c r="BH104">
        <v>31</v>
      </c>
      <c r="BI104">
        <v>21</v>
      </c>
      <c r="BJ104" s="159">
        <f t="shared" si="23"/>
        <v>1074.8877388545448</v>
      </c>
      <c r="BK104" s="159">
        <f t="shared" si="24"/>
        <v>34.673798027565958</v>
      </c>
      <c r="BL104" s="158">
        <f t="shared" si="25"/>
        <v>2113159.9469919796</v>
      </c>
      <c r="BM104" s="159">
        <f t="shared" si="26"/>
        <v>3182.086112714122</v>
      </c>
      <c r="BN104" s="159">
        <f t="shared" si="27"/>
        <v>102.64793911981039</v>
      </c>
      <c r="BO104" s="159">
        <f t="shared" si="28"/>
        <v>558712.73262912792</v>
      </c>
      <c r="BP104" s="159">
        <f t="shared" si="29"/>
        <v>86307.636447779019</v>
      </c>
      <c r="BQ104" s="159">
        <f t="shared" si="30"/>
        <v>2784.117304767065</v>
      </c>
      <c r="BR104" s="159">
        <f t="shared" si="31"/>
        <v>4109.8874498942387</v>
      </c>
      <c r="BS104" s="159">
        <f t="shared" si="32"/>
        <v>2700593.7856240533</v>
      </c>
      <c r="BT104" s="159">
        <f t="shared" si="33"/>
        <v>3986590.826397412</v>
      </c>
      <c r="BU104" s="158">
        <v>3038147.2214468326</v>
      </c>
      <c r="BV104" s="158">
        <f t="shared" si="34"/>
        <v>65508403.221446835</v>
      </c>
    </row>
    <row r="105" spans="1:74" x14ac:dyDescent="0.2">
      <c r="A105" s="3">
        <v>43313</v>
      </c>
      <c r="B105" s="4">
        <f t="shared" si="17"/>
        <v>2018</v>
      </c>
      <c r="C105" s="2">
        <v>60684419</v>
      </c>
      <c r="D105" s="2">
        <f>VLOOKUP(B105,CDM!$I$5:$N$15,2,FALSE)/12</f>
        <v>3037702.3567513782</v>
      </c>
      <c r="E105" s="2">
        <f t="shared" si="20"/>
        <v>63722121.356751375</v>
      </c>
      <c r="F105" s="5">
        <v>60940</v>
      </c>
      <c r="G105" s="5">
        <v>16132239</v>
      </c>
      <c r="H105" s="5">
        <v>5466</v>
      </c>
      <c r="I105" s="2">
        <f>VLOOKUP(B105,CDM!$I$5:$N$15,3,FALSE)/12</f>
        <v>993596.71150296601</v>
      </c>
      <c r="J105" s="2">
        <f t="shared" si="19"/>
        <v>17125835.711502966</v>
      </c>
      <c r="K105" s="5">
        <v>79970235</v>
      </c>
      <c r="L105" s="2">
        <f>VLOOKUP(B105,CDM!$I$5:$N$15,4,FALSE)/12</f>
        <v>3904844.3543456518</v>
      </c>
      <c r="M105" s="86">
        <f t="shared" si="21"/>
        <v>83875079.354345649</v>
      </c>
      <c r="N105" s="5">
        <v>205769</v>
      </c>
      <c r="O105" s="5">
        <v>970</v>
      </c>
      <c r="P105" s="5">
        <v>468399.7</v>
      </c>
      <c r="Q105" s="5">
        <v>1493.6</v>
      </c>
      <c r="R105" s="5">
        <v>17184</v>
      </c>
      <c r="S105" s="5">
        <v>261095</v>
      </c>
      <c r="T105" s="1">
        <v>24</v>
      </c>
      <c r="U105" s="1">
        <v>563</v>
      </c>
      <c r="V105" s="37">
        <f>'Economic (2020 Adj.)'!C117</f>
        <v>730276.2</v>
      </c>
      <c r="W105" s="37">
        <f>'Economic (2020 Adj.)'!D117</f>
        <v>7264.8</v>
      </c>
      <c r="X105" s="37">
        <f>'Economic (2020 Adj.)'!F117</f>
        <v>3354.6</v>
      </c>
      <c r="Y105" s="37">
        <f>'Economic (2020 Adj.)'!H117</f>
        <v>413.1</v>
      </c>
      <c r="Z105" s="37">
        <f>'Economic (2020 Adj.)'!E117</f>
        <v>7356</v>
      </c>
      <c r="AA105" s="37">
        <f>'Economic (2020 Adj.)'!G117</f>
        <v>3390.3</v>
      </c>
      <c r="AB105" s="37">
        <f>'Economic (2020 Adj.)'!I117</f>
        <v>416.3</v>
      </c>
      <c r="AC105" s="39">
        <f>Weather!D237</f>
        <v>23.283870967741933</v>
      </c>
      <c r="AD105" s="39">
        <f>Weather!E237</f>
        <v>5.8000000000000007</v>
      </c>
      <c r="AE105" s="39">
        <f>Weather!F237</f>
        <v>107.60000000000002</v>
      </c>
      <c r="AF105" s="39">
        <f>Weather!G237</f>
        <v>1.3000000000000007</v>
      </c>
      <c r="AG105" s="39">
        <f>Weather!H237</f>
        <v>165.10000000000002</v>
      </c>
      <c r="AH105" s="39">
        <f>Weather!I237</f>
        <v>0</v>
      </c>
      <c r="AI105" s="39">
        <f>Weather!J237</f>
        <v>225.8</v>
      </c>
      <c r="AJ105" s="39">
        <f>Weather!K237</f>
        <v>0</v>
      </c>
      <c r="AK105" s="39">
        <f>Weather!L237</f>
        <v>287.79999999999995</v>
      </c>
      <c r="AL105" s="39">
        <f>Weather!M237</f>
        <v>0</v>
      </c>
      <c r="AM105" s="39">
        <f>Weather!N237</f>
        <v>349.79999999999995</v>
      </c>
      <c r="AN105" s="39">
        <f>Weather!O237</f>
        <v>0</v>
      </c>
      <c r="AO105" s="39">
        <f>Weather!P237</f>
        <v>411.7999999999999</v>
      </c>
      <c r="AP105" s="39">
        <f>Weather!Q237</f>
        <v>0</v>
      </c>
      <c r="AQ105" s="39">
        <f>Weather!R237</f>
        <v>473.7999999999999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1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 s="1">
        <f t="shared" si="22"/>
        <v>104</v>
      </c>
      <c r="BH105">
        <v>31</v>
      </c>
      <c r="BI105">
        <v>22</v>
      </c>
      <c r="BJ105" s="159">
        <f t="shared" si="23"/>
        <v>1045.6534518666126</v>
      </c>
      <c r="BK105" s="159">
        <f t="shared" si="24"/>
        <v>33.730756511826215</v>
      </c>
      <c r="BL105" s="158">
        <f t="shared" si="25"/>
        <v>2055552.3018306894</v>
      </c>
      <c r="BM105" s="159">
        <f t="shared" si="26"/>
        <v>3133.156917581955</v>
      </c>
      <c r="BN105" s="159">
        <f t="shared" si="27"/>
        <v>101.06957798651467</v>
      </c>
      <c r="BO105" s="159">
        <f t="shared" si="28"/>
        <v>552446.31327428925</v>
      </c>
      <c r="BP105" s="159">
        <f t="shared" si="29"/>
        <v>86469.153973552209</v>
      </c>
      <c r="BQ105" s="159">
        <f t="shared" si="30"/>
        <v>2789.3275475339424</v>
      </c>
      <c r="BR105" s="159">
        <f t="shared" si="31"/>
        <v>3930.4160897069187</v>
      </c>
      <c r="BS105" s="159">
        <f t="shared" si="32"/>
        <v>2705647.7211079244</v>
      </c>
      <c r="BT105" s="159">
        <f t="shared" si="33"/>
        <v>3812503.6070157113</v>
      </c>
      <c r="BU105" s="158">
        <v>3038147.2214468326</v>
      </c>
      <c r="BV105" s="158">
        <f t="shared" si="34"/>
        <v>63722566.221446835</v>
      </c>
    </row>
    <row r="106" spans="1:74" x14ac:dyDescent="0.2">
      <c r="A106" s="3">
        <v>43344</v>
      </c>
      <c r="B106" s="4">
        <f t="shared" ref="B106:B117" si="35">YEAR(A106)</f>
        <v>2018</v>
      </c>
      <c r="C106" s="2">
        <v>48255985</v>
      </c>
      <c r="D106" s="2">
        <f>VLOOKUP(B106,CDM!$I$5:$N$15,2,FALSE)/12</f>
        <v>3037702.3567513782</v>
      </c>
      <c r="E106" s="2">
        <f t="shared" si="20"/>
        <v>51293687.356751375</v>
      </c>
      <c r="F106" s="5">
        <v>60973</v>
      </c>
      <c r="G106" s="5">
        <v>14295949</v>
      </c>
      <c r="H106" s="5">
        <v>5466</v>
      </c>
      <c r="I106" s="2">
        <f>VLOOKUP(B106,CDM!$I$5:$N$15,3,FALSE)/12</f>
        <v>993596.71150296601</v>
      </c>
      <c r="J106" s="2">
        <f t="shared" si="19"/>
        <v>15289545.711502966</v>
      </c>
      <c r="K106" s="5">
        <v>72439191</v>
      </c>
      <c r="L106" s="2">
        <f>VLOOKUP(B106,CDM!$I$5:$N$15,4,FALSE)/12</f>
        <v>3904844.3543456518</v>
      </c>
      <c r="M106" s="86">
        <f t="shared" si="21"/>
        <v>76344035.354345649</v>
      </c>
      <c r="N106" s="5">
        <v>206092</v>
      </c>
      <c r="O106" s="5">
        <v>974</v>
      </c>
      <c r="P106" s="5">
        <v>487042.4</v>
      </c>
      <c r="Q106" s="5">
        <v>1407</v>
      </c>
      <c r="R106" s="5">
        <v>17184</v>
      </c>
      <c r="S106" s="5">
        <v>260813</v>
      </c>
      <c r="T106" s="1">
        <v>24</v>
      </c>
      <c r="U106" s="1">
        <v>563</v>
      </c>
      <c r="V106" s="37">
        <f>'Economic (2020 Adj.)'!C118</f>
        <v>730276.2</v>
      </c>
      <c r="W106" s="37">
        <f>'Economic (2020 Adj.)'!D118</f>
        <v>7268.1</v>
      </c>
      <c r="X106" s="37">
        <f>'Economic (2020 Adj.)'!F118</f>
        <v>3347.2</v>
      </c>
      <c r="Y106" s="37">
        <f>'Economic (2020 Adj.)'!H118</f>
        <v>411.2</v>
      </c>
      <c r="Z106" s="37">
        <f>'Economic (2020 Adj.)'!E118</f>
        <v>7315.2</v>
      </c>
      <c r="AA106" s="37">
        <f>'Economic (2020 Adj.)'!G118</f>
        <v>3361.9</v>
      </c>
      <c r="AB106" s="37">
        <f>'Economic (2020 Adj.)'!I118</f>
        <v>412.4</v>
      </c>
      <c r="AC106" s="39">
        <f>Weather!D238</f>
        <v>19.446666666666669</v>
      </c>
      <c r="AD106" s="39">
        <f>Weather!E238</f>
        <v>57.199999999999996</v>
      </c>
      <c r="AE106" s="39">
        <f>Weather!F238</f>
        <v>40.599999999999994</v>
      </c>
      <c r="AF106" s="39">
        <f>Weather!G238</f>
        <v>27.800000000000004</v>
      </c>
      <c r="AG106" s="39">
        <f>Weather!H238</f>
        <v>71.199999999999989</v>
      </c>
      <c r="AH106" s="39">
        <f>Weather!I238</f>
        <v>11.300000000000002</v>
      </c>
      <c r="AI106" s="39">
        <f>Weather!J238</f>
        <v>114.70000000000003</v>
      </c>
      <c r="AJ106" s="39">
        <f>Weather!K238</f>
        <v>2.0000000000000018</v>
      </c>
      <c r="AK106" s="39">
        <f>Weather!L238</f>
        <v>165.40000000000003</v>
      </c>
      <c r="AL106" s="39">
        <f>Weather!M238</f>
        <v>0</v>
      </c>
      <c r="AM106" s="39">
        <f>Weather!N238</f>
        <v>223.39999999999998</v>
      </c>
      <c r="AN106" s="39">
        <f>Weather!O238</f>
        <v>0</v>
      </c>
      <c r="AO106" s="39">
        <f>Weather!P238</f>
        <v>283.39999999999998</v>
      </c>
      <c r="AP106" s="39">
        <f>Weather!Q238</f>
        <v>0</v>
      </c>
      <c r="AQ106" s="39">
        <f>Weather!R238</f>
        <v>343.39999999999992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1</v>
      </c>
      <c r="BA106">
        <v>0</v>
      </c>
      <c r="BB106">
        <v>0</v>
      </c>
      <c r="BC106">
        <v>0</v>
      </c>
      <c r="BD106">
        <v>0</v>
      </c>
      <c r="BE106">
        <v>1</v>
      </c>
      <c r="BF106">
        <v>1</v>
      </c>
      <c r="BG106" s="1">
        <f t="shared" si="22"/>
        <v>105</v>
      </c>
      <c r="BH106">
        <v>30</v>
      </c>
      <c r="BI106">
        <v>19</v>
      </c>
      <c r="BJ106" s="159">
        <f t="shared" si="23"/>
        <v>841.25247825679196</v>
      </c>
      <c r="BK106" s="159">
        <f t="shared" si="24"/>
        <v>28.041749275226397</v>
      </c>
      <c r="BL106" s="158">
        <f t="shared" si="25"/>
        <v>1709789.5785583791</v>
      </c>
      <c r="BM106" s="159">
        <f t="shared" si="26"/>
        <v>2797.2092410360347</v>
      </c>
      <c r="BN106" s="159">
        <f t="shared" si="27"/>
        <v>93.240308034534493</v>
      </c>
      <c r="BO106" s="159">
        <f t="shared" si="28"/>
        <v>509651.52371676551</v>
      </c>
      <c r="BP106" s="159">
        <f t="shared" si="29"/>
        <v>78381.966482901073</v>
      </c>
      <c r="BQ106" s="159">
        <f t="shared" si="30"/>
        <v>2612.7322160967024</v>
      </c>
      <c r="BR106" s="159">
        <f t="shared" si="31"/>
        <v>4125.3666569947936</v>
      </c>
      <c r="BS106" s="159">
        <f t="shared" si="32"/>
        <v>2544801.1784781883</v>
      </c>
      <c r="BT106" s="159">
        <f t="shared" si="33"/>
        <v>4018107.1239129291</v>
      </c>
      <c r="BU106" s="158">
        <v>3038147.2214468326</v>
      </c>
      <c r="BV106" s="158">
        <f t="shared" si="34"/>
        <v>51294132.221446835</v>
      </c>
    </row>
    <row r="107" spans="1:74" x14ac:dyDescent="0.2">
      <c r="A107" s="3">
        <v>43374</v>
      </c>
      <c r="B107" s="4">
        <f t="shared" si="35"/>
        <v>2018</v>
      </c>
      <c r="C107" s="2">
        <v>37999906</v>
      </c>
      <c r="D107" s="2">
        <f>VLOOKUP(B107,CDM!$I$5:$N$15,2,FALSE)/12</f>
        <v>3037702.3567513782</v>
      </c>
      <c r="E107" s="2">
        <f t="shared" si="20"/>
        <v>41037608.356751375</v>
      </c>
      <c r="F107" s="5">
        <v>60992</v>
      </c>
      <c r="G107" s="5">
        <v>13367196</v>
      </c>
      <c r="H107" s="5">
        <v>5469</v>
      </c>
      <c r="I107" s="2">
        <f>VLOOKUP(B107,CDM!$I$5:$N$15,3,FALSE)/12</f>
        <v>993596.71150296601</v>
      </c>
      <c r="J107" s="2">
        <f t="shared" si="19"/>
        <v>14360792.711502966</v>
      </c>
      <c r="K107" s="5">
        <v>68627728</v>
      </c>
      <c r="L107" s="2">
        <f>VLOOKUP(B107,CDM!$I$5:$N$15,4,FALSE)/12</f>
        <v>3904844.3543456518</v>
      </c>
      <c r="M107" s="86">
        <f t="shared" si="21"/>
        <v>72532572.354345649</v>
      </c>
      <c r="N107" s="5">
        <v>205563</v>
      </c>
      <c r="O107" s="5">
        <v>972</v>
      </c>
      <c r="P107" s="5">
        <v>541847.9</v>
      </c>
      <c r="Q107" s="5">
        <v>1343.3</v>
      </c>
      <c r="R107" s="5">
        <v>17184</v>
      </c>
      <c r="S107" s="5">
        <v>261271</v>
      </c>
      <c r="T107" s="1">
        <v>24</v>
      </c>
      <c r="U107" s="1">
        <v>563</v>
      </c>
      <c r="V107" s="37">
        <f>'Economic (2020 Adj.)'!C119</f>
        <v>730276.2</v>
      </c>
      <c r="W107" s="37">
        <f>'Economic (2020 Adj.)'!D119</f>
        <v>7253</v>
      </c>
      <c r="X107" s="37">
        <f>'Economic (2020 Adj.)'!F119</f>
        <v>3346.6</v>
      </c>
      <c r="Y107" s="37">
        <f>'Economic (2020 Adj.)'!H119</f>
        <v>411.9</v>
      </c>
      <c r="Z107" s="37">
        <f>'Economic (2020 Adj.)'!E119</f>
        <v>7274.4</v>
      </c>
      <c r="AA107" s="37">
        <f>'Economic (2020 Adj.)'!G119</f>
        <v>3341.9</v>
      </c>
      <c r="AB107" s="37">
        <f>'Economic (2020 Adj.)'!I119</f>
        <v>412.1</v>
      </c>
      <c r="AC107" s="39">
        <f>Weather!D239</f>
        <v>10.645161290322582</v>
      </c>
      <c r="AD107" s="39">
        <f>Weather!E239</f>
        <v>295.49999999999989</v>
      </c>
      <c r="AE107" s="39">
        <f>Weather!F239</f>
        <v>5.5</v>
      </c>
      <c r="AF107" s="39">
        <f>Weather!G239</f>
        <v>237.49999999999997</v>
      </c>
      <c r="AG107" s="39">
        <f>Weather!H239</f>
        <v>9.5</v>
      </c>
      <c r="AH107" s="39">
        <f>Weather!I239</f>
        <v>182.2</v>
      </c>
      <c r="AI107" s="39">
        <f>Weather!J239</f>
        <v>16.2</v>
      </c>
      <c r="AJ107" s="39">
        <f>Weather!K239</f>
        <v>132.70000000000002</v>
      </c>
      <c r="AK107" s="39">
        <f>Weather!L239</f>
        <v>28.7</v>
      </c>
      <c r="AL107" s="39">
        <f>Weather!M239</f>
        <v>88.200000000000031</v>
      </c>
      <c r="AM107" s="39">
        <f>Weather!N239</f>
        <v>46.2</v>
      </c>
      <c r="AN107" s="39">
        <f>Weather!O239</f>
        <v>50.199999999999996</v>
      </c>
      <c r="AO107" s="39">
        <f>Weather!P239</f>
        <v>70.2</v>
      </c>
      <c r="AP107" s="39">
        <f>Weather!Q239</f>
        <v>20.599999999999994</v>
      </c>
      <c r="AQ107" s="39">
        <f>Weather!R239</f>
        <v>102.60000000000001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1</v>
      </c>
      <c r="BB107">
        <v>0</v>
      </c>
      <c r="BC107">
        <v>0</v>
      </c>
      <c r="BD107">
        <v>0</v>
      </c>
      <c r="BE107">
        <v>1</v>
      </c>
      <c r="BF107">
        <v>1</v>
      </c>
      <c r="BG107" s="1">
        <f t="shared" si="22"/>
        <v>106</v>
      </c>
      <c r="BH107">
        <v>31</v>
      </c>
      <c r="BI107">
        <v>22</v>
      </c>
      <c r="BJ107" s="159">
        <f t="shared" si="23"/>
        <v>672.83591875576099</v>
      </c>
      <c r="BK107" s="159">
        <f t="shared" si="24"/>
        <v>21.704384475992288</v>
      </c>
      <c r="BL107" s="158">
        <f t="shared" si="25"/>
        <v>1323793.8179597217</v>
      </c>
      <c r="BM107" s="159">
        <f t="shared" si="26"/>
        <v>2625.8534853726396</v>
      </c>
      <c r="BN107" s="159">
        <f t="shared" si="27"/>
        <v>84.704951141052888</v>
      </c>
      <c r="BO107" s="159">
        <f t="shared" si="28"/>
        <v>463251.37779041822</v>
      </c>
      <c r="BP107" s="159">
        <f t="shared" si="29"/>
        <v>74621.988018874123</v>
      </c>
      <c r="BQ107" s="159">
        <f t="shared" si="30"/>
        <v>2407.1609038346492</v>
      </c>
      <c r="BR107" s="159">
        <f t="shared" si="31"/>
        <v>3391.9085463124602</v>
      </c>
      <c r="BS107" s="159">
        <f t="shared" si="32"/>
        <v>2339760.398527279</v>
      </c>
      <c r="BT107" s="159">
        <f t="shared" si="33"/>
        <v>3296935.1070157113</v>
      </c>
      <c r="BU107" s="158">
        <v>3038147.2214468326</v>
      </c>
      <c r="BV107" s="158">
        <f t="shared" si="34"/>
        <v>41038053.221446835</v>
      </c>
    </row>
    <row r="108" spans="1:74" x14ac:dyDescent="0.2">
      <c r="A108" s="3">
        <v>43405</v>
      </c>
      <c r="B108" s="4">
        <f t="shared" si="35"/>
        <v>2018</v>
      </c>
      <c r="C108" s="2">
        <v>38116428</v>
      </c>
      <c r="D108" s="2">
        <f>VLOOKUP(B108,CDM!$I$5:$N$15,2,FALSE)/12</f>
        <v>3037702.3567513782</v>
      </c>
      <c r="E108" s="2">
        <f t="shared" si="20"/>
        <v>41154130.356751375</v>
      </c>
      <c r="F108" s="5">
        <v>61031</v>
      </c>
      <c r="G108" s="5">
        <v>13835360</v>
      </c>
      <c r="H108" s="5">
        <v>5496</v>
      </c>
      <c r="I108" s="2">
        <f>VLOOKUP(B108,CDM!$I$5:$N$15,3,FALSE)/12</f>
        <v>993596.71150296601</v>
      </c>
      <c r="J108" s="2">
        <f t="shared" si="19"/>
        <v>14828956.711502966</v>
      </c>
      <c r="K108" s="5">
        <v>68344175</v>
      </c>
      <c r="L108" s="2">
        <f>VLOOKUP(B108,CDM!$I$5:$N$15,4,FALSE)/12</f>
        <v>3904844.3543456518</v>
      </c>
      <c r="M108" s="86">
        <f t="shared" si="21"/>
        <v>72249019.354345649</v>
      </c>
      <c r="N108" s="5">
        <v>205844</v>
      </c>
      <c r="O108" s="5">
        <v>972</v>
      </c>
      <c r="P108" s="5">
        <v>565178.5</v>
      </c>
      <c r="Q108" s="5">
        <v>1317.1</v>
      </c>
      <c r="R108" s="5">
        <v>17184</v>
      </c>
      <c r="S108" s="5">
        <v>260703</v>
      </c>
      <c r="T108" s="1">
        <v>24</v>
      </c>
      <c r="U108" s="1">
        <v>562</v>
      </c>
      <c r="V108" s="37">
        <f>'Economic (2020 Adj.)'!C120</f>
        <v>730276.2</v>
      </c>
      <c r="W108" s="37">
        <f>'Economic (2020 Adj.)'!D120</f>
        <v>7273.5</v>
      </c>
      <c r="X108" s="37">
        <f>'Economic (2020 Adj.)'!F120</f>
        <v>3365.9</v>
      </c>
      <c r="Y108" s="37">
        <f>'Economic (2020 Adj.)'!H120</f>
        <v>416</v>
      </c>
      <c r="Z108" s="37">
        <f>'Economic (2020 Adj.)'!E120</f>
        <v>7279</v>
      </c>
      <c r="AA108" s="37">
        <f>'Economic (2020 Adj.)'!G120</f>
        <v>3354.2</v>
      </c>
      <c r="AB108" s="37">
        <f>'Economic (2020 Adj.)'!I120</f>
        <v>415.5</v>
      </c>
      <c r="AC108" s="39">
        <f>Weather!D240</f>
        <v>2.9200000000000004</v>
      </c>
      <c r="AD108" s="39">
        <f>Weather!E240</f>
        <v>512.4</v>
      </c>
      <c r="AE108" s="39">
        <f>Weather!F240</f>
        <v>0</v>
      </c>
      <c r="AF108" s="39">
        <f>Weather!G240</f>
        <v>452.40000000000003</v>
      </c>
      <c r="AG108" s="39">
        <f>Weather!H240</f>
        <v>0</v>
      </c>
      <c r="AH108" s="39">
        <f>Weather!I240</f>
        <v>392.40000000000003</v>
      </c>
      <c r="AI108" s="39">
        <f>Weather!J240</f>
        <v>0</v>
      </c>
      <c r="AJ108" s="39">
        <f>Weather!K240</f>
        <v>332.40000000000003</v>
      </c>
      <c r="AK108" s="39">
        <f>Weather!L240</f>
        <v>0</v>
      </c>
      <c r="AL108" s="39">
        <f>Weather!M240</f>
        <v>272.40000000000003</v>
      </c>
      <c r="AM108" s="39">
        <f>Weather!N240</f>
        <v>0</v>
      </c>
      <c r="AN108" s="39">
        <f>Weather!O240</f>
        <v>214.10000000000002</v>
      </c>
      <c r="AO108" s="39">
        <f>Weather!P240</f>
        <v>1.6999999999999993</v>
      </c>
      <c r="AP108" s="39">
        <f>Weather!Q240</f>
        <v>157.90000000000003</v>
      </c>
      <c r="AQ108" s="39">
        <f>Weather!R240</f>
        <v>5.5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1</v>
      </c>
      <c r="BC108">
        <v>0</v>
      </c>
      <c r="BD108">
        <v>0</v>
      </c>
      <c r="BE108">
        <v>1</v>
      </c>
      <c r="BF108">
        <v>1</v>
      </c>
      <c r="BG108" s="1">
        <f t="shared" si="22"/>
        <v>107</v>
      </c>
      <c r="BH108">
        <v>30</v>
      </c>
      <c r="BI108">
        <v>22</v>
      </c>
      <c r="BJ108" s="159">
        <f t="shared" si="23"/>
        <v>674.3151899321881</v>
      </c>
      <c r="BK108" s="159">
        <f t="shared" si="24"/>
        <v>22.477172997739604</v>
      </c>
      <c r="BL108" s="158">
        <f t="shared" si="25"/>
        <v>1371804.3452250459</v>
      </c>
      <c r="BM108" s="159">
        <f t="shared" si="26"/>
        <v>2698.136228439404</v>
      </c>
      <c r="BN108" s="159">
        <f t="shared" si="27"/>
        <v>89.937874281313469</v>
      </c>
      <c r="BO108" s="159">
        <f t="shared" si="28"/>
        <v>494298.55705009884</v>
      </c>
      <c r="BP108" s="159">
        <f t="shared" si="29"/>
        <v>74330.266825458486</v>
      </c>
      <c r="BQ108" s="159">
        <f t="shared" si="30"/>
        <v>2477.675560848616</v>
      </c>
      <c r="BR108" s="159">
        <f t="shared" si="31"/>
        <v>3378.6484920662947</v>
      </c>
      <c r="BS108" s="159">
        <f t="shared" si="32"/>
        <v>2408300.6451448551</v>
      </c>
      <c r="BT108" s="159">
        <f t="shared" si="33"/>
        <v>3284046.3342884388</v>
      </c>
      <c r="BU108" s="158">
        <v>3038147.2214468326</v>
      </c>
      <c r="BV108" s="158">
        <f t="shared" si="34"/>
        <v>41154575.221446835</v>
      </c>
    </row>
    <row r="109" spans="1:74" x14ac:dyDescent="0.2">
      <c r="A109" s="3">
        <v>43435</v>
      </c>
      <c r="B109" s="4">
        <f t="shared" si="35"/>
        <v>2018</v>
      </c>
      <c r="C109" s="2">
        <v>43149882</v>
      </c>
      <c r="D109" s="2">
        <f>VLOOKUP(B109,CDM!$I$5:$N$15,2,FALSE)/12</f>
        <v>3037702.3567513782</v>
      </c>
      <c r="E109" s="2">
        <f t="shared" si="20"/>
        <v>46187584.356751375</v>
      </c>
      <c r="F109" s="5">
        <v>61253</v>
      </c>
      <c r="G109" s="5">
        <v>14685286</v>
      </c>
      <c r="H109" s="5">
        <v>5494</v>
      </c>
      <c r="I109" s="2">
        <f>VLOOKUP(B109,CDM!$I$5:$N$15,3,FALSE)/12</f>
        <v>993596.71150296601</v>
      </c>
      <c r="J109" s="2">
        <f t="shared" si="19"/>
        <v>15678882.711502966</v>
      </c>
      <c r="K109" s="5">
        <v>67665402</v>
      </c>
      <c r="L109" s="2">
        <f>VLOOKUP(B109,CDM!$I$5:$N$15,4,FALSE)/12</f>
        <v>3904844.3543456518</v>
      </c>
      <c r="M109" s="86">
        <f t="shared" si="21"/>
        <v>71570246.354345649</v>
      </c>
      <c r="N109" s="5">
        <v>169863</v>
      </c>
      <c r="O109" s="5">
        <v>974</v>
      </c>
      <c r="P109" s="5">
        <v>597310.9</v>
      </c>
      <c r="Q109" s="5">
        <v>1287.2</v>
      </c>
      <c r="R109" s="5">
        <v>17184</v>
      </c>
      <c r="S109" s="5">
        <v>264008</v>
      </c>
      <c r="T109" s="1">
        <v>24</v>
      </c>
      <c r="U109" s="1">
        <v>562</v>
      </c>
      <c r="V109" s="37">
        <f>'Economic (2020 Adj.)'!C121</f>
        <v>730276.2</v>
      </c>
      <c r="W109" s="37">
        <f>'Economic (2020 Adj.)'!D121</f>
        <v>7289.2</v>
      </c>
      <c r="X109" s="37">
        <f>'Economic (2020 Adj.)'!F121</f>
        <v>3382.8</v>
      </c>
      <c r="Y109" s="37">
        <f>'Economic (2020 Adj.)'!H121</f>
        <v>419.2</v>
      </c>
      <c r="Z109" s="37">
        <f>'Economic (2020 Adj.)'!E121</f>
        <v>7302.7</v>
      </c>
      <c r="AA109" s="37">
        <f>'Economic (2020 Adj.)'!G121</f>
        <v>3380.9</v>
      </c>
      <c r="AB109" s="37">
        <f>'Economic (2020 Adj.)'!I121</f>
        <v>420.7</v>
      </c>
      <c r="AC109" s="39">
        <f>Weather!D241</f>
        <v>1.3548387096774193</v>
      </c>
      <c r="AD109" s="39">
        <f>Weather!E241</f>
        <v>578.00000000000011</v>
      </c>
      <c r="AE109" s="39">
        <f>Weather!F241</f>
        <v>0</v>
      </c>
      <c r="AF109" s="39">
        <f>Weather!G241</f>
        <v>516.00000000000011</v>
      </c>
      <c r="AG109" s="39">
        <f>Weather!H241</f>
        <v>0</v>
      </c>
      <c r="AH109" s="39">
        <f>Weather!I241</f>
        <v>454.00000000000006</v>
      </c>
      <c r="AI109" s="39">
        <f>Weather!J241</f>
        <v>0</v>
      </c>
      <c r="AJ109" s="39">
        <f>Weather!K241</f>
        <v>392.00000000000006</v>
      </c>
      <c r="AK109" s="39">
        <f>Weather!L241</f>
        <v>0</v>
      </c>
      <c r="AL109" s="39">
        <f>Weather!M241</f>
        <v>330</v>
      </c>
      <c r="AM109" s="39">
        <f>Weather!N241</f>
        <v>0</v>
      </c>
      <c r="AN109" s="39">
        <f>Weather!O241</f>
        <v>267.99999999999994</v>
      </c>
      <c r="AO109" s="39">
        <f>Weather!P241</f>
        <v>0</v>
      </c>
      <c r="AP109" s="39">
        <f>Weather!Q241</f>
        <v>205.99999999999994</v>
      </c>
      <c r="AQ109" s="39">
        <f>Weather!R241</f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 s="1">
        <f t="shared" si="22"/>
        <v>108</v>
      </c>
      <c r="BH109">
        <v>31</v>
      </c>
      <c r="BI109">
        <v>19</v>
      </c>
      <c r="BJ109" s="159">
        <f t="shared" si="23"/>
        <v>754.04607703706552</v>
      </c>
      <c r="BK109" s="159">
        <f t="shared" si="24"/>
        <v>24.324067001195662</v>
      </c>
      <c r="BL109" s="158">
        <f t="shared" si="25"/>
        <v>1489922.0760242378</v>
      </c>
      <c r="BM109" s="159">
        <f t="shared" si="26"/>
        <v>2853.8192048603869</v>
      </c>
      <c r="BN109" s="159">
        <f t="shared" si="27"/>
        <v>92.05868402775441</v>
      </c>
      <c r="BO109" s="159">
        <f t="shared" si="28"/>
        <v>505770.41004848276</v>
      </c>
      <c r="BP109" s="159">
        <f t="shared" si="29"/>
        <v>73480.745743681371</v>
      </c>
      <c r="BQ109" s="159">
        <f t="shared" si="30"/>
        <v>2370.3466368929476</v>
      </c>
      <c r="BR109" s="159">
        <f t="shared" si="31"/>
        <v>3867.407670720072</v>
      </c>
      <c r="BS109" s="159">
        <f t="shared" si="32"/>
        <v>2308717.6243337304</v>
      </c>
      <c r="BT109" s="159">
        <f t="shared" si="33"/>
        <v>3766855.0712813498</v>
      </c>
      <c r="BU109" s="158">
        <v>3038147.2214468326</v>
      </c>
      <c r="BV109" s="158">
        <f t="shared" si="34"/>
        <v>46188029.221446835</v>
      </c>
    </row>
    <row r="110" spans="1:74" x14ac:dyDescent="0.2">
      <c r="A110" s="3">
        <v>43466</v>
      </c>
      <c r="B110" s="4">
        <f t="shared" si="35"/>
        <v>2019</v>
      </c>
      <c r="C110" s="147">
        <v>44752329</v>
      </c>
      <c r="D110" s="171">
        <f>VLOOKUP(B110,CDM!$I$5:$N$15,2,FALSE)/12</f>
        <v>3193449.3684640508</v>
      </c>
      <c r="E110" s="171">
        <f t="shared" si="20"/>
        <v>47945778.368464053</v>
      </c>
      <c r="F110" s="165">
        <v>61267</v>
      </c>
      <c r="G110" s="165">
        <v>15650151</v>
      </c>
      <c r="H110" s="166">
        <v>5499</v>
      </c>
      <c r="I110" s="171">
        <f>VLOOKUP(B110,CDM!$I$5:$N$15,3,FALSE)/12</f>
        <v>1118662.4122603924</v>
      </c>
      <c r="J110" s="171">
        <f t="shared" ref="J110:J121" si="36">G110+I110</f>
        <v>16768813.412260393</v>
      </c>
      <c r="K110" s="167">
        <v>74411457</v>
      </c>
      <c r="L110" s="171">
        <f>VLOOKUP(B110,CDM!$I$5:$N$15,4,FALSE)/12</f>
        <v>4404868.149707472</v>
      </c>
      <c r="M110" s="86">
        <f t="shared" ref="M110:M121" si="37">K110+L110</f>
        <v>78816325.149707466</v>
      </c>
      <c r="N110" s="167">
        <v>179535</v>
      </c>
      <c r="O110" s="168">
        <v>974</v>
      </c>
      <c r="P110" s="168">
        <v>583065.5</v>
      </c>
      <c r="Q110" s="168">
        <v>1287.2</v>
      </c>
      <c r="R110" s="168">
        <v>17184</v>
      </c>
      <c r="S110" s="172">
        <v>262538</v>
      </c>
      <c r="T110" s="170">
        <v>24</v>
      </c>
      <c r="U110" s="170">
        <v>559</v>
      </c>
      <c r="V110" s="37">
        <f>'Economic (2020 Adj.)'!C122</f>
        <v>744439.6</v>
      </c>
      <c r="W110" s="37">
        <f>'Economic (2020 Adj.)'!D122</f>
        <v>7315.7</v>
      </c>
      <c r="X110" s="37">
        <f>'Economic (2020 Adj.)'!F122</f>
        <v>3394.9</v>
      </c>
      <c r="Y110" s="37">
        <f>'Economic (2020 Adj.)'!H122</f>
        <v>420.6</v>
      </c>
      <c r="Z110" s="37">
        <f>'Economic (2020 Adj.)'!E122</f>
        <v>7293.3</v>
      </c>
      <c r="AA110" s="37">
        <f>'Economic (2020 Adj.)'!G122</f>
        <v>3386.2</v>
      </c>
      <c r="AB110" s="37">
        <f>'Economic (2020 Adj.)'!I122</f>
        <v>420.6</v>
      </c>
      <c r="AC110" s="39">
        <f>Weather!D242</f>
        <v>-4.580645161290323</v>
      </c>
      <c r="AD110" s="39">
        <f>Weather!E242</f>
        <v>762</v>
      </c>
      <c r="AE110" s="39">
        <f>Weather!F242</f>
        <v>0</v>
      </c>
      <c r="AF110" s="39">
        <f>Weather!G242</f>
        <v>700</v>
      </c>
      <c r="AG110" s="39">
        <f>Weather!H242</f>
        <v>0</v>
      </c>
      <c r="AH110" s="39">
        <f>Weather!I242</f>
        <v>638</v>
      </c>
      <c r="AI110" s="39">
        <f>Weather!J242</f>
        <v>0</v>
      </c>
      <c r="AJ110" s="39">
        <f>Weather!K242</f>
        <v>576</v>
      </c>
      <c r="AK110" s="39">
        <f>Weather!L242</f>
        <v>0</v>
      </c>
      <c r="AL110" s="39">
        <f>Weather!M242</f>
        <v>514</v>
      </c>
      <c r="AM110" s="39">
        <f>Weather!N242</f>
        <v>0</v>
      </c>
      <c r="AN110" s="39">
        <f>Weather!O242</f>
        <v>452.00000000000006</v>
      </c>
      <c r="AO110" s="39">
        <f>Weather!P242</f>
        <v>0</v>
      </c>
      <c r="AP110" s="39">
        <f>Weather!Q242</f>
        <v>390.00000000000006</v>
      </c>
      <c r="AQ110" s="39">
        <f>Weather!R242</f>
        <v>0</v>
      </c>
      <c r="AR110">
        <v>1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 s="1">
        <f>BD98</f>
        <v>0</v>
      </c>
      <c r="BE110" s="1">
        <f t="shared" ref="BE110:BF110" si="38">BE98</f>
        <v>0</v>
      </c>
      <c r="BF110" s="1">
        <f t="shared" si="38"/>
        <v>0</v>
      </c>
      <c r="BG110" s="1">
        <f t="shared" si="22"/>
        <v>109</v>
      </c>
      <c r="BH110">
        <f>BH62</f>
        <v>31</v>
      </c>
      <c r="BI110">
        <v>22</v>
      </c>
      <c r="BJ110" s="159">
        <f t="shared" si="23"/>
        <v>782.57101487691671</v>
      </c>
      <c r="BK110" s="159">
        <f t="shared" si="24"/>
        <v>25.244226286352152</v>
      </c>
      <c r="BL110" s="158">
        <f t="shared" si="25"/>
        <v>1546638.0118859371</v>
      </c>
      <c r="BM110" s="159">
        <f t="shared" si="26"/>
        <v>3049.4296076123646</v>
      </c>
      <c r="BN110" s="159">
        <f t="shared" si="27"/>
        <v>98.368697019753697</v>
      </c>
      <c r="BO110" s="159">
        <f t="shared" si="28"/>
        <v>540929.4649116256</v>
      </c>
      <c r="BP110" s="159">
        <f t="shared" si="29"/>
        <v>80920.251693744838</v>
      </c>
      <c r="BQ110" s="159">
        <f t="shared" si="30"/>
        <v>2610.3306997982204</v>
      </c>
      <c r="BR110" s="159">
        <f t="shared" si="31"/>
        <v>3678.1932588065833</v>
      </c>
      <c r="BS110" s="159">
        <f t="shared" si="32"/>
        <v>2542462.1016034666</v>
      </c>
      <c r="BT110" s="159">
        <f t="shared" si="33"/>
        <v>3582560.2340776119</v>
      </c>
      <c r="BU110" s="158">
        <v>3193894.2267185394</v>
      </c>
      <c r="BV110" s="158">
        <f t="shared" si="34"/>
        <v>47946223.226718538</v>
      </c>
    </row>
    <row r="111" spans="1:74" x14ac:dyDescent="0.2">
      <c r="A111" s="3">
        <v>43497</v>
      </c>
      <c r="B111" s="4">
        <f t="shared" si="35"/>
        <v>2019</v>
      </c>
      <c r="C111" s="147">
        <v>39641060</v>
      </c>
      <c r="D111" s="171">
        <f>VLOOKUP(B111,CDM!$I$5:$N$15,2,FALSE)/12</f>
        <v>3193449.3684640508</v>
      </c>
      <c r="E111" s="171">
        <f t="shared" si="20"/>
        <v>42834509.368464053</v>
      </c>
      <c r="F111" s="165">
        <v>61283</v>
      </c>
      <c r="G111" s="165">
        <v>14388779</v>
      </c>
      <c r="H111" s="166">
        <v>5507</v>
      </c>
      <c r="I111" s="171">
        <f>VLOOKUP(B111,CDM!$I$5:$N$15,3,FALSE)/12</f>
        <v>1118662.4122603924</v>
      </c>
      <c r="J111" s="171">
        <f t="shared" si="36"/>
        <v>15507441.412260393</v>
      </c>
      <c r="K111" s="167">
        <v>66941377</v>
      </c>
      <c r="L111" s="171">
        <f>VLOOKUP(B111,CDM!$I$5:$N$15,4,FALSE)/12</f>
        <v>4404868.149707472</v>
      </c>
      <c r="M111" s="86">
        <f t="shared" si="37"/>
        <v>71346245.149707466</v>
      </c>
      <c r="N111" s="167">
        <v>190349</v>
      </c>
      <c r="O111" s="168">
        <v>972</v>
      </c>
      <c r="P111" s="168">
        <v>486224.5</v>
      </c>
      <c r="Q111" s="168">
        <v>1287.2</v>
      </c>
      <c r="R111" s="168">
        <v>17184</v>
      </c>
      <c r="S111" s="172">
        <v>261673</v>
      </c>
      <c r="T111" s="170">
        <v>24</v>
      </c>
      <c r="U111" s="170">
        <v>563</v>
      </c>
      <c r="V111" s="37">
        <f>'Economic (2020 Adj.)'!C123</f>
        <v>744439.6</v>
      </c>
      <c r="W111" s="37">
        <f>'Economic (2020 Adj.)'!D123</f>
        <v>7346.7</v>
      </c>
      <c r="X111" s="37">
        <f>'Economic (2020 Adj.)'!F123</f>
        <v>3412.3</v>
      </c>
      <c r="Y111" s="37">
        <f>'Economic (2020 Adj.)'!H123</f>
        <v>421.7</v>
      </c>
      <c r="Z111" s="37">
        <f>'Economic (2020 Adj.)'!E123</f>
        <v>7286.5</v>
      </c>
      <c r="AA111" s="37">
        <f>'Economic (2020 Adj.)'!G123</f>
        <v>3393.3</v>
      </c>
      <c r="AB111" s="37">
        <f>'Economic (2020 Adj.)'!I123</f>
        <v>419.8</v>
      </c>
      <c r="AC111" s="39">
        <f>Weather!D243</f>
        <v>-2.4178571428571423</v>
      </c>
      <c r="AD111" s="39">
        <f>Weather!E243</f>
        <v>627.70000000000005</v>
      </c>
      <c r="AE111" s="39">
        <f>Weather!F243</f>
        <v>0</v>
      </c>
      <c r="AF111" s="39">
        <f>Weather!G243</f>
        <v>571.70000000000016</v>
      </c>
      <c r="AG111" s="39">
        <f>Weather!H243</f>
        <v>0</v>
      </c>
      <c r="AH111" s="39">
        <f>Weather!I243</f>
        <v>515.70000000000005</v>
      </c>
      <c r="AI111" s="39">
        <f>Weather!J243</f>
        <v>0</v>
      </c>
      <c r="AJ111" s="39">
        <f>Weather!K243</f>
        <v>459.70000000000005</v>
      </c>
      <c r="AK111" s="39">
        <f>Weather!L243</f>
        <v>0</v>
      </c>
      <c r="AL111" s="39">
        <f>Weather!M243</f>
        <v>403.70000000000005</v>
      </c>
      <c r="AM111" s="39">
        <f>Weather!N243</f>
        <v>0</v>
      </c>
      <c r="AN111" s="39">
        <f>Weather!O243</f>
        <v>347.70000000000005</v>
      </c>
      <c r="AO111" s="39">
        <f>Weather!P243</f>
        <v>0</v>
      </c>
      <c r="AP111" s="39">
        <f>Weather!Q243</f>
        <v>293.70000000000005</v>
      </c>
      <c r="AQ111" s="39">
        <f>Weather!R243</f>
        <v>2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 s="1">
        <f t="shared" ref="BD111:BF111" si="39">BD99</f>
        <v>0</v>
      </c>
      <c r="BE111" s="1">
        <f t="shared" si="39"/>
        <v>0</v>
      </c>
      <c r="BF111" s="1">
        <f t="shared" si="39"/>
        <v>0</v>
      </c>
      <c r="BG111" s="1">
        <f t="shared" si="22"/>
        <v>110</v>
      </c>
      <c r="BH111">
        <f t="shared" ref="BH111:BH121" si="40">BH63</f>
        <v>28</v>
      </c>
      <c r="BI111">
        <v>19</v>
      </c>
      <c r="BJ111" s="159">
        <f t="shared" si="23"/>
        <v>698.96234467085571</v>
      </c>
      <c r="BK111" s="159">
        <f t="shared" si="24"/>
        <v>24.962940881101989</v>
      </c>
      <c r="BL111" s="158">
        <f t="shared" si="25"/>
        <v>1529803.9060165733</v>
      </c>
      <c r="BM111" s="159">
        <f t="shared" si="26"/>
        <v>2815.9508647649159</v>
      </c>
      <c r="BN111" s="159">
        <f t="shared" si="27"/>
        <v>100.56967374160413</v>
      </c>
      <c r="BO111" s="159">
        <f t="shared" si="28"/>
        <v>553837.19329501397</v>
      </c>
      <c r="BP111" s="159">
        <f t="shared" si="29"/>
        <v>73401.486779534433</v>
      </c>
      <c r="BQ111" s="159">
        <f t="shared" si="30"/>
        <v>2621.4816706976585</v>
      </c>
      <c r="BR111" s="159">
        <f t="shared" si="31"/>
        <v>3863.2361462912859</v>
      </c>
      <c r="BS111" s="159">
        <f t="shared" si="32"/>
        <v>2548080.1839181236</v>
      </c>
      <c r="BT111" s="159">
        <f t="shared" si="33"/>
        <v>3755065.5341951298</v>
      </c>
      <c r="BU111" s="158">
        <v>3193894.2267185394</v>
      </c>
      <c r="BV111" s="158">
        <f t="shared" si="34"/>
        <v>42834954.226718538</v>
      </c>
    </row>
    <row r="112" spans="1:74" x14ac:dyDescent="0.2">
      <c r="A112" s="3">
        <v>43525</v>
      </c>
      <c r="B112" s="4">
        <f t="shared" si="35"/>
        <v>2019</v>
      </c>
      <c r="C112" s="147">
        <v>39959681</v>
      </c>
      <c r="D112" s="171">
        <f>VLOOKUP(B112,CDM!$I$5:$N$15,2,FALSE)/12</f>
        <v>3193449.3684640508</v>
      </c>
      <c r="E112" s="171">
        <f t="shared" si="20"/>
        <v>43153130.368464053</v>
      </c>
      <c r="F112" s="165">
        <v>61278</v>
      </c>
      <c r="G112" s="165">
        <v>15138621</v>
      </c>
      <c r="H112" s="166">
        <v>5500</v>
      </c>
      <c r="I112" s="171">
        <f>VLOOKUP(B112,CDM!$I$5:$N$15,3,FALSE)/12</f>
        <v>1118662.4122603924</v>
      </c>
      <c r="J112" s="171">
        <f t="shared" si="36"/>
        <v>16257283.412260393</v>
      </c>
      <c r="K112" s="167">
        <v>71747602</v>
      </c>
      <c r="L112" s="171">
        <f>VLOOKUP(B112,CDM!$I$5:$N$15,4,FALSE)/12</f>
        <v>4404868.149707472</v>
      </c>
      <c r="M112" s="86">
        <f t="shared" si="37"/>
        <v>76152470.149707466</v>
      </c>
      <c r="N112" s="167">
        <v>186476</v>
      </c>
      <c r="O112" s="168">
        <v>972</v>
      </c>
      <c r="P112" s="168">
        <v>479831.6</v>
      </c>
      <c r="Q112" s="168">
        <v>1287.2</v>
      </c>
      <c r="R112" s="168">
        <v>17184</v>
      </c>
      <c r="S112" s="172">
        <v>263490</v>
      </c>
      <c r="T112" s="170">
        <v>24</v>
      </c>
      <c r="U112" s="170">
        <v>563</v>
      </c>
      <c r="V112" s="37">
        <f>'Economic (2020 Adj.)'!C124</f>
        <v>744439.6</v>
      </c>
      <c r="W112" s="37">
        <f>'Economic (2020 Adj.)'!D124</f>
        <v>7371</v>
      </c>
      <c r="X112" s="37">
        <f>'Economic (2020 Adj.)'!F124</f>
        <v>3430.6</v>
      </c>
      <c r="Y112" s="37">
        <f>'Economic (2020 Adj.)'!H124</f>
        <v>420.5</v>
      </c>
      <c r="Z112" s="37">
        <f>'Economic (2020 Adj.)'!E124</f>
        <v>7268.2</v>
      </c>
      <c r="AA112" s="37">
        <f>'Economic (2020 Adj.)'!G124</f>
        <v>3393.6</v>
      </c>
      <c r="AB112" s="37">
        <f>'Economic (2020 Adj.)'!I124</f>
        <v>415.1</v>
      </c>
      <c r="AC112" s="39">
        <f>Weather!D244</f>
        <v>4.8387096774193415E-2</v>
      </c>
      <c r="AD112" s="39">
        <f>Weather!E244</f>
        <v>618.49999999999989</v>
      </c>
      <c r="AE112" s="39">
        <f>Weather!F244</f>
        <v>0</v>
      </c>
      <c r="AF112" s="39">
        <f>Weather!G244</f>
        <v>556.49999999999989</v>
      </c>
      <c r="AG112" s="39">
        <f>Weather!H244</f>
        <v>0</v>
      </c>
      <c r="AH112" s="39">
        <f>Weather!I244</f>
        <v>494.49999999999989</v>
      </c>
      <c r="AI112" s="39">
        <f>Weather!J244</f>
        <v>0</v>
      </c>
      <c r="AJ112" s="39">
        <f>Weather!K244</f>
        <v>432.49999999999989</v>
      </c>
      <c r="AK112" s="39">
        <f>Weather!L244</f>
        <v>0</v>
      </c>
      <c r="AL112" s="39">
        <f>Weather!M244</f>
        <v>370.49999999999989</v>
      </c>
      <c r="AM112" s="39">
        <f>Weather!N244</f>
        <v>0</v>
      </c>
      <c r="AN112" s="39">
        <f>Weather!O244</f>
        <v>308.49999999999994</v>
      </c>
      <c r="AO112" s="39">
        <f>Weather!P244</f>
        <v>0</v>
      </c>
      <c r="AP112" s="39">
        <f>Weather!Q244</f>
        <v>246.6</v>
      </c>
      <c r="AQ112" s="39">
        <f>Weather!R244</f>
        <v>9.9999999999999645E-2</v>
      </c>
      <c r="AR112">
        <v>0</v>
      </c>
      <c r="AS112">
        <v>0</v>
      </c>
      <c r="AT112">
        <v>1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 s="1">
        <f t="shared" ref="BD112:BF112" si="41">BD100</f>
        <v>1</v>
      </c>
      <c r="BE112" s="1">
        <f t="shared" si="41"/>
        <v>0</v>
      </c>
      <c r="BF112" s="1">
        <f t="shared" si="41"/>
        <v>1</v>
      </c>
      <c r="BG112" s="1">
        <f t="shared" si="22"/>
        <v>111</v>
      </c>
      <c r="BH112">
        <f t="shared" si="40"/>
        <v>31</v>
      </c>
      <c r="BI112">
        <v>22</v>
      </c>
      <c r="BJ112" s="159">
        <f t="shared" si="23"/>
        <v>704.21897530050023</v>
      </c>
      <c r="BK112" s="159">
        <f t="shared" si="24"/>
        <v>22.716741138725816</v>
      </c>
      <c r="BL112" s="158">
        <f t="shared" si="25"/>
        <v>1392036.4634988403</v>
      </c>
      <c r="BM112" s="159">
        <f t="shared" si="26"/>
        <v>2955.8697113200715</v>
      </c>
      <c r="BN112" s="159">
        <f t="shared" si="27"/>
        <v>95.35063584903456</v>
      </c>
      <c r="BO112" s="159">
        <f t="shared" si="28"/>
        <v>524428.49716969009</v>
      </c>
      <c r="BP112" s="159">
        <f t="shared" si="29"/>
        <v>78346.16270546036</v>
      </c>
      <c r="BQ112" s="159">
        <f t="shared" si="30"/>
        <v>2527.2955711438826</v>
      </c>
      <c r="BR112" s="159">
        <f t="shared" si="31"/>
        <v>3561.1892138845619</v>
      </c>
      <c r="BS112" s="159">
        <f t="shared" si="32"/>
        <v>2456531.2951518539</v>
      </c>
      <c r="BT112" s="159">
        <f t="shared" si="33"/>
        <v>3461475.9158957941</v>
      </c>
      <c r="BU112" s="158">
        <v>3193894.2267185394</v>
      </c>
      <c r="BV112" s="158">
        <f t="shared" si="34"/>
        <v>43153575.226718538</v>
      </c>
    </row>
    <row r="113" spans="1:74" x14ac:dyDescent="0.2">
      <c r="A113" s="3">
        <v>43556</v>
      </c>
      <c r="B113" s="4">
        <f t="shared" si="35"/>
        <v>2019</v>
      </c>
      <c r="C113" s="147">
        <v>34942768</v>
      </c>
      <c r="D113" s="171">
        <f>VLOOKUP(B113,CDM!$I$5:$N$15,2,FALSE)/12</f>
        <v>3193449.3684640508</v>
      </c>
      <c r="E113" s="171">
        <f t="shared" si="20"/>
        <v>38136217.368464053</v>
      </c>
      <c r="F113" s="165">
        <v>61471</v>
      </c>
      <c r="G113" s="165">
        <v>13349194</v>
      </c>
      <c r="H113" s="166">
        <v>5496</v>
      </c>
      <c r="I113" s="171">
        <f>VLOOKUP(B113,CDM!$I$5:$N$15,3,FALSE)/12</f>
        <v>1118662.4122603924</v>
      </c>
      <c r="J113" s="171">
        <f t="shared" si="36"/>
        <v>14467856.412260393</v>
      </c>
      <c r="K113" s="167">
        <v>65493567</v>
      </c>
      <c r="L113" s="171">
        <f>VLOOKUP(B113,CDM!$I$5:$N$15,4,FALSE)/12</f>
        <v>4404868.149707472</v>
      </c>
      <c r="M113" s="86">
        <f t="shared" si="37"/>
        <v>69898435.149707466</v>
      </c>
      <c r="N113" s="167">
        <v>182739</v>
      </c>
      <c r="O113" s="168">
        <v>973</v>
      </c>
      <c r="P113" s="168">
        <v>407082.6</v>
      </c>
      <c r="Q113" s="168">
        <v>1287.2</v>
      </c>
      <c r="R113" s="168">
        <v>17184</v>
      </c>
      <c r="S113" s="172">
        <v>261275</v>
      </c>
      <c r="T113" s="170">
        <v>24</v>
      </c>
      <c r="U113" s="170">
        <v>563</v>
      </c>
      <c r="V113" s="37">
        <f>'Economic (2020 Adj.)'!C125</f>
        <v>744439.6</v>
      </c>
      <c r="W113" s="37">
        <f>'Economic (2020 Adj.)'!D125</f>
        <v>7395.4</v>
      </c>
      <c r="X113" s="37">
        <f>'Economic (2020 Adj.)'!F125</f>
        <v>3447.9</v>
      </c>
      <c r="Y113" s="37">
        <f>'Economic (2020 Adj.)'!H125</f>
        <v>417.5</v>
      </c>
      <c r="Z113" s="37">
        <f>'Economic (2020 Adj.)'!E125</f>
        <v>7304.3</v>
      </c>
      <c r="AA113" s="37">
        <f>'Economic (2020 Adj.)'!G125</f>
        <v>3418.2</v>
      </c>
      <c r="AB113" s="37">
        <f>'Economic (2020 Adj.)'!I125</f>
        <v>411.2</v>
      </c>
      <c r="AC113" s="39">
        <f>Weather!D245</f>
        <v>6.2700000000000005</v>
      </c>
      <c r="AD113" s="39">
        <f>Weather!E245</f>
        <v>411.9</v>
      </c>
      <c r="AE113" s="39">
        <f>Weather!F245</f>
        <v>0</v>
      </c>
      <c r="AF113" s="39">
        <f>Weather!G245</f>
        <v>351.9</v>
      </c>
      <c r="AG113" s="39">
        <f>Weather!H245</f>
        <v>0</v>
      </c>
      <c r="AH113" s="39">
        <f>Weather!I245</f>
        <v>291.89999999999998</v>
      </c>
      <c r="AI113" s="39">
        <f>Weather!J245</f>
        <v>0</v>
      </c>
      <c r="AJ113" s="39">
        <f>Weather!K245</f>
        <v>231.89999999999995</v>
      </c>
      <c r="AK113" s="39">
        <f>Weather!L245</f>
        <v>0</v>
      </c>
      <c r="AL113" s="39">
        <f>Weather!M245</f>
        <v>173.29999999999998</v>
      </c>
      <c r="AM113" s="39">
        <f>Weather!N245</f>
        <v>1.4000000000000004</v>
      </c>
      <c r="AN113" s="39">
        <f>Weather!O245</f>
        <v>116.70000000000002</v>
      </c>
      <c r="AO113" s="39">
        <f>Weather!P245</f>
        <v>4.8000000000000007</v>
      </c>
      <c r="AP113" s="39">
        <f>Weather!Q245</f>
        <v>71.400000000000006</v>
      </c>
      <c r="AQ113" s="39">
        <f>Weather!R245</f>
        <v>19.5</v>
      </c>
      <c r="AR113">
        <v>0</v>
      </c>
      <c r="AS113">
        <v>0</v>
      </c>
      <c r="AT113">
        <v>0</v>
      </c>
      <c r="AU113">
        <v>1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 s="1">
        <f t="shared" ref="BD113:BF113" si="42">BD101</f>
        <v>1</v>
      </c>
      <c r="BE113" s="1">
        <f t="shared" si="42"/>
        <v>0</v>
      </c>
      <c r="BF113" s="1">
        <f t="shared" si="42"/>
        <v>1</v>
      </c>
      <c r="BG113" s="1">
        <f t="shared" si="22"/>
        <v>112</v>
      </c>
      <c r="BH113">
        <f t="shared" si="40"/>
        <v>30</v>
      </c>
      <c r="BI113">
        <v>21</v>
      </c>
      <c r="BJ113" s="159">
        <f t="shared" si="23"/>
        <v>620.39363876403593</v>
      </c>
      <c r="BK113" s="159">
        <f t="shared" si="24"/>
        <v>20.679787958801196</v>
      </c>
      <c r="BL113" s="158">
        <f t="shared" si="25"/>
        <v>1271207.2456154684</v>
      </c>
      <c r="BM113" s="159">
        <f t="shared" si="26"/>
        <v>2632.4338450255445</v>
      </c>
      <c r="BN113" s="159">
        <f t="shared" si="27"/>
        <v>87.747794834184816</v>
      </c>
      <c r="BO113" s="159">
        <f t="shared" si="28"/>
        <v>482261.88040867978</v>
      </c>
      <c r="BP113" s="159">
        <f t="shared" si="29"/>
        <v>71838.062846564717</v>
      </c>
      <c r="BQ113" s="159">
        <f t="shared" si="30"/>
        <v>2394.6020948854907</v>
      </c>
      <c r="BR113" s="159">
        <f t="shared" si="31"/>
        <v>3420.8601355507008</v>
      </c>
      <c r="BS113" s="159">
        <f t="shared" si="32"/>
        <v>2329947.8383235824</v>
      </c>
      <c r="BT113" s="159">
        <f t="shared" si="33"/>
        <v>3328496.9118908318</v>
      </c>
      <c r="BU113" s="158">
        <v>3193894.2267185394</v>
      </c>
      <c r="BV113" s="158">
        <f t="shared" si="34"/>
        <v>38136662.226718538</v>
      </c>
    </row>
    <row r="114" spans="1:74" x14ac:dyDescent="0.2">
      <c r="A114" s="3">
        <v>43586</v>
      </c>
      <c r="B114" s="4">
        <f t="shared" si="35"/>
        <v>2019</v>
      </c>
      <c r="C114" s="147">
        <v>35494086</v>
      </c>
      <c r="D114" s="171">
        <f>VLOOKUP(B114,CDM!$I$5:$N$15,2,FALSE)/12</f>
        <v>3193449.3684640508</v>
      </c>
      <c r="E114" s="171">
        <f t="shared" si="20"/>
        <v>38687535.368464053</v>
      </c>
      <c r="F114" s="165">
        <v>61467</v>
      </c>
      <c r="G114" s="165">
        <v>13091106</v>
      </c>
      <c r="H114" s="166">
        <v>5489</v>
      </c>
      <c r="I114" s="171">
        <f>VLOOKUP(B114,CDM!$I$5:$N$15,3,FALSE)/12</f>
        <v>1118662.4122603924</v>
      </c>
      <c r="J114" s="171">
        <f t="shared" si="36"/>
        <v>14209768.412260393</v>
      </c>
      <c r="K114" s="167">
        <v>66534124</v>
      </c>
      <c r="L114" s="171">
        <f>VLOOKUP(B114,CDM!$I$5:$N$15,4,FALSE)/12</f>
        <v>4404868.149707472</v>
      </c>
      <c r="M114" s="86">
        <f t="shared" si="37"/>
        <v>70938992.149707466</v>
      </c>
      <c r="N114" s="167">
        <v>180588</v>
      </c>
      <c r="O114" s="168">
        <v>977</v>
      </c>
      <c r="P114" s="168">
        <v>370589.6</v>
      </c>
      <c r="Q114" s="168">
        <v>1287.2</v>
      </c>
      <c r="R114" s="168">
        <v>17184</v>
      </c>
      <c r="S114" s="172">
        <v>261806</v>
      </c>
      <c r="T114" s="170">
        <v>24</v>
      </c>
      <c r="U114" s="170">
        <v>563</v>
      </c>
      <c r="V114" s="37">
        <f>'Economic (2020 Adj.)'!C126</f>
        <v>744439.6</v>
      </c>
      <c r="W114" s="37">
        <f>'Economic (2020 Adj.)'!D126</f>
        <v>7412.6</v>
      </c>
      <c r="X114" s="37">
        <f>'Economic (2020 Adj.)'!F126</f>
        <v>3461.7</v>
      </c>
      <c r="Y114" s="37">
        <f>'Economic (2020 Adj.)'!H126</f>
        <v>415.7</v>
      </c>
      <c r="Z114" s="37">
        <f>'Economic (2020 Adj.)'!E126</f>
        <v>7376.9</v>
      </c>
      <c r="AA114" s="37">
        <f>'Economic (2020 Adj.)'!G126</f>
        <v>3452.9</v>
      </c>
      <c r="AB114" s="37">
        <f>'Economic (2020 Adj.)'!I126</f>
        <v>411.2</v>
      </c>
      <c r="AC114" s="39">
        <f>Weather!D246</f>
        <v>11.058064516129033</v>
      </c>
      <c r="AD114" s="39">
        <f>Weather!E246</f>
        <v>277.2</v>
      </c>
      <c r="AE114" s="39">
        <f>Weather!F246</f>
        <v>0</v>
      </c>
      <c r="AF114" s="39">
        <f>Weather!G246</f>
        <v>215.59999999999997</v>
      </c>
      <c r="AG114" s="39">
        <f>Weather!H246</f>
        <v>0.39999999999999858</v>
      </c>
      <c r="AH114" s="39">
        <f>Weather!I246</f>
        <v>157.79999999999998</v>
      </c>
      <c r="AI114" s="39">
        <f>Weather!J246</f>
        <v>4.5999999999999979</v>
      </c>
      <c r="AJ114" s="39">
        <f>Weather!K246</f>
        <v>105.80000000000003</v>
      </c>
      <c r="AK114" s="39">
        <f>Weather!L246</f>
        <v>14.6</v>
      </c>
      <c r="AL114" s="39">
        <f>Weather!M246</f>
        <v>63.5</v>
      </c>
      <c r="AM114" s="39">
        <f>Weather!N246</f>
        <v>34.299999999999997</v>
      </c>
      <c r="AN114" s="39">
        <f>Weather!O246</f>
        <v>33.1</v>
      </c>
      <c r="AO114" s="39">
        <f>Weather!P246</f>
        <v>65.899999999999991</v>
      </c>
      <c r="AP114" s="39">
        <f>Weather!Q246</f>
        <v>13.399999999999999</v>
      </c>
      <c r="AQ114" s="39">
        <f>Weather!R246</f>
        <v>108.19999999999997</v>
      </c>
      <c r="AR114">
        <v>0</v>
      </c>
      <c r="AS114">
        <v>0</v>
      </c>
      <c r="AT114">
        <v>0</v>
      </c>
      <c r="AU114">
        <v>0</v>
      </c>
      <c r="AV114">
        <v>1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 s="1">
        <f t="shared" ref="BD114:BF114" si="43">BD102</f>
        <v>1</v>
      </c>
      <c r="BE114" s="1">
        <f t="shared" si="43"/>
        <v>0</v>
      </c>
      <c r="BF114" s="1">
        <f t="shared" si="43"/>
        <v>1</v>
      </c>
      <c r="BG114" s="1">
        <f t="shared" si="22"/>
        <v>113</v>
      </c>
      <c r="BH114">
        <f t="shared" si="40"/>
        <v>31</v>
      </c>
      <c r="BI114">
        <v>20</v>
      </c>
      <c r="BJ114" s="159">
        <f t="shared" si="23"/>
        <v>629.40334437119191</v>
      </c>
      <c r="BK114" s="159">
        <f t="shared" si="24"/>
        <v>20.303333689393288</v>
      </c>
      <c r="BL114" s="158">
        <f t="shared" si="25"/>
        <v>1247985.0118859371</v>
      </c>
      <c r="BM114" s="159">
        <f t="shared" si="26"/>
        <v>2588.7718003753675</v>
      </c>
      <c r="BN114" s="159">
        <f t="shared" si="27"/>
        <v>83.508767754044115</v>
      </c>
      <c r="BO114" s="159">
        <f t="shared" si="28"/>
        <v>458379.62620194815</v>
      </c>
      <c r="BP114" s="159">
        <f t="shared" si="29"/>
        <v>72608.999129690346</v>
      </c>
      <c r="BQ114" s="159">
        <f t="shared" si="30"/>
        <v>2342.2257783771079</v>
      </c>
      <c r="BR114" s="159">
        <f t="shared" si="31"/>
        <v>3630.4499564845173</v>
      </c>
      <c r="BS114" s="159">
        <f t="shared" si="32"/>
        <v>2288354.5854744343</v>
      </c>
      <c r="BT114" s="159">
        <f t="shared" si="33"/>
        <v>3546949.6074853735</v>
      </c>
      <c r="BU114" s="158">
        <v>3193894.2267185394</v>
      </c>
      <c r="BV114" s="158">
        <f t="shared" si="34"/>
        <v>38687980.226718538</v>
      </c>
    </row>
    <row r="115" spans="1:74" x14ac:dyDescent="0.2">
      <c r="A115" s="3">
        <v>43617</v>
      </c>
      <c r="B115" s="4">
        <f t="shared" si="35"/>
        <v>2019</v>
      </c>
      <c r="C115" s="147">
        <v>42615902</v>
      </c>
      <c r="D115" s="171">
        <f>VLOOKUP(B115,CDM!$I$5:$N$15,2,FALSE)/12</f>
        <v>3193449.3684640508</v>
      </c>
      <c r="E115" s="171">
        <f t="shared" si="20"/>
        <v>45809351.368464053</v>
      </c>
      <c r="F115" s="165">
        <v>61472</v>
      </c>
      <c r="G115" s="165">
        <v>13624072</v>
      </c>
      <c r="H115" s="166">
        <v>5489</v>
      </c>
      <c r="I115" s="171">
        <f>VLOOKUP(B115,CDM!$I$5:$N$15,3,FALSE)/12</f>
        <v>1118662.4122603924</v>
      </c>
      <c r="J115" s="171">
        <f t="shared" si="36"/>
        <v>14742734.412260393</v>
      </c>
      <c r="K115" s="167">
        <v>67552624</v>
      </c>
      <c r="L115" s="171">
        <f>VLOOKUP(B115,CDM!$I$5:$N$15,4,FALSE)/12</f>
        <v>4404868.149707472</v>
      </c>
      <c r="M115" s="86">
        <f t="shared" si="37"/>
        <v>71957492.149707466</v>
      </c>
      <c r="N115" s="167">
        <v>184356</v>
      </c>
      <c r="O115" s="168">
        <v>982</v>
      </c>
      <c r="P115" s="168">
        <v>334161.40000000002</v>
      </c>
      <c r="Q115" s="168">
        <v>1287.2</v>
      </c>
      <c r="R115" s="168">
        <v>17184</v>
      </c>
      <c r="S115" s="172">
        <v>261241</v>
      </c>
      <c r="T115" s="170">
        <v>24</v>
      </c>
      <c r="U115" s="170">
        <v>561</v>
      </c>
      <c r="V115" s="37">
        <f>'Economic (2020 Adj.)'!C127</f>
        <v>744439.6</v>
      </c>
      <c r="W115" s="37">
        <f>'Economic (2020 Adj.)'!D127</f>
        <v>7430.3</v>
      </c>
      <c r="X115" s="37">
        <f>'Economic (2020 Adj.)'!F127</f>
        <v>3472.4</v>
      </c>
      <c r="Y115" s="37">
        <f>'Economic (2020 Adj.)'!H127</f>
        <v>416.3</v>
      </c>
      <c r="Z115" s="37">
        <f>'Economic (2020 Adj.)'!E127</f>
        <v>7472.1</v>
      </c>
      <c r="AA115" s="37">
        <f>'Economic (2020 Adj.)'!G127</f>
        <v>3492.2</v>
      </c>
      <c r="AB115" s="37">
        <f>'Economic (2020 Adj.)'!I127</f>
        <v>415.4</v>
      </c>
      <c r="AC115" s="39">
        <f>Weather!D247</f>
        <v>17.306666666666668</v>
      </c>
      <c r="AD115" s="39">
        <f>Weather!E247</f>
        <v>96.9</v>
      </c>
      <c r="AE115" s="39">
        <f>Weather!F247</f>
        <v>16.100000000000001</v>
      </c>
      <c r="AF115" s="39">
        <f>Weather!G247</f>
        <v>54.899999999999991</v>
      </c>
      <c r="AG115" s="39">
        <f>Weather!H247</f>
        <v>34.1</v>
      </c>
      <c r="AH115" s="39">
        <f>Weather!I247</f>
        <v>22</v>
      </c>
      <c r="AI115" s="39">
        <f>Weather!J247</f>
        <v>61.2</v>
      </c>
      <c r="AJ115" s="39">
        <f>Weather!K247</f>
        <v>4.3999999999999986</v>
      </c>
      <c r="AK115" s="39">
        <f>Weather!L247</f>
        <v>103.60000000000002</v>
      </c>
      <c r="AL115" s="39">
        <f>Weather!M247</f>
        <v>0.19999999999999929</v>
      </c>
      <c r="AM115" s="39">
        <f>Weather!N247</f>
        <v>159.4</v>
      </c>
      <c r="AN115" s="39">
        <f>Weather!O247</f>
        <v>0</v>
      </c>
      <c r="AO115" s="39">
        <f>Weather!P247</f>
        <v>219.2</v>
      </c>
      <c r="AP115" s="39">
        <f>Weather!Q247</f>
        <v>0</v>
      </c>
      <c r="AQ115" s="39">
        <f>Weather!R247</f>
        <v>279.2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 s="1">
        <f t="shared" ref="BD115:BF115" si="44">BD103</f>
        <v>0</v>
      </c>
      <c r="BE115" s="1">
        <f t="shared" si="44"/>
        <v>0</v>
      </c>
      <c r="BF115" s="1">
        <f t="shared" si="44"/>
        <v>0</v>
      </c>
      <c r="BG115" s="1">
        <f t="shared" si="22"/>
        <v>114</v>
      </c>
      <c r="BH115">
        <f t="shared" si="40"/>
        <v>30</v>
      </c>
      <c r="BI115">
        <v>22</v>
      </c>
      <c r="BJ115" s="159">
        <f t="shared" si="23"/>
        <v>745.20678306324919</v>
      </c>
      <c r="BK115" s="159">
        <f t="shared" si="24"/>
        <v>24.840226102108307</v>
      </c>
      <c r="BL115" s="158">
        <f t="shared" si="25"/>
        <v>1526978.3789488017</v>
      </c>
      <c r="BM115" s="159">
        <f t="shared" si="26"/>
        <v>2685.8689036728715</v>
      </c>
      <c r="BN115" s="159">
        <f t="shared" si="27"/>
        <v>89.52896345576238</v>
      </c>
      <c r="BO115" s="159">
        <f t="shared" si="28"/>
        <v>491424.48040867975</v>
      </c>
      <c r="BP115" s="159">
        <f t="shared" si="29"/>
        <v>73276.46858422349</v>
      </c>
      <c r="BQ115" s="159">
        <f t="shared" si="30"/>
        <v>2442.5489528074495</v>
      </c>
      <c r="BR115" s="159">
        <f t="shared" si="31"/>
        <v>3330.7485720101586</v>
      </c>
      <c r="BS115" s="159">
        <f t="shared" si="32"/>
        <v>2398583.0716569154</v>
      </c>
      <c r="BT115" s="159">
        <f t="shared" si="33"/>
        <v>3270795.0977139757</v>
      </c>
      <c r="BU115" s="158">
        <v>3193894.2267185394</v>
      </c>
      <c r="BV115" s="158">
        <f t="shared" si="34"/>
        <v>45809796.226718538</v>
      </c>
    </row>
    <row r="116" spans="1:74" x14ac:dyDescent="0.2">
      <c r="A116" s="3">
        <v>43647</v>
      </c>
      <c r="B116" s="4">
        <f t="shared" si="35"/>
        <v>2019</v>
      </c>
      <c r="C116" s="147">
        <v>60513434</v>
      </c>
      <c r="D116" s="171">
        <f>VLOOKUP(B116,CDM!$I$5:$N$15,2,FALSE)/12</f>
        <v>3193449.3684640508</v>
      </c>
      <c r="E116" s="171">
        <f t="shared" si="20"/>
        <v>63706883.368464053</v>
      </c>
      <c r="F116" s="165">
        <v>61470</v>
      </c>
      <c r="G116" s="165">
        <v>16138863</v>
      </c>
      <c r="H116" s="166">
        <v>5495</v>
      </c>
      <c r="I116" s="171">
        <f>VLOOKUP(B116,CDM!$I$5:$N$15,3,FALSE)/12</f>
        <v>1118662.4122603924</v>
      </c>
      <c r="J116" s="171">
        <f t="shared" si="36"/>
        <v>17257525.412260391</v>
      </c>
      <c r="K116" s="167">
        <v>78868328</v>
      </c>
      <c r="L116" s="171">
        <f>VLOOKUP(B116,CDM!$I$5:$N$15,4,FALSE)/12</f>
        <v>4404868.149707472</v>
      </c>
      <c r="M116" s="86">
        <f t="shared" si="37"/>
        <v>83273196.149707466</v>
      </c>
      <c r="N116" s="167">
        <v>199980</v>
      </c>
      <c r="O116" s="168">
        <v>982</v>
      </c>
      <c r="P116" s="168">
        <v>358876.3</v>
      </c>
      <c r="Q116" s="168">
        <v>1287.2</v>
      </c>
      <c r="R116" s="168">
        <v>17184</v>
      </c>
      <c r="S116" s="172">
        <v>261806</v>
      </c>
      <c r="T116" s="170">
        <v>24</v>
      </c>
      <c r="U116" s="170">
        <v>561</v>
      </c>
      <c r="V116" s="37">
        <f>'Economic (2020 Adj.)'!C128</f>
        <v>744439.6</v>
      </c>
      <c r="W116" s="37">
        <f>'Economic (2020 Adj.)'!D128</f>
        <v>7432.9</v>
      </c>
      <c r="X116" s="37">
        <f>'Economic (2020 Adj.)'!F128</f>
        <v>3487.5</v>
      </c>
      <c r="Y116" s="37">
        <f>'Economic (2020 Adj.)'!H128</f>
        <v>415.9</v>
      </c>
      <c r="Z116" s="37">
        <f>'Economic (2020 Adj.)'!E128</f>
        <v>7524.4</v>
      </c>
      <c r="AA116" s="37">
        <f>'Economic (2020 Adj.)'!G128</f>
        <v>3526.4</v>
      </c>
      <c r="AB116" s="37">
        <f>'Economic (2020 Adj.)'!I128</f>
        <v>417.8</v>
      </c>
      <c r="AC116" s="39">
        <f>Weather!D248</f>
        <v>22.92258064516129</v>
      </c>
      <c r="AD116" s="39">
        <f>Weather!E248</f>
        <v>1.4000000000000021</v>
      </c>
      <c r="AE116" s="39">
        <f>Weather!F248</f>
        <v>92</v>
      </c>
      <c r="AF116" s="39">
        <f>Weather!G248</f>
        <v>0</v>
      </c>
      <c r="AG116" s="39">
        <f>Weather!H248</f>
        <v>152.6</v>
      </c>
      <c r="AH116" s="39">
        <f>Weather!I248</f>
        <v>0</v>
      </c>
      <c r="AI116" s="39">
        <f>Weather!J248</f>
        <v>214.60000000000002</v>
      </c>
      <c r="AJ116" s="39">
        <f>Weather!K248</f>
        <v>0</v>
      </c>
      <c r="AK116" s="39">
        <f>Weather!L248</f>
        <v>276.59999999999997</v>
      </c>
      <c r="AL116" s="39">
        <f>Weather!M248</f>
        <v>0</v>
      </c>
      <c r="AM116" s="39">
        <f>Weather!N248</f>
        <v>338.59999999999997</v>
      </c>
      <c r="AN116" s="39">
        <f>Weather!O248</f>
        <v>0</v>
      </c>
      <c r="AO116" s="39">
        <f>Weather!P248</f>
        <v>400.59999999999997</v>
      </c>
      <c r="AP116" s="39">
        <f>Weather!Q248</f>
        <v>0</v>
      </c>
      <c r="AQ116" s="39">
        <f>Weather!R248</f>
        <v>462.59999999999997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 s="1">
        <f t="shared" ref="BD116:BF116" si="45">BD104</f>
        <v>0</v>
      </c>
      <c r="BE116" s="1">
        <f t="shared" si="45"/>
        <v>0</v>
      </c>
      <c r="BF116" s="1">
        <f t="shared" si="45"/>
        <v>0</v>
      </c>
      <c r="BG116" s="1">
        <f t="shared" si="22"/>
        <v>115</v>
      </c>
      <c r="BH116">
        <f t="shared" si="40"/>
        <v>31</v>
      </c>
      <c r="BI116">
        <v>22</v>
      </c>
      <c r="BJ116" s="159">
        <f t="shared" si="23"/>
        <v>1036.3898384327974</v>
      </c>
      <c r="BK116" s="159">
        <f t="shared" si="24"/>
        <v>33.431930272025724</v>
      </c>
      <c r="BL116" s="158">
        <f t="shared" si="25"/>
        <v>2055060.7538214209</v>
      </c>
      <c r="BM116" s="159">
        <f t="shared" si="26"/>
        <v>3140.5869722038929</v>
      </c>
      <c r="BN116" s="159">
        <f t="shared" si="27"/>
        <v>101.30925716786751</v>
      </c>
      <c r="BO116" s="159">
        <f t="shared" si="28"/>
        <v>556694.36813743191</v>
      </c>
      <c r="BP116" s="159">
        <f t="shared" si="29"/>
        <v>84799.588747156275</v>
      </c>
      <c r="BQ116" s="159">
        <f t="shared" si="30"/>
        <v>2735.4706047469767</v>
      </c>
      <c r="BR116" s="159">
        <f t="shared" si="31"/>
        <v>3854.526761234376</v>
      </c>
      <c r="BS116" s="159">
        <f t="shared" si="32"/>
        <v>2686232.133861531</v>
      </c>
      <c r="BT116" s="159">
        <f t="shared" si="33"/>
        <v>3785145.2795321574</v>
      </c>
      <c r="BU116" s="158">
        <v>3193894.2267185394</v>
      </c>
      <c r="BV116" s="158">
        <f t="shared" si="34"/>
        <v>63707328.226718538</v>
      </c>
    </row>
    <row r="117" spans="1:74" x14ac:dyDescent="0.2">
      <c r="A117" s="3">
        <v>43678</v>
      </c>
      <c r="B117" s="4">
        <f t="shared" si="35"/>
        <v>2019</v>
      </c>
      <c r="C117" s="147">
        <v>55597872</v>
      </c>
      <c r="D117" s="171">
        <f>VLOOKUP(B117,CDM!$I$5:$N$15,2,FALSE)/12</f>
        <v>3193449.3684640508</v>
      </c>
      <c r="E117" s="171">
        <f t="shared" si="20"/>
        <v>58791321.368464053</v>
      </c>
      <c r="F117" s="165">
        <v>61464</v>
      </c>
      <c r="G117" s="165">
        <v>15404829</v>
      </c>
      <c r="H117" s="166">
        <v>5492</v>
      </c>
      <c r="I117" s="171">
        <f>VLOOKUP(B117,CDM!$I$5:$N$15,3,FALSE)/12</f>
        <v>1118662.4122603924</v>
      </c>
      <c r="J117" s="171">
        <f t="shared" si="36"/>
        <v>16523491.412260393</v>
      </c>
      <c r="K117" s="167">
        <v>75469633</v>
      </c>
      <c r="L117" s="171">
        <f>VLOOKUP(B117,CDM!$I$5:$N$15,4,FALSE)/12</f>
        <v>4404868.149707472</v>
      </c>
      <c r="M117" s="86">
        <f t="shared" si="37"/>
        <v>79874501.149707466</v>
      </c>
      <c r="N117" s="167">
        <v>205692</v>
      </c>
      <c r="O117" s="168">
        <v>983</v>
      </c>
      <c r="P117" s="168">
        <v>403671.4</v>
      </c>
      <c r="Q117" s="168">
        <v>1287.2</v>
      </c>
      <c r="R117" s="168">
        <v>17184</v>
      </c>
      <c r="S117" s="172">
        <v>261523</v>
      </c>
      <c r="T117" s="170">
        <v>24</v>
      </c>
      <c r="U117" s="170">
        <v>561</v>
      </c>
      <c r="V117" s="37">
        <f>'Economic (2020 Adj.)'!C129</f>
        <v>744439.6</v>
      </c>
      <c r="W117" s="37">
        <f>'Economic (2020 Adj.)'!D129</f>
        <v>7449.6</v>
      </c>
      <c r="X117" s="37">
        <f>'Economic (2020 Adj.)'!F129</f>
        <v>3500.1</v>
      </c>
      <c r="Y117" s="37">
        <f>'Economic (2020 Adj.)'!H129</f>
        <v>418.8</v>
      </c>
      <c r="Z117" s="37">
        <f>'Economic (2020 Adj.)'!E129</f>
        <v>7540.9</v>
      </c>
      <c r="AA117" s="37">
        <f>'Economic (2020 Adj.)'!G129</f>
        <v>3533.8</v>
      </c>
      <c r="AB117" s="37">
        <f>'Economic (2020 Adj.)'!I129</f>
        <v>422.3</v>
      </c>
      <c r="AC117" s="39">
        <f>Weather!D249</f>
        <v>21.267741935483876</v>
      </c>
      <c r="AD117" s="39">
        <f>Weather!E249</f>
        <v>10.700000000000003</v>
      </c>
      <c r="AE117" s="39">
        <f>Weather!F249</f>
        <v>50</v>
      </c>
      <c r="AF117" s="39">
        <f>Weather!G249</f>
        <v>1.4000000000000021</v>
      </c>
      <c r="AG117" s="39">
        <f>Weather!H249</f>
        <v>102.69999999999999</v>
      </c>
      <c r="AH117" s="39">
        <f>Weather!I249</f>
        <v>0</v>
      </c>
      <c r="AI117" s="39">
        <f>Weather!J249</f>
        <v>163.29999999999998</v>
      </c>
      <c r="AJ117" s="39">
        <f>Weather!K249</f>
        <v>0</v>
      </c>
      <c r="AK117" s="39">
        <f>Weather!L249</f>
        <v>225.29999999999998</v>
      </c>
      <c r="AL117" s="39">
        <f>Weather!M249</f>
        <v>0</v>
      </c>
      <c r="AM117" s="39">
        <f>Weather!N249</f>
        <v>287.3</v>
      </c>
      <c r="AN117" s="39">
        <f>Weather!O249</f>
        <v>0</v>
      </c>
      <c r="AO117" s="39">
        <f>Weather!P249</f>
        <v>349.3</v>
      </c>
      <c r="AP117" s="39">
        <f>Weather!Q249</f>
        <v>0</v>
      </c>
      <c r="AQ117" s="39">
        <f>Weather!R249</f>
        <v>411.29999999999995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1</v>
      </c>
      <c r="AZ117">
        <v>0</v>
      </c>
      <c r="BA117">
        <v>0</v>
      </c>
      <c r="BB117">
        <v>0</v>
      </c>
      <c r="BC117">
        <v>0</v>
      </c>
      <c r="BD117" s="1">
        <f t="shared" ref="BD117:BF117" si="46">BD105</f>
        <v>0</v>
      </c>
      <c r="BE117" s="1">
        <f t="shared" si="46"/>
        <v>0</v>
      </c>
      <c r="BF117" s="1">
        <f t="shared" si="46"/>
        <v>0</v>
      </c>
      <c r="BG117" s="1">
        <f t="shared" si="22"/>
        <v>116</v>
      </c>
      <c r="BH117">
        <f t="shared" si="40"/>
        <v>31</v>
      </c>
      <c r="BI117">
        <v>20</v>
      </c>
      <c r="BJ117" s="159">
        <f t="shared" si="23"/>
        <v>956.51635702954661</v>
      </c>
      <c r="BK117" s="159">
        <f t="shared" si="24"/>
        <v>30.855366355791826</v>
      </c>
      <c r="BL117" s="158">
        <f t="shared" si="25"/>
        <v>1896494.2376923887</v>
      </c>
      <c r="BM117" s="159">
        <f t="shared" si="26"/>
        <v>3008.6473802367796</v>
      </c>
      <c r="BN117" s="159">
        <f t="shared" si="27"/>
        <v>97.053141297960636</v>
      </c>
      <c r="BO117" s="159">
        <f t="shared" si="28"/>
        <v>533015.85200839979</v>
      </c>
      <c r="BP117" s="159">
        <f t="shared" si="29"/>
        <v>81255.850610078807</v>
      </c>
      <c r="BQ117" s="159">
        <f t="shared" si="30"/>
        <v>2621.1564712928648</v>
      </c>
      <c r="BR117" s="159">
        <f t="shared" si="31"/>
        <v>4062.7925305039403</v>
      </c>
      <c r="BS117" s="159">
        <f t="shared" si="32"/>
        <v>2576596.8112808862</v>
      </c>
      <c r="BT117" s="159">
        <f t="shared" si="33"/>
        <v>3993725.0574853732</v>
      </c>
      <c r="BU117" s="158">
        <v>3193894.2267185394</v>
      </c>
      <c r="BV117" s="158">
        <f t="shared" si="34"/>
        <v>58791766.226718538</v>
      </c>
    </row>
    <row r="118" spans="1:74" x14ac:dyDescent="0.2">
      <c r="A118" s="3">
        <v>43709</v>
      </c>
      <c r="B118" s="4">
        <f t="shared" ref="B118:B121" si="47">YEAR(A118)</f>
        <v>2019</v>
      </c>
      <c r="C118" s="147">
        <v>41652448</v>
      </c>
      <c r="D118" s="171">
        <f>VLOOKUP(B118,CDM!$I$5:$N$15,2,FALSE)/12</f>
        <v>3193449.3684640508</v>
      </c>
      <c r="E118" s="171">
        <f t="shared" si="20"/>
        <v>44845897.368464053</v>
      </c>
      <c r="F118" s="165">
        <v>61464</v>
      </c>
      <c r="G118" s="165">
        <v>13545211</v>
      </c>
      <c r="H118" s="166">
        <v>5496</v>
      </c>
      <c r="I118" s="171">
        <f>VLOOKUP(B118,CDM!$I$5:$N$15,3,FALSE)/12</f>
        <v>1118662.4122603924</v>
      </c>
      <c r="J118" s="171">
        <f t="shared" si="36"/>
        <v>14663873.412260393</v>
      </c>
      <c r="K118" s="167">
        <v>68830744</v>
      </c>
      <c r="L118" s="171">
        <f>VLOOKUP(B118,CDM!$I$5:$N$15,4,FALSE)/12</f>
        <v>4404868.149707472</v>
      </c>
      <c r="M118" s="86">
        <f t="shared" si="37"/>
        <v>73235612.149707466</v>
      </c>
      <c r="N118" s="167">
        <v>201400</v>
      </c>
      <c r="O118" s="168">
        <v>981</v>
      </c>
      <c r="P118" s="168">
        <v>445569.9</v>
      </c>
      <c r="Q118" s="168">
        <v>1287.2</v>
      </c>
      <c r="R118" s="168">
        <v>17184</v>
      </c>
      <c r="S118" s="172">
        <v>261241</v>
      </c>
      <c r="T118" s="170">
        <v>24</v>
      </c>
      <c r="U118" s="170">
        <v>561</v>
      </c>
      <c r="V118" s="37">
        <f>'Economic (2020 Adj.)'!C130</f>
        <v>744439.6</v>
      </c>
      <c r="W118" s="37">
        <f>'Economic (2020 Adj.)'!D130</f>
        <v>7478.3</v>
      </c>
      <c r="X118" s="37">
        <f>'Economic (2020 Adj.)'!F130</f>
        <v>3522.9</v>
      </c>
      <c r="Y118" s="37">
        <f>'Economic (2020 Adj.)'!H130</f>
        <v>419.9</v>
      </c>
      <c r="Z118" s="37">
        <f>'Economic (2020 Adj.)'!E130</f>
        <v>7535</v>
      </c>
      <c r="AA118" s="37">
        <f>'Economic (2020 Adj.)'!G130</f>
        <v>3545.3</v>
      </c>
      <c r="AB118" s="37">
        <f>'Economic (2020 Adj.)'!I130</f>
        <v>423.1</v>
      </c>
      <c r="AC118" s="39">
        <f>Weather!D250</f>
        <v>18.453333333333333</v>
      </c>
      <c r="AD118" s="39">
        <f>Weather!E250</f>
        <v>58</v>
      </c>
      <c r="AE118" s="39">
        <f>Weather!F250</f>
        <v>11.599999999999994</v>
      </c>
      <c r="AF118" s="39">
        <f>Weather!G250</f>
        <v>21.8</v>
      </c>
      <c r="AG118" s="39">
        <f>Weather!H250</f>
        <v>35.4</v>
      </c>
      <c r="AH118" s="39">
        <f>Weather!I250</f>
        <v>5.0999999999999996</v>
      </c>
      <c r="AI118" s="39">
        <f>Weather!J250</f>
        <v>78.7</v>
      </c>
      <c r="AJ118" s="39">
        <f>Weather!K250</f>
        <v>0.30000000000000071</v>
      </c>
      <c r="AK118" s="39">
        <f>Weather!L250</f>
        <v>133.90000000000003</v>
      </c>
      <c r="AL118" s="39">
        <f>Weather!M250</f>
        <v>0</v>
      </c>
      <c r="AM118" s="39">
        <f>Weather!N250</f>
        <v>193.6</v>
      </c>
      <c r="AN118" s="39">
        <f>Weather!O250</f>
        <v>0</v>
      </c>
      <c r="AO118" s="39">
        <f>Weather!P250</f>
        <v>253.59999999999997</v>
      </c>
      <c r="AP118" s="39">
        <f>Weather!Q250</f>
        <v>0</v>
      </c>
      <c r="AQ118" s="39">
        <f>Weather!R250</f>
        <v>313.59999999999997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1</v>
      </c>
      <c r="BA118">
        <v>0</v>
      </c>
      <c r="BB118">
        <v>0</v>
      </c>
      <c r="BC118">
        <v>0</v>
      </c>
      <c r="BD118" s="1">
        <f t="shared" ref="BD118:BF118" si="48">BD106</f>
        <v>0</v>
      </c>
      <c r="BE118" s="1">
        <f t="shared" si="48"/>
        <v>1</v>
      </c>
      <c r="BF118" s="1">
        <f t="shared" si="48"/>
        <v>1</v>
      </c>
      <c r="BG118" s="1">
        <f t="shared" si="22"/>
        <v>117</v>
      </c>
      <c r="BH118">
        <f t="shared" si="40"/>
        <v>30</v>
      </c>
      <c r="BI118">
        <v>21</v>
      </c>
      <c r="BJ118" s="159">
        <f t="shared" si="23"/>
        <v>729.62868294390296</v>
      </c>
      <c r="BK118" s="159">
        <f t="shared" si="24"/>
        <v>24.3209560981301</v>
      </c>
      <c r="BL118" s="158">
        <f t="shared" si="25"/>
        <v>1494863.2456154684</v>
      </c>
      <c r="BM118" s="159">
        <f t="shared" si="26"/>
        <v>2668.0992380386451</v>
      </c>
      <c r="BN118" s="159">
        <f t="shared" si="27"/>
        <v>88.93664126795484</v>
      </c>
      <c r="BO118" s="159">
        <f t="shared" si="28"/>
        <v>488795.78040867974</v>
      </c>
      <c r="BP118" s="159">
        <f t="shared" si="29"/>
        <v>74654.038888590687</v>
      </c>
      <c r="BQ118" s="159">
        <f t="shared" si="30"/>
        <v>2488.4679629530228</v>
      </c>
      <c r="BR118" s="159">
        <f t="shared" si="31"/>
        <v>3554.9542327900326</v>
      </c>
      <c r="BS118" s="159">
        <f t="shared" si="32"/>
        <v>2441187.0716569154</v>
      </c>
      <c r="BT118" s="159">
        <f t="shared" si="33"/>
        <v>3487410.1023670221</v>
      </c>
      <c r="BU118" s="158">
        <v>3193894.2267185394</v>
      </c>
      <c r="BV118" s="158">
        <f t="shared" si="34"/>
        <v>44846342.226718538</v>
      </c>
    </row>
    <row r="119" spans="1:74" x14ac:dyDescent="0.2">
      <c r="A119" s="3">
        <v>43739</v>
      </c>
      <c r="B119" s="4">
        <f t="shared" si="47"/>
        <v>2019</v>
      </c>
      <c r="C119" s="147">
        <v>36759662</v>
      </c>
      <c r="D119" s="171">
        <f>VLOOKUP(B119,CDM!$I$5:$N$15,2,FALSE)/12</f>
        <v>3193449.3684640508</v>
      </c>
      <c r="E119" s="171">
        <f t="shared" ref="E119:E121" si="49">C119+D119</f>
        <v>39953111.368464053</v>
      </c>
      <c r="F119" s="165">
        <v>61500</v>
      </c>
      <c r="G119" s="165">
        <v>12862432</v>
      </c>
      <c r="H119" s="166">
        <v>5495</v>
      </c>
      <c r="I119" s="171">
        <f>VLOOKUP(B119,CDM!$I$5:$N$15,3,FALSE)/12</f>
        <v>1118662.4122603924</v>
      </c>
      <c r="J119" s="171">
        <f t="shared" si="36"/>
        <v>13981094.412260393</v>
      </c>
      <c r="K119" s="167">
        <v>66661539</v>
      </c>
      <c r="L119" s="171">
        <f>VLOOKUP(B119,CDM!$I$5:$N$15,4,FALSE)/12</f>
        <v>4404868.149707472</v>
      </c>
      <c r="M119" s="86">
        <f t="shared" si="37"/>
        <v>71066407.149707466</v>
      </c>
      <c r="N119" s="167">
        <v>195686</v>
      </c>
      <c r="O119" s="168">
        <v>980</v>
      </c>
      <c r="P119" s="168">
        <v>519107</v>
      </c>
      <c r="Q119" s="168">
        <v>1287</v>
      </c>
      <c r="R119" s="168">
        <v>17184</v>
      </c>
      <c r="S119" s="172">
        <v>261806</v>
      </c>
      <c r="T119" s="170">
        <v>24</v>
      </c>
      <c r="U119" s="170">
        <v>561</v>
      </c>
      <c r="V119" s="37">
        <f>'Economic (2020 Adj.)'!C131</f>
        <v>744439.6</v>
      </c>
      <c r="W119" s="37">
        <f>'Economic (2020 Adj.)'!D131</f>
        <v>7504</v>
      </c>
      <c r="X119" s="37">
        <f>'Economic (2020 Adj.)'!F131</f>
        <v>3525.5</v>
      </c>
      <c r="Y119" s="37">
        <f>'Economic (2020 Adj.)'!H131</f>
        <v>427.3</v>
      </c>
      <c r="Z119" s="37">
        <f>'Economic (2020 Adj.)'!E131</f>
        <v>7538.5</v>
      </c>
      <c r="AA119" s="37">
        <f>'Economic (2020 Adj.)'!G131</f>
        <v>3530.2</v>
      </c>
      <c r="AB119" s="37">
        <f>'Economic (2020 Adj.)'!I131</f>
        <v>433.4</v>
      </c>
      <c r="AC119" s="39">
        <f>Weather!D251</f>
        <v>12.125806451612904</v>
      </c>
      <c r="AD119" s="39">
        <f>Weather!E251</f>
        <v>247.00000000000003</v>
      </c>
      <c r="AE119" s="39">
        <f>Weather!F251</f>
        <v>2.8999999999999986</v>
      </c>
      <c r="AF119" s="39">
        <f>Weather!G251</f>
        <v>187.00000000000003</v>
      </c>
      <c r="AG119" s="39">
        <f>Weather!H251</f>
        <v>4.8999999999999986</v>
      </c>
      <c r="AH119" s="39">
        <f>Weather!I251</f>
        <v>128.5</v>
      </c>
      <c r="AI119" s="39">
        <f>Weather!J251</f>
        <v>8.3999999999999986</v>
      </c>
      <c r="AJ119" s="39">
        <f>Weather!K251</f>
        <v>74.100000000000009</v>
      </c>
      <c r="AK119" s="39">
        <f>Weather!L251</f>
        <v>15.999999999999998</v>
      </c>
      <c r="AL119" s="39">
        <f>Weather!M251</f>
        <v>32</v>
      </c>
      <c r="AM119" s="39">
        <f>Weather!N251</f>
        <v>35.9</v>
      </c>
      <c r="AN119" s="39">
        <f>Weather!O251</f>
        <v>10.4</v>
      </c>
      <c r="AO119" s="39">
        <f>Weather!P251</f>
        <v>76.299999999999983</v>
      </c>
      <c r="AP119" s="39">
        <f>Weather!Q251</f>
        <v>0.29999999999999982</v>
      </c>
      <c r="AQ119" s="39">
        <f>Weather!R251</f>
        <v>128.19999999999999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1</v>
      </c>
      <c r="BB119">
        <v>0</v>
      </c>
      <c r="BC119">
        <v>0</v>
      </c>
      <c r="BD119" s="1">
        <f t="shared" ref="BD119:BF119" si="50">BD107</f>
        <v>0</v>
      </c>
      <c r="BE119" s="1">
        <f t="shared" si="50"/>
        <v>1</v>
      </c>
      <c r="BF119" s="1">
        <f t="shared" si="50"/>
        <v>1</v>
      </c>
      <c r="BG119" s="1">
        <f t="shared" si="22"/>
        <v>118</v>
      </c>
      <c r="BH119">
        <f t="shared" si="40"/>
        <v>31</v>
      </c>
      <c r="BI119">
        <v>21</v>
      </c>
      <c r="BJ119" s="159">
        <f t="shared" si="23"/>
        <v>649.64408729209845</v>
      </c>
      <c r="BK119" s="159">
        <f t="shared" si="24"/>
        <v>20.956260880390271</v>
      </c>
      <c r="BL119" s="158">
        <f t="shared" si="25"/>
        <v>1288810.0441440018</v>
      </c>
      <c r="BM119" s="159">
        <f t="shared" si="26"/>
        <v>2544.3301933139933</v>
      </c>
      <c r="BN119" s="159">
        <f t="shared" si="27"/>
        <v>82.075167526257843</v>
      </c>
      <c r="BO119" s="159">
        <f t="shared" si="28"/>
        <v>451003.04555678688</v>
      </c>
      <c r="BP119" s="159">
        <f t="shared" si="29"/>
        <v>72516.741989497415</v>
      </c>
      <c r="BQ119" s="159">
        <f t="shared" si="30"/>
        <v>2339.2497415966909</v>
      </c>
      <c r="BR119" s="159">
        <f t="shared" si="31"/>
        <v>3453.1781899760672</v>
      </c>
      <c r="BS119" s="159">
        <f t="shared" si="32"/>
        <v>2292464.7467647572</v>
      </c>
      <c r="BT119" s="159">
        <f t="shared" si="33"/>
        <v>3384114.6261765459</v>
      </c>
      <c r="BU119" s="158">
        <v>3193894.2267185394</v>
      </c>
      <c r="BV119" s="158">
        <f t="shared" si="34"/>
        <v>39953556.226718538</v>
      </c>
    </row>
    <row r="120" spans="1:74" x14ac:dyDescent="0.2">
      <c r="A120" s="3">
        <v>43770</v>
      </c>
      <c r="B120" s="4">
        <f t="shared" si="47"/>
        <v>2019</v>
      </c>
      <c r="C120" s="147">
        <v>37785130</v>
      </c>
      <c r="D120" s="171">
        <f>VLOOKUP(B120,CDM!$I$5:$N$15,2,FALSE)/12</f>
        <v>3193449.3684640508</v>
      </c>
      <c r="E120" s="171">
        <f t="shared" si="49"/>
        <v>40978579.368464053</v>
      </c>
      <c r="F120" s="165">
        <v>61496</v>
      </c>
      <c r="G120" s="165">
        <v>13334890</v>
      </c>
      <c r="H120" s="166">
        <v>5456</v>
      </c>
      <c r="I120" s="171">
        <f>VLOOKUP(B120,CDM!$I$5:$N$15,3,FALSE)/12</f>
        <v>1118662.4122603924</v>
      </c>
      <c r="J120" s="171">
        <f t="shared" si="36"/>
        <v>14453552.412260393</v>
      </c>
      <c r="K120" s="167">
        <v>67091476</v>
      </c>
      <c r="L120" s="171">
        <f>VLOOKUP(B120,CDM!$I$5:$N$15,4,FALSE)/12</f>
        <v>4404868.149707472</v>
      </c>
      <c r="M120" s="86">
        <f t="shared" si="37"/>
        <v>71496344.149707466</v>
      </c>
      <c r="N120" s="167">
        <v>196909</v>
      </c>
      <c r="O120" s="168">
        <v>1020</v>
      </c>
      <c r="P120" s="168">
        <v>552268</v>
      </c>
      <c r="Q120" s="168">
        <v>1287</v>
      </c>
      <c r="R120" s="168">
        <v>17184</v>
      </c>
      <c r="S120" s="172">
        <v>261241</v>
      </c>
      <c r="T120" s="170">
        <v>24</v>
      </c>
      <c r="U120" s="170">
        <v>561</v>
      </c>
      <c r="V120" s="37">
        <f>'Economic (2020 Adj.)'!C132</f>
        <v>744439.6</v>
      </c>
      <c r="W120" s="37">
        <f>'Economic (2020 Adj.)'!D132</f>
        <v>7517.3</v>
      </c>
      <c r="X120" s="37">
        <f>'Economic (2020 Adj.)'!F132</f>
        <v>3531.7</v>
      </c>
      <c r="Y120" s="37">
        <f>'Economic (2020 Adj.)'!H132</f>
        <v>427.5</v>
      </c>
      <c r="Z120" s="37">
        <f>'Economic (2020 Adj.)'!E132</f>
        <v>7530.1</v>
      </c>
      <c r="AA120" s="37">
        <f>'Economic (2020 Adj.)'!G132</f>
        <v>3530.8</v>
      </c>
      <c r="AB120" s="37">
        <f>'Economic (2020 Adj.)'!I132</f>
        <v>434.3</v>
      </c>
      <c r="AC120" s="39">
        <f>Weather!D252</f>
        <v>2.5333333333333332</v>
      </c>
      <c r="AD120" s="39">
        <f>Weather!E252</f>
        <v>524</v>
      </c>
      <c r="AE120" s="39">
        <f>Weather!F252</f>
        <v>0</v>
      </c>
      <c r="AF120" s="39">
        <f>Weather!G252</f>
        <v>464</v>
      </c>
      <c r="AG120" s="39">
        <f>Weather!H252</f>
        <v>0</v>
      </c>
      <c r="AH120" s="39">
        <f>Weather!I252</f>
        <v>403.99999999999994</v>
      </c>
      <c r="AI120" s="39">
        <f>Weather!J252</f>
        <v>0</v>
      </c>
      <c r="AJ120" s="39">
        <f>Weather!K252</f>
        <v>343.99999999999994</v>
      </c>
      <c r="AK120" s="39">
        <f>Weather!L252</f>
        <v>0</v>
      </c>
      <c r="AL120" s="39">
        <f>Weather!M252</f>
        <v>284</v>
      </c>
      <c r="AM120" s="39">
        <f>Weather!N252</f>
        <v>0</v>
      </c>
      <c r="AN120" s="39">
        <f>Weather!O252</f>
        <v>224.00000000000006</v>
      </c>
      <c r="AO120" s="39">
        <f>Weather!P252</f>
        <v>0</v>
      </c>
      <c r="AP120" s="39">
        <f>Weather!Q252</f>
        <v>165.8</v>
      </c>
      <c r="AQ120" s="39">
        <f>Weather!R252</f>
        <v>1.8000000000000007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1</v>
      </c>
      <c r="BC120">
        <v>0</v>
      </c>
      <c r="BD120" s="1">
        <f t="shared" ref="BD120:BF120" si="51">BD108</f>
        <v>0</v>
      </c>
      <c r="BE120" s="1">
        <f t="shared" si="51"/>
        <v>1</v>
      </c>
      <c r="BF120" s="1">
        <f t="shared" si="51"/>
        <v>1</v>
      </c>
      <c r="BG120" s="1">
        <f t="shared" ref="BG120:BG121" si="52">1+BG119</f>
        <v>119</v>
      </c>
      <c r="BH120">
        <f t="shared" si="40"/>
        <v>30</v>
      </c>
      <c r="BI120">
        <v>21</v>
      </c>
      <c r="BJ120" s="159">
        <f t="shared" si="23"/>
        <v>666.36170431351718</v>
      </c>
      <c r="BK120" s="159">
        <f t="shared" si="24"/>
        <v>22.212056810450573</v>
      </c>
      <c r="BL120" s="158">
        <f t="shared" si="25"/>
        <v>1365952.6456154685</v>
      </c>
      <c r="BM120" s="159">
        <f t="shared" si="26"/>
        <v>2649.1115125110691</v>
      </c>
      <c r="BN120" s="159">
        <f t="shared" si="27"/>
        <v>88.30371708370231</v>
      </c>
      <c r="BO120" s="159">
        <f t="shared" si="28"/>
        <v>481785.08040867973</v>
      </c>
      <c r="BP120" s="159">
        <f t="shared" si="29"/>
        <v>70094.455048732809</v>
      </c>
      <c r="BQ120" s="159">
        <f t="shared" si="30"/>
        <v>2336.4818349577604</v>
      </c>
      <c r="BR120" s="159">
        <f t="shared" si="31"/>
        <v>3337.8311927968002</v>
      </c>
      <c r="BS120" s="159">
        <f t="shared" si="32"/>
        <v>2383211.4716569157</v>
      </c>
      <c r="BT120" s="159">
        <f t="shared" si="33"/>
        <v>3404587.8166527366</v>
      </c>
      <c r="BU120" s="158">
        <v>3193894.2267185394</v>
      </c>
      <c r="BV120" s="158">
        <f t="shared" si="34"/>
        <v>40979024.226718538</v>
      </c>
    </row>
    <row r="121" spans="1:74" x14ac:dyDescent="0.2">
      <c r="A121" s="3">
        <v>43800</v>
      </c>
      <c r="B121" s="4">
        <f t="shared" si="47"/>
        <v>2019</v>
      </c>
      <c r="C121" s="147">
        <v>42866511</v>
      </c>
      <c r="D121" s="171">
        <f>VLOOKUP(B121,CDM!$I$5:$N$15,2,FALSE)/12</f>
        <v>3193449.3684640508</v>
      </c>
      <c r="E121" s="171">
        <f t="shared" si="49"/>
        <v>46059960.368464053</v>
      </c>
      <c r="F121" s="165">
        <v>61500</v>
      </c>
      <c r="G121" s="165">
        <v>14175336</v>
      </c>
      <c r="H121" s="166">
        <v>5460</v>
      </c>
      <c r="I121" s="171">
        <f>VLOOKUP(B121,CDM!$I$5:$N$15,3,FALSE)/12</f>
        <v>1118662.4122603924</v>
      </c>
      <c r="J121" s="171">
        <f t="shared" si="36"/>
        <v>15293998.412260393</v>
      </c>
      <c r="K121" s="167">
        <v>67934124</v>
      </c>
      <c r="L121" s="171">
        <f>VLOOKUP(B121,CDM!$I$5:$N$15,4,FALSE)/12</f>
        <v>4404868.149707472</v>
      </c>
      <c r="M121" s="86">
        <f t="shared" si="37"/>
        <v>72338992.149707466</v>
      </c>
      <c r="N121" s="167">
        <v>171774</v>
      </c>
      <c r="O121" s="168">
        <v>1022</v>
      </c>
      <c r="P121" s="168">
        <v>597205.1</v>
      </c>
      <c r="Q121" s="168">
        <v>1287</v>
      </c>
      <c r="R121" s="168">
        <v>17184</v>
      </c>
      <c r="S121" s="172">
        <v>264551</v>
      </c>
      <c r="T121" s="170">
        <v>24</v>
      </c>
      <c r="U121" s="170">
        <v>561</v>
      </c>
      <c r="V121" s="37">
        <f>'Economic (2020 Adj.)'!C133</f>
        <v>744439.6</v>
      </c>
      <c r="W121" s="37">
        <f>'Economic (2020 Adj.)'!D133</f>
        <v>7525</v>
      </c>
      <c r="X121" s="37">
        <f>'Economic (2020 Adj.)'!F133</f>
        <v>3532</v>
      </c>
      <c r="Y121" s="37">
        <f>'Economic (2020 Adj.)'!H133</f>
        <v>429.5</v>
      </c>
      <c r="Z121" s="37">
        <f>'Economic (2020 Adj.)'!E133</f>
        <v>7535.2</v>
      </c>
      <c r="AA121" s="37">
        <f>'Economic (2020 Adj.)'!G133</f>
        <v>3534.9</v>
      </c>
      <c r="AB121" s="37">
        <f>'Economic (2020 Adj.)'!I133</f>
        <v>437.6</v>
      </c>
      <c r="AC121" s="39">
        <f>Weather!D253</f>
        <v>1.2129032258064516</v>
      </c>
      <c r="AD121" s="39">
        <f>Weather!E253</f>
        <v>582.39999999999986</v>
      </c>
      <c r="AE121" s="39">
        <f>Weather!F253</f>
        <v>0</v>
      </c>
      <c r="AF121" s="39">
        <f>Weather!G253</f>
        <v>520.39999999999986</v>
      </c>
      <c r="AG121" s="39">
        <f>Weather!H253</f>
        <v>0</v>
      </c>
      <c r="AH121" s="39">
        <f>Weather!I253</f>
        <v>458.4</v>
      </c>
      <c r="AI121" s="39">
        <f>Weather!J253</f>
        <v>0</v>
      </c>
      <c r="AJ121" s="39">
        <f>Weather!K253</f>
        <v>396.4</v>
      </c>
      <c r="AK121" s="39">
        <f>Weather!L253</f>
        <v>0</v>
      </c>
      <c r="AL121" s="39">
        <f>Weather!M253</f>
        <v>334.40000000000003</v>
      </c>
      <c r="AM121" s="39">
        <f>Weather!N253</f>
        <v>0</v>
      </c>
      <c r="AN121" s="39">
        <f>Weather!O253</f>
        <v>272.40000000000003</v>
      </c>
      <c r="AO121" s="39">
        <f>Weather!P253</f>
        <v>0</v>
      </c>
      <c r="AP121" s="39">
        <f>Weather!Q253</f>
        <v>210.40000000000006</v>
      </c>
      <c r="AQ121" s="39">
        <f>Weather!R253</f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1</v>
      </c>
      <c r="BD121" s="1">
        <f t="shared" ref="BD121:BF121" si="53">BD109</f>
        <v>0</v>
      </c>
      <c r="BE121" s="1">
        <f t="shared" si="53"/>
        <v>0</v>
      </c>
      <c r="BF121" s="1">
        <f t="shared" si="53"/>
        <v>0</v>
      </c>
      <c r="BG121" s="1">
        <f t="shared" si="52"/>
        <v>120</v>
      </c>
      <c r="BH121">
        <f t="shared" si="40"/>
        <v>31</v>
      </c>
      <c r="BI121">
        <v>21</v>
      </c>
      <c r="BJ121" s="159">
        <f t="shared" si="23"/>
        <v>748.94244501567562</v>
      </c>
      <c r="BK121" s="159">
        <f t="shared" si="24"/>
        <v>24.159433710183084</v>
      </c>
      <c r="BL121" s="158">
        <f t="shared" si="25"/>
        <v>1485805.1731762597</v>
      </c>
      <c r="BM121" s="159">
        <f t="shared" si="26"/>
        <v>2801.0986103041014</v>
      </c>
      <c r="BN121" s="159">
        <f t="shared" si="27"/>
        <v>90.358019687229074</v>
      </c>
      <c r="BO121" s="159">
        <f t="shared" si="28"/>
        <v>493354.78749227076</v>
      </c>
      <c r="BP121" s="159">
        <f t="shared" si="29"/>
        <v>70781.792710085589</v>
      </c>
      <c r="BQ121" s="159">
        <f t="shared" si="30"/>
        <v>2283.2836358092127</v>
      </c>
      <c r="BR121" s="159">
        <f t="shared" si="31"/>
        <v>3370.5615576231235</v>
      </c>
      <c r="BS121" s="159">
        <f t="shared" si="32"/>
        <v>2333515.8757970151</v>
      </c>
      <c r="BT121" s="159">
        <f t="shared" si="33"/>
        <v>3444713.9118908318</v>
      </c>
      <c r="BU121" s="158">
        <v>3193894.2267185394</v>
      </c>
      <c r="BV121" s="158">
        <f t="shared" si="34"/>
        <v>46060405.226718538</v>
      </c>
    </row>
    <row r="122" spans="1:74" x14ac:dyDescent="0.2">
      <c r="A122" s="3"/>
      <c r="B122" s="4"/>
      <c r="C122" s="190"/>
      <c r="D122" s="202"/>
      <c r="E122" s="202"/>
      <c r="F122" s="192"/>
      <c r="G122" s="193"/>
      <c r="H122" s="194"/>
      <c r="I122" s="202"/>
      <c r="J122" s="202"/>
      <c r="K122" s="195"/>
      <c r="L122" s="202"/>
      <c r="M122" s="86"/>
      <c r="N122" s="196"/>
      <c r="O122" s="197"/>
      <c r="P122" s="199"/>
      <c r="Q122" s="199"/>
      <c r="R122" s="199"/>
      <c r="S122" s="205"/>
      <c r="T122" s="201"/>
      <c r="U122" s="201"/>
    </row>
    <row r="123" spans="1:74" x14ac:dyDescent="0.2">
      <c r="A123" s="3"/>
      <c r="B123" s="4"/>
      <c r="C123" s="190"/>
      <c r="D123" s="202"/>
      <c r="E123" s="202"/>
      <c r="F123" s="192"/>
      <c r="G123" s="193"/>
      <c r="H123" s="194"/>
      <c r="I123" s="202"/>
      <c r="J123" s="202"/>
      <c r="K123" s="195"/>
      <c r="L123" s="202"/>
      <c r="M123" s="86"/>
      <c r="N123" s="196"/>
      <c r="O123" s="197"/>
      <c r="P123" s="199"/>
      <c r="Q123" s="199"/>
      <c r="R123" s="199"/>
      <c r="S123" s="205"/>
      <c r="T123" s="201"/>
      <c r="U123" s="201"/>
    </row>
    <row r="124" spans="1:74" x14ac:dyDescent="0.2">
      <c r="A124" s="3"/>
      <c r="B124" s="4"/>
      <c r="C124" s="190"/>
      <c r="D124" s="202"/>
      <c r="E124" s="202"/>
      <c r="F124" s="192"/>
      <c r="G124" s="193"/>
      <c r="H124" s="194"/>
      <c r="I124" s="202"/>
      <c r="J124" s="202"/>
      <c r="K124" s="195"/>
      <c r="L124" s="202"/>
      <c r="M124" s="86"/>
      <c r="N124" s="196"/>
      <c r="O124" s="197"/>
      <c r="P124" s="199"/>
      <c r="Q124" s="199"/>
      <c r="R124" s="199"/>
      <c r="S124" s="205"/>
      <c r="T124" s="201"/>
      <c r="U124" s="201"/>
    </row>
    <row r="125" spans="1:74" x14ac:dyDescent="0.2">
      <c r="A125" s="3"/>
      <c r="B125" s="4"/>
      <c r="C125" s="190"/>
      <c r="D125" s="202"/>
      <c r="E125" s="202"/>
      <c r="F125" s="192"/>
      <c r="G125" s="193"/>
      <c r="H125" s="194"/>
      <c r="I125" s="202"/>
      <c r="J125" s="202"/>
      <c r="K125" s="195"/>
      <c r="L125" s="202"/>
      <c r="M125" s="86"/>
      <c r="N125" s="196"/>
      <c r="O125" s="197"/>
      <c r="P125" s="199"/>
      <c r="Q125" s="199"/>
      <c r="R125" s="199"/>
      <c r="S125" s="205"/>
      <c r="T125" s="201"/>
      <c r="U125" s="201"/>
    </row>
    <row r="126" spans="1:74" x14ac:dyDescent="0.2">
      <c r="A126" s="3"/>
      <c r="B126" s="4"/>
      <c r="C126" s="190"/>
      <c r="D126" s="202"/>
      <c r="E126" s="202"/>
      <c r="F126" s="192"/>
      <c r="G126" s="193"/>
      <c r="H126" s="194"/>
      <c r="I126" s="202"/>
      <c r="J126" s="202"/>
      <c r="K126" s="195"/>
      <c r="L126" s="202"/>
      <c r="M126" s="86"/>
      <c r="N126" s="196"/>
      <c r="O126" s="197"/>
      <c r="P126" s="199"/>
      <c r="Q126" s="199"/>
      <c r="R126" s="199"/>
      <c r="S126" s="205"/>
      <c r="T126" s="201"/>
      <c r="U126" s="201"/>
    </row>
    <row r="127" spans="1:74" x14ac:dyDescent="0.2">
      <c r="A127" s="3"/>
      <c r="B127" s="4"/>
      <c r="C127" s="190"/>
      <c r="D127" s="202"/>
      <c r="E127" s="202"/>
      <c r="F127" s="192"/>
      <c r="G127" s="193"/>
      <c r="H127" s="194"/>
      <c r="I127" s="202"/>
      <c r="J127" s="202"/>
      <c r="K127" s="195"/>
      <c r="L127" s="202"/>
      <c r="M127" s="86"/>
      <c r="N127" s="196"/>
      <c r="O127" s="197"/>
      <c r="P127" s="199"/>
      <c r="Q127" s="199"/>
      <c r="R127" s="199"/>
      <c r="S127" s="205"/>
      <c r="T127" s="201"/>
      <c r="U127" s="201"/>
    </row>
    <row r="128" spans="1:74" x14ac:dyDescent="0.2">
      <c r="A128" s="3"/>
      <c r="B128" s="4"/>
      <c r="F128" s="192"/>
      <c r="H128" s="194"/>
      <c r="O128" s="197"/>
      <c r="P128" s="198"/>
      <c r="Q128" s="198"/>
      <c r="R128" s="198"/>
      <c r="S128" s="200"/>
      <c r="T128" s="201"/>
      <c r="U128" s="200"/>
    </row>
    <row r="129" spans="1:2" x14ac:dyDescent="0.2">
      <c r="A129" s="3"/>
      <c r="B129" s="4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F0DD-6252-47D9-ADA4-BE02464852A6}">
  <dimension ref="A1:AE195"/>
  <sheetViews>
    <sheetView topLeftCell="O1" workbookViewId="0">
      <selection activeCell="W122" sqref="W122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9" width="9.6640625" style="29" customWidth="1"/>
    <col min="10" max="10" width="13.5" style="29" customWidth="1"/>
    <col min="11" max="11" width="12.5" style="29" bestFit="1" customWidth="1"/>
    <col min="12" max="12" width="9.33203125" style="29"/>
    <col min="13" max="13" width="11.83203125" style="29" bestFit="1" customWidth="1"/>
    <col min="14" max="15" width="9.33203125" style="29"/>
    <col min="16" max="18" width="12.5" style="29" customWidth="1"/>
    <col min="19" max="19" width="16" style="29" customWidth="1"/>
    <col min="20" max="20" width="12.5" style="29" customWidth="1"/>
    <col min="21" max="21" width="18.83203125" style="29" bestFit="1" customWidth="1"/>
    <col min="22" max="22" width="21.33203125" style="29" bestFit="1" customWidth="1"/>
    <col min="23" max="23" width="13.6640625" style="29" bestFit="1" customWidth="1"/>
    <col min="24" max="24" width="15.1640625" style="29" bestFit="1" customWidth="1"/>
    <col min="25" max="25" width="9.33203125" style="29"/>
    <col min="26" max="26" width="12.1640625" style="29" bestFit="1" customWidth="1"/>
    <col min="27" max="28" width="9.33203125" style="29"/>
    <col min="29" max="29" width="12.5" style="29" bestFit="1" customWidth="1"/>
    <col min="30" max="30" width="15.6640625" style="29" customWidth="1"/>
    <col min="31" max="31" width="13.33203125" style="29" bestFit="1" customWidth="1"/>
    <col min="32" max="16384" width="9.33203125" style="29"/>
  </cols>
  <sheetData>
    <row r="1" spans="1:23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J1" s="44" t="str">
        <f>'Monthly Data'!F1</f>
        <v>Residential_Customers</v>
      </c>
      <c r="K1" s="46" t="str">
        <f>'Monthly Data'!BH1</f>
        <v>Month Days</v>
      </c>
      <c r="M1" s="29" t="s">
        <v>76</v>
      </c>
      <c r="N1" s="46" t="str">
        <f t="shared" ref="N1:T1" si="0">E1</f>
        <v>HDD12</v>
      </c>
      <c r="O1" s="46" t="str">
        <f t="shared" si="0"/>
        <v>CDD14</v>
      </c>
      <c r="P1" s="46" t="str">
        <f t="shared" si="0"/>
        <v>Trend</v>
      </c>
      <c r="Q1" s="46" t="str">
        <f t="shared" si="0"/>
        <v>Ont_FTEAdj</v>
      </c>
      <c r="R1" s="46" t="str">
        <f t="shared" si="0"/>
        <v>Shoulder</v>
      </c>
      <c r="S1" s="46" t="str">
        <f t="shared" si="0"/>
        <v>Residential_Customers</v>
      </c>
      <c r="T1" s="46" t="str">
        <f t="shared" si="0"/>
        <v>Month Days</v>
      </c>
      <c r="U1" s="29" t="s">
        <v>86</v>
      </c>
      <c r="V1" s="29" t="s">
        <v>87</v>
      </c>
    </row>
    <row r="2" spans="1:23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157">
        <f>'Monthly Data'!E2</f>
        <v>49397907</v>
      </c>
      <c r="E2" s="46">
        <f>'Monthly Data'!AL2</f>
        <v>483.20000000000005</v>
      </c>
      <c r="F2" s="46">
        <f>'Monthly Data'!AK2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J2" s="44">
        <f>'Monthly Data'!F2</f>
        <v>57642</v>
      </c>
      <c r="K2" s="46">
        <f>'Monthly Data'!BH2</f>
        <v>31</v>
      </c>
      <c r="M2" s="29">
        <f>'Res PW (2) Staff-36'!$B$6</f>
        <v>-30249890.785522901</v>
      </c>
      <c r="N2" s="29">
        <f>E2*'Res PW (2) Staff-36'!$B$7</f>
        <v>6979154.565990123</v>
      </c>
      <c r="O2" s="29">
        <f>F2*'Res PW (2) Staff-36'!$B$8</f>
        <v>0</v>
      </c>
      <c r="P2" s="29">
        <f>G2*'Res PW (2) Staff-36'!$B$9</f>
        <v>-40781.7032889521</v>
      </c>
      <c r="Q2" s="162">
        <f>H2*'Res PW (2) Staff-36'!$B$10</f>
        <v>45870345.963338606</v>
      </c>
      <c r="R2" s="29">
        <f>I2*'Res PW (2) Staff-36'!$B$11</f>
        <v>0</v>
      </c>
      <c r="S2" s="162">
        <f>J2*'Res PW (2) Staff-36'!$B$12</f>
        <v>-26352313.407125365</v>
      </c>
      <c r="T2" s="29">
        <f>K2*'Res PW (2) Staff-36'!$B$13</f>
        <v>51298605.382467791</v>
      </c>
      <c r="U2" s="157">
        <f>SUM(M2:T2)</f>
        <v>47505120.015859306</v>
      </c>
      <c r="V2" s="44">
        <f t="shared" ref="V2:V33" si="3">U2-D2</f>
        <v>-1892786.9841406941</v>
      </c>
      <c r="W2" s="48">
        <f t="shared" ref="W2:W33" si="4">ABS(V2/D2)</f>
        <v>3.8317149431871561E-2</v>
      </c>
    </row>
    <row r="3" spans="1:23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157">
        <f>'Monthly Data'!E3</f>
        <v>40768686</v>
      </c>
      <c r="E3" s="46">
        <f>'Monthly Data'!AL3</f>
        <v>392.59999999999997</v>
      </c>
      <c r="F3" s="46">
        <f>'Monthly Data'!AK3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J3" s="44">
        <f>'Monthly Data'!F3</f>
        <v>57677</v>
      </c>
      <c r="K3" s="46">
        <f>'Monthly Data'!BH3</f>
        <v>28</v>
      </c>
      <c r="M3" s="29">
        <f>'Res PW (2) Staff-36'!$B$6</f>
        <v>-30249890.785522901</v>
      </c>
      <c r="N3" s="29">
        <f>E3*'Res PW (2) Staff-36'!$B$7</f>
        <v>5670563.0848669736</v>
      </c>
      <c r="O3" s="29">
        <f>F3*'Res PW (2) Staff-36'!$B$8</f>
        <v>0</v>
      </c>
      <c r="P3" s="29">
        <f>G3*'Res PW (2) Staff-36'!$B$9</f>
        <v>-81563.406577904199</v>
      </c>
      <c r="Q3" s="162">
        <f>H3*'Res PW (2) Staff-36'!$B$10</f>
        <v>45899427.659120157</v>
      </c>
      <c r="R3" s="29">
        <f>I3*'Res PW (2) Staff-36'!$B$11</f>
        <v>0</v>
      </c>
      <c r="S3" s="162">
        <f>J3*'Res PW (2) Staff-36'!$B$12</f>
        <v>-26368314.430151101</v>
      </c>
      <c r="T3" s="29">
        <f>K3*'Res PW (2) Staff-36'!$B$13</f>
        <v>46334224.216422521</v>
      </c>
      <c r="U3" s="157">
        <f t="shared" ref="U3:U66" si="5">SUM(M3:T3)</f>
        <v>41204446.338157743</v>
      </c>
      <c r="V3" s="44">
        <f t="shared" si="3"/>
        <v>435760.33815774322</v>
      </c>
      <c r="W3" s="48">
        <f t="shared" si="4"/>
        <v>1.0688603948573256E-2</v>
      </c>
    </row>
    <row r="4" spans="1:23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157">
        <f>'Monthly Data'!E4</f>
        <v>40910014</v>
      </c>
      <c r="E4" s="46">
        <f>'Monthly Data'!AL4</f>
        <v>232.39999999999995</v>
      </c>
      <c r="F4" s="46">
        <f>'Monthly Data'!AK4</f>
        <v>0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J4" s="44">
        <f>'Monthly Data'!F4</f>
        <v>57709</v>
      </c>
      <c r="K4" s="46">
        <f>'Monthly Data'!BH4</f>
        <v>31</v>
      </c>
      <c r="M4" s="29">
        <f>'Res PW (2) Staff-36'!$B$6</f>
        <v>-30249890.785522901</v>
      </c>
      <c r="N4" s="29">
        <f>E4*'Res PW (2) Staff-36'!$B$7</f>
        <v>3356696.0288412748</v>
      </c>
      <c r="O4" s="29">
        <f>F4*'Res PW (2) Staff-36'!$B$8</f>
        <v>0</v>
      </c>
      <c r="P4" s="29">
        <f>G4*'Res PW (2) Staff-36'!$B$9</f>
        <v>-122345.10986685631</v>
      </c>
      <c r="Q4" s="162">
        <f>H4*'Res PW (2) Staff-36'!$B$10</f>
        <v>45945532.786578707</v>
      </c>
      <c r="R4" s="29">
        <f>I4*'Res PW (2) Staff-36'!$B$11</f>
        <v>-2281728.1497963602</v>
      </c>
      <c r="S4" s="162">
        <f>J4*'Res PW (2) Staff-36'!$B$12</f>
        <v>-26382943.936917488</v>
      </c>
      <c r="T4" s="29">
        <f>K4*'Res PW (2) Staff-36'!$B$13</f>
        <v>51298605.382467791</v>
      </c>
      <c r="U4" s="157">
        <f t="shared" si="5"/>
        <v>41563926.21578417</v>
      </c>
      <c r="V4" s="44">
        <f t="shared" si="3"/>
        <v>653912.21578416973</v>
      </c>
      <c r="W4" s="48">
        <f t="shared" si="4"/>
        <v>1.598416015658586E-2</v>
      </c>
    </row>
    <row r="5" spans="1:23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157">
        <f>'Monthly Data'!E5</f>
        <v>36681881</v>
      </c>
      <c r="E5" s="46">
        <f>'Monthly Data'!AL5</f>
        <v>78.500000000000014</v>
      </c>
      <c r="F5" s="46">
        <f>'Monthly Data'!AK5</f>
        <v>1.4000000000000004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J5" s="44">
        <f>'Monthly Data'!F5</f>
        <v>57751</v>
      </c>
      <c r="K5" s="46">
        <f>'Monthly Data'!BH5</f>
        <v>30</v>
      </c>
      <c r="M5" s="29">
        <f>'Res PW (2) Staff-36'!$B$6</f>
        <v>-30249890.785522901</v>
      </c>
      <c r="N5" s="29">
        <f>E5*'Res PW (2) Staff-36'!$B$7</f>
        <v>1133823.7446817565</v>
      </c>
      <c r="O5" s="29">
        <f>F5*'Res PW (2) Staff-36'!$B$8</f>
        <v>98974.106648243847</v>
      </c>
      <c r="P5" s="29">
        <f>G5*'Res PW (2) Staff-36'!$B$9</f>
        <v>-163126.8131558084</v>
      </c>
      <c r="Q5" s="162">
        <f>H5*'Res PW (2) Staff-36'!$B$10</f>
        <v>45998731.010569341</v>
      </c>
      <c r="R5" s="29">
        <f>I5*'Res PW (2) Staff-36'!$B$11</f>
        <v>-2281728.1497963602</v>
      </c>
      <c r="S5" s="162">
        <f>J5*'Res PW (2) Staff-36'!$B$12</f>
        <v>-26402145.164548367</v>
      </c>
      <c r="T5" s="29">
        <f>K5*'Res PW (2) Staff-36'!$B$13</f>
        <v>49643811.660452701</v>
      </c>
      <c r="U5" s="157">
        <f t="shared" si="5"/>
        <v>37778449.609328613</v>
      </c>
      <c r="V5" s="44">
        <f t="shared" si="3"/>
        <v>1096568.6093286127</v>
      </c>
      <c r="W5" s="48">
        <f t="shared" si="4"/>
        <v>2.989401250520966E-2</v>
      </c>
    </row>
    <row r="6" spans="1:23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157">
        <f>'Monthly Data'!E6</f>
        <v>44687288</v>
      </c>
      <c r="E6" s="46">
        <f>'Monthly Data'!AL6</f>
        <v>36.5</v>
      </c>
      <c r="F6" s="46">
        <f>'Monthly Data'!AK6</f>
        <v>76.900000000000006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J6" s="44">
        <f>'Monthly Data'!F6</f>
        <v>57814</v>
      </c>
      <c r="K6" s="46">
        <f>'Monthly Data'!BH6</f>
        <v>31</v>
      </c>
      <c r="M6" s="29">
        <f>'Res PW (2) Staff-36'!$B$6</f>
        <v>-30249890.785522901</v>
      </c>
      <c r="N6" s="29">
        <f>E6*'Res PW (2) Staff-36'!$B$7</f>
        <v>527191.93224056181</v>
      </c>
      <c r="O6" s="29">
        <f>F6*'Res PW (2) Staff-36'!$B$8</f>
        <v>5436506.2866071071</v>
      </c>
      <c r="P6" s="29">
        <f>G6*'Res PW (2) Staff-36'!$B$9</f>
        <v>-203908.51644476049</v>
      </c>
      <c r="Q6" s="162">
        <f>H6*'Res PW (2) Staff-36'!$B$10</f>
        <v>46153360.51496879</v>
      </c>
      <c r="R6" s="29">
        <f>I6*'Res PW (2) Staff-36'!$B$11</f>
        <v>-2281728.1497963602</v>
      </c>
      <c r="S6" s="162">
        <f>J6*'Res PW (2) Staff-36'!$B$12</f>
        <v>-26430947.005994689</v>
      </c>
      <c r="T6" s="29">
        <f>K6*'Res PW (2) Staff-36'!$B$13</f>
        <v>51298605.382467791</v>
      </c>
      <c r="U6" s="157">
        <f t="shared" si="5"/>
        <v>44249189.658525541</v>
      </c>
      <c r="V6" s="44">
        <f t="shared" si="3"/>
        <v>-438098.34147445858</v>
      </c>
      <c r="W6" s="48">
        <f t="shared" si="4"/>
        <v>9.8036457588220292E-3</v>
      </c>
    </row>
    <row r="7" spans="1:23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157">
        <f>'Monthly Data'!E7</f>
        <v>51533466</v>
      </c>
      <c r="E7" s="46">
        <f>'Monthly Data'!AL7</f>
        <v>0</v>
      </c>
      <c r="F7" s="46">
        <f>'Monthly Data'!AK7</f>
        <v>161.1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J7" s="44">
        <f>'Monthly Data'!F7</f>
        <v>57809</v>
      </c>
      <c r="K7" s="46">
        <f>'Monthly Data'!BH7</f>
        <v>30</v>
      </c>
      <c r="M7" s="29">
        <f>'Res PW (2) Staff-36'!$B$6</f>
        <v>-30249890.785522901</v>
      </c>
      <c r="N7" s="29">
        <f>E7*'Res PW (2) Staff-36'!$B$7</f>
        <v>0</v>
      </c>
      <c r="O7" s="29">
        <f>F7*'Res PW (2) Staff-36'!$B$8</f>
        <v>11389091.843594342</v>
      </c>
      <c r="P7" s="29">
        <f>G7*'Res PW (2) Staff-36'!$B$9</f>
        <v>-244690.21973371261</v>
      </c>
      <c r="Q7" s="162">
        <f>H7*'Res PW (2) Staff-36'!$B$10</f>
        <v>46394525.79705967</v>
      </c>
      <c r="R7" s="29">
        <f>I7*'Res PW (2) Staff-36'!$B$11</f>
        <v>0</v>
      </c>
      <c r="S7" s="162">
        <f>J7*'Res PW (2) Staff-36'!$B$12</f>
        <v>-26428661.14556244</v>
      </c>
      <c r="T7" s="29">
        <f>K7*'Res PW (2) Staff-36'!$B$13</f>
        <v>49643811.660452701</v>
      </c>
      <c r="U7" s="157">
        <f t="shared" si="5"/>
        <v>50504187.150287658</v>
      </c>
      <c r="V7" s="44">
        <f t="shared" si="3"/>
        <v>-1029278.849712342</v>
      </c>
      <c r="W7" s="48">
        <f t="shared" si="4"/>
        <v>1.9973018110451605E-2</v>
      </c>
    </row>
    <row r="8" spans="1:23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157">
        <f>'Monthly Data'!E8</f>
        <v>61497459</v>
      </c>
      <c r="E8" s="46">
        <f>'Monthly Data'!AL8</f>
        <v>0</v>
      </c>
      <c r="F8" s="46">
        <f>'Monthly Data'!AK8</f>
        <v>291.7999999999999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J8" s="44">
        <f>'Monthly Data'!F8</f>
        <v>57987</v>
      </c>
      <c r="K8" s="46">
        <f>'Monthly Data'!BH8</f>
        <v>31</v>
      </c>
      <c r="M8" s="29">
        <f>'Res PW (2) Staff-36'!$B$6</f>
        <v>-30249890.785522901</v>
      </c>
      <c r="N8" s="29">
        <f>E8*'Res PW (2) Staff-36'!$B$7</f>
        <v>0</v>
      </c>
      <c r="O8" s="29">
        <f>F8*'Res PW (2) Staff-36'!$B$8</f>
        <v>20629031.657112524</v>
      </c>
      <c r="P8" s="29">
        <f>G8*'Res PW (2) Staff-36'!$B$9</f>
        <v>-285471.92302266468</v>
      </c>
      <c r="Q8" s="162">
        <f>H8*'Res PW (2) Staff-36'!$B$10</f>
        <v>46537806.347007781</v>
      </c>
      <c r="R8" s="29">
        <f>I8*'Res PW (2) Staff-36'!$B$11</f>
        <v>0</v>
      </c>
      <c r="S8" s="162">
        <f>J8*'Res PW (2) Staff-36'!$B$12</f>
        <v>-26510037.776950464</v>
      </c>
      <c r="T8" s="29">
        <f>K8*'Res PW (2) Staff-36'!$B$13</f>
        <v>51298605.382467791</v>
      </c>
      <c r="U8" s="157">
        <f t="shared" si="5"/>
        <v>61420042.901092067</v>
      </c>
      <c r="V8" s="44">
        <f t="shared" si="3"/>
        <v>-77416.098907932639</v>
      </c>
      <c r="W8" s="48">
        <f t="shared" si="4"/>
        <v>1.2588503682393224E-3</v>
      </c>
    </row>
    <row r="9" spans="1:23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157">
        <f>'Monthly Data'!E9</f>
        <v>57219511</v>
      </c>
      <c r="E9" s="46">
        <f>'Monthly Data'!AL9</f>
        <v>0</v>
      </c>
      <c r="F9" s="46">
        <f>'Monthly Data'!AK9</f>
        <v>269.7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J9" s="44">
        <f>'Monthly Data'!F9</f>
        <v>58018</v>
      </c>
      <c r="K9" s="46">
        <f>'Monthly Data'!BH9</f>
        <v>31</v>
      </c>
      <c r="M9" s="29">
        <f>'Res PW (2) Staff-36'!$B$6</f>
        <v>-30249890.785522901</v>
      </c>
      <c r="N9" s="29">
        <f>E9*'Res PW (2) Staff-36'!$B$7</f>
        <v>0</v>
      </c>
      <c r="O9" s="29">
        <f>F9*'Res PW (2) Staff-36'!$B$8</f>
        <v>19066654.68787954</v>
      </c>
      <c r="P9" s="29">
        <f>G9*'Res PW (2) Staff-36'!$B$9</f>
        <v>-326253.6263116168</v>
      </c>
      <c r="Q9" s="162">
        <f>H9*'Res PW (2) Staff-36'!$B$10</f>
        <v>46593841.809611246</v>
      </c>
      <c r="R9" s="29">
        <f>I9*'Res PW (2) Staff-36'!$B$11</f>
        <v>0</v>
      </c>
      <c r="S9" s="162">
        <f>J9*'Res PW (2) Staff-36'!$B$12</f>
        <v>-26524210.111630399</v>
      </c>
      <c r="T9" s="29">
        <f>K9*'Res PW (2) Staff-36'!$B$13</f>
        <v>51298605.382467791</v>
      </c>
      <c r="U9" s="157">
        <f t="shared" si="5"/>
        <v>59858747.356493667</v>
      </c>
      <c r="V9" s="44">
        <f t="shared" si="3"/>
        <v>2639236.3564936668</v>
      </c>
      <c r="W9" s="48">
        <f t="shared" si="4"/>
        <v>4.6124762521889899E-2</v>
      </c>
    </row>
    <row r="10" spans="1:23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157">
        <f>'Monthly Data'!E10</f>
        <v>45833578</v>
      </c>
      <c r="E10" s="46">
        <f>'Monthly Data'!AL10</f>
        <v>9.9999999999999645E-2</v>
      </c>
      <c r="F10" s="46">
        <f>'Monthly Data'!AK10</f>
        <v>94.4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J10" s="44">
        <f>'Monthly Data'!F10</f>
        <v>58071</v>
      </c>
      <c r="K10" s="46">
        <f>'Monthly Data'!BH10</f>
        <v>30</v>
      </c>
      <c r="M10" s="29">
        <f>'Res PW (2) Staff-36'!$B$6</f>
        <v>-30249890.785522901</v>
      </c>
      <c r="N10" s="29">
        <f>E10*'Res PW (2) Staff-36'!$B$7</f>
        <v>1444.3614581933148</v>
      </c>
      <c r="O10" s="29">
        <f>F10*'Res PW (2) Staff-36'!$B$8</f>
        <v>6673682.6197101548</v>
      </c>
      <c r="P10" s="29">
        <f>G10*'Res PW (2) Staff-36'!$B$9</f>
        <v>-367035.32960056892</v>
      </c>
      <c r="Q10" s="162">
        <f>H10*'Res PW (2) Staff-36'!$B$10</f>
        <v>46502340.864347361</v>
      </c>
      <c r="R10" s="29">
        <f>I10*'Res PW (2) Staff-36'!$B$11</f>
        <v>-2281728.1497963602</v>
      </c>
      <c r="S10" s="162">
        <f>J10*'Res PW (2) Staff-36'!$B$12</f>
        <v>-26548440.232212227</v>
      </c>
      <c r="T10" s="29">
        <f>K10*'Res PW (2) Staff-36'!$B$13</f>
        <v>49643811.660452701</v>
      </c>
      <c r="U10" s="157">
        <f t="shared" si="5"/>
        <v>43374185.008836359</v>
      </c>
      <c r="V10" s="44">
        <f t="shared" si="3"/>
        <v>-2459392.9911636412</v>
      </c>
      <c r="W10" s="48">
        <f t="shared" si="4"/>
        <v>5.3659197001020544E-2</v>
      </c>
    </row>
    <row r="11" spans="1:23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157">
        <f>'Monthly Data'!E11</f>
        <v>41340554</v>
      </c>
      <c r="E11" s="46">
        <f>'Monthly Data'!AL11</f>
        <v>44.2</v>
      </c>
      <c r="F11" s="46">
        <f>'Monthly Data'!AK11</f>
        <v>13.500000000000002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J11" s="44">
        <f>'Monthly Data'!F11</f>
        <v>58121</v>
      </c>
      <c r="K11" s="46">
        <f>'Monthly Data'!BH11</f>
        <v>31</v>
      </c>
      <c r="M11" s="29">
        <f>'Res PW (2) Staff-36'!$B$6</f>
        <v>-30249890.785522901</v>
      </c>
      <c r="N11" s="29">
        <f>E11*'Res PW (2) Staff-36'!$B$7</f>
        <v>638407.76452144748</v>
      </c>
      <c r="O11" s="29">
        <f>F11*'Res PW (2) Staff-36'!$B$8</f>
        <v>954393.17125092261</v>
      </c>
      <c r="P11" s="29">
        <f>G11*'Res PW (2) Staff-36'!$B$9</f>
        <v>-407817.03288952098</v>
      </c>
      <c r="Q11" s="162">
        <f>H11*'Res PW (2) Staff-36'!$B$10</f>
        <v>46471131.239606187</v>
      </c>
      <c r="R11" s="29">
        <f>I11*'Res PW (2) Staff-36'!$B$11</f>
        <v>-2281728.1497963602</v>
      </c>
      <c r="S11" s="162">
        <f>J11*'Res PW (2) Staff-36'!$B$12</f>
        <v>-26571298.836534705</v>
      </c>
      <c r="T11" s="29">
        <f>K11*'Res PW (2) Staff-36'!$B$13</f>
        <v>51298605.382467791</v>
      </c>
      <c r="U11" s="157">
        <f t="shared" si="5"/>
        <v>39851802.753102854</v>
      </c>
      <c r="V11" s="44">
        <f t="shared" si="3"/>
        <v>-1488751.2468971461</v>
      </c>
      <c r="W11" s="48">
        <f t="shared" si="4"/>
        <v>3.601188428430703E-2</v>
      </c>
    </row>
    <row r="12" spans="1:23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157">
        <f>'Monthly Data'!E12</f>
        <v>39815993</v>
      </c>
      <c r="E12" s="46">
        <f>'Monthly Data'!AL12</f>
        <v>202.7</v>
      </c>
      <c r="F12" s="46">
        <f>'Monthly Data'!AK12</f>
        <v>0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J12" s="44">
        <f>'Monthly Data'!F12</f>
        <v>58162</v>
      </c>
      <c r="K12" s="46">
        <f>'Monthly Data'!BH12</f>
        <v>30</v>
      </c>
      <c r="M12" s="29">
        <f>'Res PW (2) Staff-36'!$B$6</f>
        <v>-30249890.785522901</v>
      </c>
      <c r="N12" s="29">
        <f>E12*'Res PW (2) Staff-36'!$B$7</f>
        <v>2927720.6757578594</v>
      </c>
      <c r="O12" s="29">
        <f>F12*'Res PW (2) Staff-36'!$B$8</f>
        <v>0</v>
      </c>
      <c r="P12" s="29">
        <f>G12*'Res PW (2) Staff-36'!$B$9</f>
        <v>-448598.7361784731</v>
      </c>
      <c r="Q12" s="162">
        <f>H12*'Res PW (2) Staff-36'!$B$10</f>
        <v>46500212.935387731</v>
      </c>
      <c r="R12" s="29">
        <f>I12*'Res PW (2) Staff-36'!$B$11</f>
        <v>-2281728.1497963602</v>
      </c>
      <c r="S12" s="162">
        <f>J12*'Res PW (2) Staff-36'!$B$12</f>
        <v>-26590042.892079134</v>
      </c>
      <c r="T12" s="29">
        <f>K12*'Res PW (2) Staff-36'!$B$13</f>
        <v>49643811.660452701</v>
      </c>
      <c r="U12" s="157">
        <f t="shared" si="5"/>
        <v>39501484.708021425</v>
      </c>
      <c r="V12" s="44">
        <f t="shared" si="3"/>
        <v>-314508.29197857529</v>
      </c>
      <c r="W12" s="48">
        <f t="shared" si="4"/>
        <v>7.8990442855104807E-3</v>
      </c>
    </row>
    <row r="13" spans="1:23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157">
        <f>'Monthly Data'!E13</f>
        <v>47209999</v>
      </c>
      <c r="E13" s="46">
        <f>'Monthly Data'!AL13</f>
        <v>447.59999999999997</v>
      </c>
      <c r="F13" s="46">
        <f>'Monthly Data'!AK13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J13" s="44">
        <f>'Monthly Data'!F13</f>
        <v>58247</v>
      </c>
      <c r="K13" s="46">
        <f>'Monthly Data'!BH13</f>
        <v>31</v>
      </c>
      <c r="M13" s="29">
        <f>'Res PW (2) Staff-36'!$B$6</f>
        <v>-30249890.785522901</v>
      </c>
      <c r="N13" s="29">
        <f>E13*'Res PW (2) Staff-36'!$B$7</f>
        <v>6464961.8868732993</v>
      </c>
      <c r="O13" s="29">
        <f>F13*'Res PW (2) Staff-36'!$B$8</f>
        <v>0</v>
      </c>
      <c r="P13" s="29">
        <f>G13*'Res PW (2) Staff-36'!$B$9</f>
        <v>-489380.43946742523</v>
      </c>
      <c r="Q13" s="162">
        <f>H13*'Res PW (2) Staff-36'!$B$10</f>
        <v>46660516.917012848</v>
      </c>
      <c r="R13" s="29">
        <f>I13*'Res PW (2) Staff-36'!$B$11</f>
        <v>0</v>
      </c>
      <c r="S13" s="162">
        <f>J13*'Res PW (2) Staff-36'!$B$12</f>
        <v>-26628902.519427348</v>
      </c>
      <c r="T13" s="29">
        <f>K13*'Res PW (2) Staff-36'!$B$13</f>
        <v>51298605.382467791</v>
      </c>
      <c r="U13" s="157">
        <f t="shared" si="5"/>
        <v>47055910.441936262</v>
      </c>
      <c r="V13" s="44">
        <f t="shared" si="3"/>
        <v>-154088.55806373805</v>
      </c>
      <c r="W13" s="48">
        <f t="shared" si="4"/>
        <v>3.2638966601913726E-3</v>
      </c>
    </row>
    <row r="14" spans="1:23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157">
        <f>'Monthly Data'!E14</f>
        <v>49456916.476147316</v>
      </c>
      <c r="E14" s="46">
        <f>'Monthly Data'!AL14</f>
        <v>540.69999999999993</v>
      </c>
      <c r="F14" s="46">
        <f>'Monthly Data'!AK14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J14" s="44">
        <f>'Monthly Data'!F14</f>
        <v>58273</v>
      </c>
      <c r="K14" s="46">
        <f>'Monthly Data'!BH14</f>
        <v>31</v>
      </c>
      <c r="M14" s="29">
        <f>'Res PW (2) Staff-36'!$B$6</f>
        <v>-30249890.785522901</v>
      </c>
      <c r="N14" s="29">
        <f>E14*'Res PW (2) Staff-36'!$B$7</f>
        <v>7809662.4044512799</v>
      </c>
      <c r="O14" s="29">
        <f>F14*'Res PW (2) Staff-36'!$B$8</f>
        <v>0</v>
      </c>
      <c r="P14" s="29">
        <f>G14*'Res PW (2) Staff-36'!$B$9</f>
        <v>-530162.14275637735</v>
      </c>
      <c r="Q14" s="162">
        <f>H14*'Res PW (2) Staff-36'!$B$10</f>
        <v>46859123.619911224</v>
      </c>
      <c r="R14" s="29">
        <f>I14*'Res PW (2) Staff-36'!$B$11</f>
        <v>0</v>
      </c>
      <c r="S14" s="162">
        <f>J14*'Res PW (2) Staff-36'!$B$12</f>
        <v>-26640788.993675034</v>
      </c>
      <c r="T14" s="29">
        <f>K14*'Res PW (2) Staff-36'!$B$13</f>
        <v>51298605.382467791</v>
      </c>
      <c r="U14" s="157">
        <f t="shared" si="5"/>
        <v>48546549.484875984</v>
      </c>
      <c r="V14" s="44">
        <f t="shared" si="3"/>
        <v>-910366.99127133191</v>
      </c>
      <c r="W14" s="48">
        <f t="shared" si="4"/>
        <v>1.8407273565273621E-2</v>
      </c>
    </row>
    <row r="15" spans="1:23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157">
        <f>'Monthly Data'!E15</f>
        <v>41737382.476147316</v>
      </c>
      <c r="E15" s="46">
        <f>'Monthly Data'!AL15</f>
        <v>437.20000000000005</v>
      </c>
      <c r="F15" s="46">
        <f>'Monthly Data'!AK15</f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J15" s="44">
        <f>'Monthly Data'!F15</f>
        <v>58299</v>
      </c>
      <c r="K15" s="46">
        <f>'Monthly Data'!BH15</f>
        <v>28</v>
      </c>
      <c r="M15" s="29">
        <f>'Res PW (2) Staff-36'!$B$6</f>
        <v>-30249890.785522901</v>
      </c>
      <c r="N15" s="29">
        <f>E15*'Res PW (2) Staff-36'!$B$7</f>
        <v>6314748.2952211956</v>
      </c>
      <c r="O15" s="29">
        <f>F15*'Res PW (2) Staff-36'!$B$8</f>
        <v>0</v>
      </c>
      <c r="P15" s="29">
        <f>G15*'Res PW (2) Staff-36'!$B$9</f>
        <v>-570943.84604532935</v>
      </c>
      <c r="Q15" s="162">
        <f>H15*'Res PW (2) Staff-36'!$B$10</f>
        <v>46952752.494134739</v>
      </c>
      <c r="R15" s="29">
        <f>I15*'Res PW (2) Staff-36'!$B$11</f>
        <v>0</v>
      </c>
      <c r="S15" s="162">
        <f>J15*'Res PW (2) Staff-36'!$B$12</f>
        <v>-26652675.467922725</v>
      </c>
      <c r="T15" s="29">
        <f>K15*'Res PW (2) Staff-36'!$B$13</f>
        <v>46334224.216422521</v>
      </c>
      <c r="U15" s="157">
        <f t="shared" si="5"/>
        <v>42128214.906287499</v>
      </c>
      <c r="V15" s="44">
        <f t="shared" si="3"/>
        <v>390832.43014018238</v>
      </c>
      <c r="W15" s="48">
        <f t="shared" si="4"/>
        <v>9.3640857896045825E-3</v>
      </c>
    </row>
    <row r="16" spans="1:23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157">
        <f>'Monthly Data'!E16</f>
        <v>42523489.476147316</v>
      </c>
      <c r="E16" s="46">
        <f>'Monthly Data'!AL16</f>
        <v>359.50000000000006</v>
      </c>
      <c r="F16" s="46">
        <f>'Monthly Data'!AK16</f>
        <v>0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J16" s="44">
        <f>'Monthly Data'!F16</f>
        <v>58318</v>
      </c>
      <c r="K16" s="46">
        <f>'Monthly Data'!BH16</f>
        <v>31</v>
      </c>
      <c r="M16" s="29">
        <f>'Res PW (2) Staff-36'!$B$6</f>
        <v>-30249890.785522901</v>
      </c>
      <c r="N16" s="29">
        <f>E16*'Res PW (2) Staff-36'!$B$7</f>
        <v>5192479.4422049858</v>
      </c>
      <c r="O16" s="29">
        <f>F16*'Res PW (2) Staff-36'!$B$8</f>
        <v>0</v>
      </c>
      <c r="P16" s="29">
        <f>G16*'Res PW (2) Staff-36'!$B$9</f>
        <v>-611725.54933428147</v>
      </c>
      <c r="Q16" s="162">
        <f>H16*'Res PW (2) Staff-36'!$B$10</f>
        <v>47017299.672576711</v>
      </c>
      <c r="R16" s="29">
        <f>I16*'Res PW (2) Staff-36'!$B$11</f>
        <v>-2281728.1497963602</v>
      </c>
      <c r="S16" s="162">
        <f>J16*'Res PW (2) Staff-36'!$B$12</f>
        <v>-26661361.737565264</v>
      </c>
      <c r="T16" s="29">
        <f>K16*'Res PW (2) Staff-36'!$B$13</f>
        <v>51298605.382467791</v>
      </c>
      <c r="U16" s="157">
        <f t="shared" si="5"/>
        <v>43703678.275030687</v>
      </c>
      <c r="V16" s="44">
        <f t="shared" si="3"/>
        <v>1180188.7988833711</v>
      </c>
      <c r="W16" s="48">
        <f t="shared" si="4"/>
        <v>2.775380885769908E-2</v>
      </c>
    </row>
    <row r="17" spans="1:23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157">
        <f>'Monthly Data'!E17</f>
        <v>38514761.476147316</v>
      </c>
      <c r="E17" s="46">
        <f>'Monthly Data'!AL17</f>
        <v>177.5</v>
      </c>
      <c r="F17" s="46">
        <f>'Monthly Data'!AK17</f>
        <v>0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J17" s="44">
        <f>'Monthly Data'!F17</f>
        <v>58345</v>
      </c>
      <c r="K17" s="46">
        <f>'Monthly Data'!BH17</f>
        <v>30</v>
      </c>
      <c r="M17" s="29">
        <f>'Res PW (2) Staff-36'!$B$6</f>
        <v>-30249890.785522901</v>
      </c>
      <c r="N17" s="29">
        <f>E17*'Res PW (2) Staff-36'!$B$7</f>
        <v>2563741.5882931431</v>
      </c>
      <c r="O17" s="29">
        <f>F17*'Res PW (2) Staff-36'!$B$8</f>
        <v>0</v>
      </c>
      <c r="P17" s="29">
        <f>G17*'Res PW (2) Staff-36'!$B$9</f>
        <v>-652507.25262323359</v>
      </c>
      <c r="Q17" s="162">
        <f>H17*'Res PW (2) Staff-36'!$B$10</f>
        <v>47066242.038648091</v>
      </c>
      <c r="R17" s="29">
        <f>I17*'Res PW (2) Staff-36'!$B$11</f>
        <v>-2281728.1497963602</v>
      </c>
      <c r="S17" s="162">
        <f>J17*'Res PW (2) Staff-36'!$B$12</f>
        <v>-26673705.383899406</v>
      </c>
      <c r="T17" s="29">
        <f>K17*'Res PW (2) Staff-36'!$B$13</f>
        <v>49643811.660452701</v>
      </c>
      <c r="U17" s="157">
        <f t="shared" si="5"/>
        <v>39415963.715552032</v>
      </c>
      <c r="V17" s="44">
        <f t="shared" si="3"/>
        <v>901202.2394047156</v>
      </c>
      <c r="W17" s="48">
        <f t="shared" si="4"/>
        <v>2.3398878893819496E-2</v>
      </c>
    </row>
    <row r="18" spans="1:23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157">
        <f>'Monthly Data'!E18</f>
        <v>42499355.476147316</v>
      </c>
      <c r="E18" s="46">
        <f>'Monthly Data'!AL18</f>
        <v>42.399999999999991</v>
      </c>
      <c r="F18" s="46">
        <f>'Monthly Data'!AK18</f>
        <v>22.700000000000003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J18" s="44">
        <f>'Monthly Data'!F18</f>
        <v>58385</v>
      </c>
      <c r="K18" s="46">
        <f>'Monthly Data'!BH18</f>
        <v>31</v>
      </c>
      <c r="M18" s="29">
        <f>'Res PW (2) Staff-36'!$B$6</f>
        <v>-30249890.785522901</v>
      </c>
      <c r="N18" s="29">
        <f>E18*'Res PW (2) Staff-36'!$B$7</f>
        <v>612409.25827396754</v>
      </c>
      <c r="O18" s="29">
        <f>F18*'Res PW (2) Staff-36'!$B$8</f>
        <v>1604794.4435108106</v>
      </c>
      <c r="P18" s="29">
        <f>G18*'Res PW (2) Staff-36'!$B$9</f>
        <v>-693288.95591218572</v>
      </c>
      <c r="Q18" s="162">
        <f>H18*'Res PW (2) Staff-36'!$B$10</f>
        <v>47139300.93292857</v>
      </c>
      <c r="R18" s="29">
        <f>I18*'Res PW (2) Staff-36'!$B$11</f>
        <v>-2281728.1497963602</v>
      </c>
      <c r="S18" s="162">
        <f>J18*'Res PW (2) Staff-36'!$B$12</f>
        <v>-26691992.267357387</v>
      </c>
      <c r="T18" s="29">
        <f>K18*'Res PW (2) Staff-36'!$B$13</f>
        <v>51298605.382467791</v>
      </c>
      <c r="U18" s="157">
        <f t="shared" si="5"/>
        <v>40738209.858592309</v>
      </c>
      <c r="V18" s="44">
        <f t="shared" si="3"/>
        <v>-1761145.6175550073</v>
      </c>
      <c r="W18" s="48">
        <f t="shared" si="4"/>
        <v>4.1439348851853693E-2</v>
      </c>
    </row>
    <row r="19" spans="1:23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157">
        <f>'Monthly Data'!E19</f>
        <v>49779830.476147316</v>
      </c>
      <c r="E19" s="46">
        <f>'Monthly Data'!AL19</f>
        <v>0</v>
      </c>
      <c r="F19" s="46">
        <f>'Monthly Data'!AK19</f>
        <v>139.9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J19" s="44">
        <f>'Monthly Data'!F19</f>
        <v>58495</v>
      </c>
      <c r="K19" s="46">
        <f>'Monthly Data'!BH19</f>
        <v>30</v>
      </c>
      <c r="M19" s="29">
        <f>'Res PW (2) Staff-36'!$B$6</f>
        <v>-30249890.785522901</v>
      </c>
      <c r="N19" s="29">
        <f>E19*'Res PW (2) Staff-36'!$B$7</f>
        <v>0</v>
      </c>
      <c r="O19" s="29">
        <f>F19*'Res PW (2) Staff-36'!$B$8</f>
        <v>9890341.0857780799</v>
      </c>
      <c r="P19" s="29">
        <f>G19*'Res PW (2) Staff-36'!$B$9</f>
        <v>-734070.65920113784</v>
      </c>
      <c r="Q19" s="162">
        <f>H19*'Res PW (2) Staff-36'!$B$10</f>
        <v>47254209.096748337</v>
      </c>
      <c r="R19" s="29">
        <f>I19*'Res PW (2) Staff-36'!$B$11</f>
        <v>0</v>
      </c>
      <c r="S19" s="162">
        <f>J19*'Res PW (2) Staff-36'!$B$12</f>
        <v>-26742281.196866836</v>
      </c>
      <c r="T19" s="29">
        <f>K19*'Res PW (2) Staff-36'!$B$13</f>
        <v>49643811.660452701</v>
      </c>
      <c r="U19" s="157">
        <f t="shared" si="5"/>
        <v>49062119.20138824</v>
      </c>
      <c r="V19" s="44">
        <f t="shared" si="3"/>
        <v>-717711.27475907654</v>
      </c>
      <c r="W19" s="48">
        <f t="shared" si="4"/>
        <v>1.4417712312278317E-2</v>
      </c>
    </row>
    <row r="20" spans="1:23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157">
        <f>'Monthly Data'!E20</f>
        <v>61715744.476147316</v>
      </c>
      <c r="E20" s="46">
        <f>'Monthly Data'!AL20</f>
        <v>0</v>
      </c>
      <c r="F20" s="46">
        <f>'Monthly Data'!AK20</f>
        <v>313.90000000000003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J20" s="44">
        <f>'Monthly Data'!F20</f>
        <v>58515</v>
      </c>
      <c r="K20" s="46">
        <f>'Monthly Data'!BH20</f>
        <v>31</v>
      </c>
      <c r="M20" s="29">
        <f>'Res PW (2) Staff-36'!$B$6</f>
        <v>-30249890.785522901</v>
      </c>
      <c r="N20" s="29">
        <f>E20*'Res PW (2) Staff-36'!$B$7</f>
        <v>0</v>
      </c>
      <c r="O20" s="29">
        <f>F20*'Res PW (2) Staff-36'!$B$8</f>
        <v>22191408.626345526</v>
      </c>
      <c r="P20" s="29">
        <f>G20*'Res PW (2) Staff-36'!$B$9</f>
        <v>-774852.36249008984</v>
      </c>
      <c r="Q20" s="162">
        <f>H20*'Res PW (2) Staff-36'!$B$10</f>
        <v>47281162.863570258</v>
      </c>
      <c r="R20" s="29">
        <f>I20*'Res PW (2) Staff-36'!$B$11</f>
        <v>0</v>
      </c>
      <c r="S20" s="162">
        <f>J20*'Res PW (2) Staff-36'!$B$12</f>
        <v>-26751424.638595827</v>
      </c>
      <c r="T20" s="29">
        <f>K20*'Res PW (2) Staff-36'!$B$13</f>
        <v>51298605.382467791</v>
      </c>
      <c r="U20" s="157">
        <f t="shared" si="5"/>
        <v>62995009.085774757</v>
      </c>
      <c r="V20" s="44">
        <f t="shared" si="3"/>
        <v>1279264.6096274406</v>
      </c>
      <c r="W20" s="48">
        <f t="shared" si="4"/>
        <v>2.072833473023836E-2</v>
      </c>
    </row>
    <row r="21" spans="1:23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157">
        <f>'Monthly Data'!E21</f>
        <v>56143271.476147316</v>
      </c>
      <c r="E21" s="46">
        <f>'Monthly Data'!AL21</f>
        <v>0</v>
      </c>
      <c r="F21" s="46">
        <f>'Monthly Data'!AK21</f>
        <v>242.40000000000003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J21" s="44">
        <f>'Monthly Data'!F21</f>
        <v>58526</v>
      </c>
      <c r="K21" s="46">
        <f>'Monthly Data'!BH21</f>
        <v>31</v>
      </c>
      <c r="M21" s="29">
        <f>'Res PW (2) Staff-36'!$B$6</f>
        <v>-30249890.785522901</v>
      </c>
      <c r="N21" s="29">
        <f>E21*'Res PW (2) Staff-36'!$B$7</f>
        <v>0</v>
      </c>
      <c r="O21" s="29">
        <f>F21*'Res PW (2) Staff-36'!$B$8</f>
        <v>17136659.60823879</v>
      </c>
      <c r="P21" s="29">
        <f>G21*'Res PW (2) Staff-36'!$B$9</f>
        <v>-815634.06577904196</v>
      </c>
      <c r="Q21" s="162">
        <f>H21*'Res PW (2) Staff-36'!$B$10</f>
        <v>47364152.092995651</v>
      </c>
      <c r="R21" s="29">
        <f>I21*'Res PW (2) Staff-36'!$B$11</f>
        <v>0</v>
      </c>
      <c r="S21" s="162">
        <f>J21*'Res PW (2) Staff-36'!$B$12</f>
        <v>-26756453.531546775</v>
      </c>
      <c r="T21" s="29">
        <f>K21*'Res PW (2) Staff-36'!$B$13</f>
        <v>51298605.382467791</v>
      </c>
      <c r="U21" s="157">
        <f t="shared" si="5"/>
        <v>57977438.700853512</v>
      </c>
      <c r="V21" s="44">
        <f t="shared" si="3"/>
        <v>1834167.2247061953</v>
      </c>
      <c r="W21" s="48">
        <f t="shared" si="4"/>
        <v>3.2669404124151334E-2</v>
      </c>
    </row>
    <row r="22" spans="1:23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157">
        <f>'Monthly Data'!E22</f>
        <v>44393787.476147316</v>
      </c>
      <c r="E22" s="46">
        <f>'Monthly Data'!AL22</f>
        <v>0.40000000000000036</v>
      </c>
      <c r="F22" s="46">
        <f>'Monthly Data'!AK22</f>
        <v>114.19999999999996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J22" s="44">
        <f>'Monthly Data'!F22</f>
        <v>58615</v>
      </c>
      <c r="K22" s="46">
        <f>'Monthly Data'!BH22</f>
        <v>30</v>
      </c>
      <c r="M22" s="29">
        <f>'Res PW (2) Staff-36'!$B$6</f>
        <v>-30249890.785522901</v>
      </c>
      <c r="N22" s="29">
        <f>E22*'Res PW (2) Staff-36'!$B$7</f>
        <v>5777.4458327732846</v>
      </c>
      <c r="O22" s="29">
        <f>F22*'Res PW (2) Staff-36'!$B$8</f>
        <v>8073459.2708781715</v>
      </c>
      <c r="P22" s="29">
        <f>G22*'Res PW (2) Staff-36'!$B$9</f>
        <v>-856415.76906799409</v>
      </c>
      <c r="Q22" s="162">
        <f>H22*'Res PW (2) Staff-36'!$B$10</f>
        <v>47342163.493746184</v>
      </c>
      <c r="R22" s="29">
        <f>I22*'Res PW (2) Staff-36'!$B$11</f>
        <v>-2281728.1497963602</v>
      </c>
      <c r="S22" s="162">
        <f>J22*'Res PW (2) Staff-36'!$B$12</f>
        <v>-26797141.847240783</v>
      </c>
      <c r="T22" s="29">
        <f>K22*'Res PW (2) Staff-36'!$B$13</f>
        <v>49643811.660452701</v>
      </c>
      <c r="U22" s="157">
        <f t="shared" si="5"/>
        <v>44880035.319281794</v>
      </c>
      <c r="V22" s="44">
        <f t="shared" si="3"/>
        <v>486247.84313447773</v>
      </c>
      <c r="W22" s="48">
        <f t="shared" si="4"/>
        <v>1.0953060569471294E-2</v>
      </c>
    </row>
    <row r="23" spans="1:23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157">
        <f>'Monthly Data'!E23</f>
        <v>41972796.476147316</v>
      </c>
      <c r="E23" s="46">
        <f>'Monthly Data'!AL23</f>
        <v>61.1</v>
      </c>
      <c r="F23" s="46">
        <f>'Monthly Data'!AK23</f>
        <v>27.4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J23" s="44">
        <f>'Monthly Data'!F23</f>
        <v>58637</v>
      </c>
      <c r="K23" s="46">
        <f>'Monthly Data'!BH23</f>
        <v>31</v>
      </c>
      <c r="M23" s="29">
        <f>'Res PW (2) Staff-36'!$B$6</f>
        <v>-30249890.785522901</v>
      </c>
      <c r="N23" s="29">
        <f>E23*'Res PW (2) Staff-36'!$B$7</f>
        <v>882504.85095611855</v>
      </c>
      <c r="O23" s="29">
        <f>F23*'Res PW (2) Staff-36'!$B$8</f>
        <v>1937064.6586870574</v>
      </c>
      <c r="P23" s="29">
        <f>G23*'Res PW (2) Staff-36'!$B$9</f>
        <v>-897197.47235694621</v>
      </c>
      <c r="Q23" s="162">
        <f>H23*'Res PW (2) Staff-36'!$B$10</f>
        <v>47297476.985594057</v>
      </c>
      <c r="R23" s="29">
        <f>I23*'Res PW (2) Staff-36'!$B$11</f>
        <v>-2281728.1497963602</v>
      </c>
      <c r="S23" s="162">
        <f>J23*'Res PW (2) Staff-36'!$B$12</f>
        <v>-26807199.633142676</v>
      </c>
      <c r="T23" s="29">
        <f>K23*'Res PW (2) Staff-36'!$B$13</f>
        <v>51298605.382467791</v>
      </c>
      <c r="U23" s="157">
        <f t="shared" si="5"/>
        <v>41179635.836886145</v>
      </c>
      <c r="V23" s="44">
        <f t="shared" si="3"/>
        <v>-793160.63926117122</v>
      </c>
      <c r="W23" s="48">
        <f t="shared" si="4"/>
        <v>1.8897016778758494E-2</v>
      </c>
    </row>
    <row r="24" spans="1:23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157">
        <f>'Monthly Data'!E24</f>
        <v>39897288.476147316</v>
      </c>
      <c r="E24" s="46">
        <f>'Monthly Data'!AL24</f>
        <v>127.09999999999998</v>
      </c>
      <c r="F24" s="46">
        <f>'Monthly Data'!AK24</f>
        <v>0.99999999999999822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J24" s="44">
        <f>'Monthly Data'!F24</f>
        <v>58706</v>
      </c>
      <c r="K24" s="46">
        <f>'Monthly Data'!BH24</f>
        <v>30</v>
      </c>
      <c r="M24" s="29">
        <f>'Res PW (2) Staff-36'!$B$6</f>
        <v>-30249890.785522901</v>
      </c>
      <c r="N24" s="29">
        <f>E24*'Res PW (2) Staff-36'!$B$7</f>
        <v>1835783.4133637093</v>
      </c>
      <c r="O24" s="29">
        <f>F24*'Res PW (2) Staff-36'!$B$8</f>
        <v>70695.790463031168</v>
      </c>
      <c r="P24" s="29">
        <f>G24*'Res PW (2) Staff-36'!$B$9</f>
        <v>-937979.17564589833</v>
      </c>
      <c r="Q24" s="162">
        <f>H24*'Res PW (2) Staff-36'!$B$10</f>
        <v>47259883.573974006</v>
      </c>
      <c r="R24" s="29">
        <f>I24*'Res PW (2) Staff-36'!$B$11</f>
        <v>-2281728.1497963602</v>
      </c>
      <c r="S24" s="162">
        <f>J24*'Res PW (2) Staff-36'!$B$12</f>
        <v>-26838744.507107694</v>
      </c>
      <c r="T24" s="29">
        <f>K24*'Res PW (2) Staff-36'!$B$13</f>
        <v>49643811.660452701</v>
      </c>
      <c r="U24" s="157">
        <f t="shared" si="5"/>
        <v>38501831.820180595</v>
      </c>
      <c r="V24" s="44">
        <f t="shared" si="3"/>
        <v>-1395456.6559667215</v>
      </c>
      <c r="W24" s="48">
        <f t="shared" si="4"/>
        <v>3.4976227940928827E-2</v>
      </c>
    </row>
    <row r="25" spans="1:23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157">
        <f>'Monthly Data'!E25</f>
        <v>43807291.476147316</v>
      </c>
      <c r="E25" s="46">
        <f>'Monthly Data'!AL25</f>
        <v>295.3</v>
      </c>
      <c r="F25" s="46">
        <f>'Monthly Data'!AK25</f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J25" s="44">
        <f>'Monthly Data'!F25</f>
        <v>58745</v>
      </c>
      <c r="K25" s="46">
        <f>'Monthly Data'!BH25</f>
        <v>31</v>
      </c>
      <c r="M25" s="29">
        <f>'Res PW (2) Staff-36'!$B$6</f>
        <v>-30249890.785522901</v>
      </c>
      <c r="N25" s="29">
        <f>E25*'Res PW (2) Staff-36'!$B$7</f>
        <v>4265199.3860448739</v>
      </c>
      <c r="O25" s="29">
        <f>F25*'Res PW (2) Staff-36'!$B$8</f>
        <v>0</v>
      </c>
      <c r="P25" s="29">
        <f>G25*'Res PW (2) Staff-36'!$B$9</f>
        <v>-978760.87893485045</v>
      </c>
      <c r="Q25" s="162">
        <f>H25*'Res PW (2) Staff-36'!$B$10</f>
        <v>47293221.127674803</v>
      </c>
      <c r="R25" s="29">
        <f>I25*'Res PW (2) Staff-36'!$B$11</f>
        <v>0</v>
      </c>
      <c r="S25" s="162">
        <f>J25*'Res PW (2) Staff-36'!$B$12</f>
        <v>-26856574.218479227</v>
      </c>
      <c r="T25" s="29">
        <f>K25*'Res PW (2) Staff-36'!$B$13</f>
        <v>51298605.382467791</v>
      </c>
      <c r="U25" s="157">
        <f t="shared" si="5"/>
        <v>44771800.013250493</v>
      </c>
      <c r="V25" s="44">
        <f t="shared" si="3"/>
        <v>964508.53710317612</v>
      </c>
      <c r="W25" s="48">
        <f t="shared" si="4"/>
        <v>2.201707762800954E-2</v>
      </c>
    </row>
    <row r="26" spans="1:23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157">
        <f>'Monthly Data'!E26</f>
        <v>47070680.897265725</v>
      </c>
      <c r="E26" s="46">
        <f>'Monthly Data'!AL26</f>
        <v>382.7000000000001</v>
      </c>
      <c r="F26" s="46">
        <f>'Monthly Data'!AK26</f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J26" s="44">
        <f>'Monthly Data'!F26</f>
        <v>58846</v>
      </c>
      <c r="K26" s="46">
        <f>'Monthly Data'!BH26</f>
        <v>31</v>
      </c>
      <c r="M26" s="29">
        <f>'Res PW (2) Staff-36'!$B$6</f>
        <v>-30249890.785522901</v>
      </c>
      <c r="N26" s="29">
        <f>E26*'Res PW (2) Staff-36'!$B$7</f>
        <v>5527571.3005058374</v>
      </c>
      <c r="O26" s="29">
        <f>F26*'Res PW (2) Staff-36'!$B$8</f>
        <v>0</v>
      </c>
      <c r="P26" s="29">
        <f>G26*'Res PW (2) Staff-36'!$B$9</f>
        <v>-1019542.5822238025</v>
      </c>
      <c r="Q26" s="162">
        <f>H26*'Res PW (2) Staff-36'!$B$10</f>
        <v>47336489.016520523</v>
      </c>
      <c r="R26" s="29">
        <f>I26*'Res PW (2) Staff-36'!$B$11</f>
        <v>0</v>
      </c>
      <c r="S26" s="162">
        <f>J26*'Res PW (2) Staff-36'!$B$12</f>
        <v>-26902748.599210631</v>
      </c>
      <c r="T26" s="29">
        <f>K26*'Res PW (2) Staff-36'!$B$13</f>
        <v>51298605.382467791</v>
      </c>
      <c r="U26" s="157">
        <f t="shared" si="5"/>
        <v>45990483.732536823</v>
      </c>
      <c r="V26" s="44">
        <f t="shared" si="3"/>
        <v>-1080197.1647289023</v>
      </c>
      <c r="W26" s="48">
        <f t="shared" si="4"/>
        <v>2.294840746167429E-2</v>
      </c>
    </row>
    <row r="27" spans="1:23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157">
        <f>'Monthly Data'!E27</f>
        <v>40386842.897265725</v>
      </c>
      <c r="E27" s="46">
        <f>'Monthly Data'!AL27</f>
        <v>323.39999999999998</v>
      </c>
      <c r="F27" s="46">
        <f>'Monthly Data'!AK27</f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J27" s="44">
        <f>'Monthly Data'!F27</f>
        <v>58886</v>
      </c>
      <c r="K27" s="46">
        <f>'Monthly Data'!BH27</f>
        <v>29</v>
      </c>
      <c r="M27" s="29">
        <f>'Res PW (2) Staff-36'!$B$6</f>
        <v>-30249890.785522901</v>
      </c>
      <c r="N27" s="29">
        <f>E27*'Res PW (2) Staff-36'!$B$7</f>
        <v>4671064.9557971964</v>
      </c>
      <c r="O27" s="29">
        <f>F27*'Res PW (2) Staff-36'!$B$8</f>
        <v>0</v>
      </c>
      <c r="P27" s="29">
        <f>G27*'Res PW (2) Staff-36'!$B$9</f>
        <v>-1060324.2855127547</v>
      </c>
      <c r="Q27" s="162">
        <f>H27*'Res PW (2) Staff-36'!$B$10</f>
        <v>47315919.036577471</v>
      </c>
      <c r="R27" s="29">
        <f>I27*'Res PW (2) Staff-36'!$B$11</f>
        <v>0</v>
      </c>
      <c r="S27" s="162">
        <f>J27*'Res PW (2) Staff-36'!$B$12</f>
        <v>-26921035.482668616</v>
      </c>
      <c r="T27" s="29">
        <f>K27*'Res PW (2) Staff-36'!$B$13</f>
        <v>47989017.938437611</v>
      </c>
      <c r="U27" s="157">
        <f t="shared" si="5"/>
        <v>41744751.377108008</v>
      </c>
      <c r="V27" s="44">
        <f t="shared" si="3"/>
        <v>1357908.4798422828</v>
      </c>
      <c r="W27" s="48">
        <f t="shared" si="4"/>
        <v>3.3622545919136854E-2</v>
      </c>
    </row>
    <row r="28" spans="1:23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157">
        <f>'Monthly Data'!E28</f>
        <v>39034538.897265725</v>
      </c>
      <c r="E28" s="46">
        <f>'Monthly Data'!AL28</f>
        <v>184.89999999999998</v>
      </c>
      <c r="F28" s="46">
        <f>'Monthly Data'!AK28</f>
        <v>0.30000000000000071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J28" s="44">
        <f>'Monthly Data'!F28</f>
        <v>58950</v>
      </c>
      <c r="K28" s="46">
        <f>'Monthly Data'!BH28</f>
        <v>31</v>
      </c>
      <c r="M28" s="29">
        <f>'Res PW (2) Staff-36'!$B$6</f>
        <v>-30249890.785522901</v>
      </c>
      <c r="N28" s="29">
        <f>E28*'Res PW (2) Staff-36'!$B$7</f>
        <v>2670624.3361994484</v>
      </c>
      <c r="O28" s="29">
        <f>F28*'Res PW (2) Staff-36'!$B$8</f>
        <v>21208.737138909441</v>
      </c>
      <c r="P28" s="29">
        <f>G28*'Res PW (2) Staff-36'!$B$9</f>
        <v>-1101105.9888017066</v>
      </c>
      <c r="Q28" s="162">
        <f>H28*'Res PW (2) Staff-36'!$B$10</f>
        <v>47339326.255133353</v>
      </c>
      <c r="R28" s="29">
        <f>I28*'Res PW (2) Staff-36'!$B$11</f>
        <v>-2281728.1497963602</v>
      </c>
      <c r="S28" s="162">
        <f>J28*'Res PW (2) Staff-36'!$B$12</f>
        <v>-26950294.496201385</v>
      </c>
      <c r="T28" s="29">
        <f>K28*'Res PW (2) Staff-36'!$B$13</f>
        <v>51298605.382467791</v>
      </c>
      <c r="U28" s="157">
        <f t="shared" si="5"/>
        <v>40746745.290617153</v>
      </c>
      <c r="V28" s="44">
        <f t="shared" si="3"/>
        <v>1712206.3933514282</v>
      </c>
      <c r="W28" s="48">
        <f t="shared" si="4"/>
        <v>4.3863881621805559E-2</v>
      </c>
    </row>
    <row r="29" spans="1:23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157">
        <f>'Monthly Data'!E29</f>
        <v>37958885.897265725</v>
      </c>
      <c r="E29" s="46">
        <f>'Monthly Data'!AL29</f>
        <v>134.19999999999999</v>
      </c>
      <c r="F29" s="46">
        <f>'Monthly Data'!AK29</f>
        <v>2.4000000000000004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J29" s="44">
        <f>'Monthly Data'!F29</f>
        <v>59035</v>
      </c>
      <c r="K29" s="46">
        <f>'Monthly Data'!BH29</f>
        <v>30</v>
      </c>
      <c r="M29" s="29">
        <f>'Res PW (2) Staff-36'!$B$6</f>
        <v>-30249890.785522901</v>
      </c>
      <c r="N29" s="29">
        <f>E29*'Res PW (2) Staff-36'!$B$7</f>
        <v>1938333.0768954351</v>
      </c>
      <c r="O29" s="29">
        <f>F29*'Res PW (2) Staff-36'!$B$8</f>
        <v>169669.89711127515</v>
      </c>
      <c r="P29" s="29">
        <f>G29*'Res PW (2) Staff-36'!$B$9</f>
        <v>-1141887.6920906587</v>
      </c>
      <c r="Q29" s="162">
        <f>H29*'Res PW (2) Staff-36'!$B$10</f>
        <v>47423024.794211954</v>
      </c>
      <c r="R29" s="29">
        <f>I29*'Res PW (2) Staff-36'!$B$11</f>
        <v>-2281728.1497963602</v>
      </c>
      <c r="S29" s="162">
        <f>J29*'Res PW (2) Staff-36'!$B$12</f>
        <v>-26989154.123549599</v>
      </c>
      <c r="T29" s="29">
        <f>K29*'Res PW (2) Staff-36'!$B$13</f>
        <v>49643811.660452701</v>
      </c>
      <c r="U29" s="157">
        <f t="shared" si="5"/>
        <v>38512178.677711844</v>
      </c>
      <c r="V29" s="44">
        <f t="shared" si="3"/>
        <v>553292.78044611961</v>
      </c>
      <c r="W29" s="48">
        <f t="shared" si="4"/>
        <v>1.4576106947490118E-2</v>
      </c>
    </row>
    <row r="30" spans="1:23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157">
        <f>'Monthly Data'!E30</f>
        <v>43107352.897265725</v>
      </c>
      <c r="E30" s="46">
        <f>'Monthly Data'!AL30</f>
        <v>11.399999999999997</v>
      </c>
      <c r="F30" s="46">
        <f>'Monthly Data'!AK30</f>
        <v>77.3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J30" s="44">
        <f>'Monthly Data'!F30</f>
        <v>59072</v>
      </c>
      <c r="K30" s="46">
        <f>'Monthly Data'!BH30</f>
        <v>31</v>
      </c>
      <c r="M30" s="29">
        <f>'Res PW (2) Staff-36'!$B$6</f>
        <v>-30249890.785522901</v>
      </c>
      <c r="N30" s="29">
        <f>E30*'Res PW (2) Staff-36'!$B$7</f>
        <v>164657.20623403843</v>
      </c>
      <c r="O30" s="29">
        <f>F30*'Res PW (2) Staff-36'!$B$8</f>
        <v>5464784.6027923189</v>
      </c>
      <c r="P30" s="29">
        <f>G30*'Res PW (2) Staff-36'!$B$9</f>
        <v>-1182669.3953796108</v>
      </c>
      <c r="Q30" s="162">
        <f>H30*'Res PW (2) Staff-36'!$B$10</f>
        <v>47453525.10929992</v>
      </c>
      <c r="R30" s="29">
        <f>I30*'Res PW (2) Staff-36'!$B$11</f>
        <v>-2281728.1497963602</v>
      </c>
      <c r="S30" s="162">
        <f>J30*'Res PW (2) Staff-36'!$B$12</f>
        <v>-27006069.49074823</v>
      </c>
      <c r="T30" s="29">
        <f>K30*'Res PW (2) Staff-36'!$B$13</f>
        <v>51298605.382467791</v>
      </c>
      <c r="U30" s="157">
        <f t="shared" si="5"/>
        <v>43661214.479346968</v>
      </c>
      <c r="V30" s="44">
        <f t="shared" si="3"/>
        <v>553861.5820812434</v>
      </c>
      <c r="W30" s="48">
        <f t="shared" si="4"/>
        <v>1.2848424801244859E-2</v>
      </c>
    </row>
    <row r="31" spans="1:23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157">
        <f>'Monthly Data'!E31</f>
        <v>53239807.897265725</v>
      </c>
      <c r="E31" s="46">
        <f>'Monthly Data'!AL31</f>
        <v>0</v>
      </c>
      <c r="F31" s="46">
        <f>'Monthly Data'!AK31</f>
        <v>200.09999999999997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J31" s="44">
        <f>'Monthly Data'!F31</f>
        <v>59132</v>
      </c>
      <c r="K31" s="46">
        <f>'Monthly Data'!BH31</f>
        <v>30</v>
      </c>
      <c r="M31" s="29">
        <f>'Res PW (2) Staff-36'!$B$6</f>
        <v>-30249890.785522901</v>
      </c>
      <c r="N31" s="29">
        <f>E31*'Res PW (2) Staff-36'!$B$7</f>
        <v>0</v>
      </c>
      <c r="O31" s="29">
        <f>F31*'Res PW (2) Staff-36'!$B$8</f>
        <v>14146227.671652561</v>
      </c>
      <c r="P31" s="29">
        <f>G31*'Res PW (2) Staff-36'!$B$9</f>
        <v>-1223451.0986685629</v>
      </c>
      <c r="Q31" s="162">
        <f>H31*'Res PW (2) Staff-36'!$B$10</f>
        <v>47476223.018202588</v>
      </c>
      <c r="R31" s="29">
        <f>I31*'Res PW (2) Staff-36'!$B$11</f>
        <v>0</v>
      </c>
      <c r="S31" s="162">
        <f>J31*'Res PW (2) Staff-36'!$B$12</f>
        <v>-27033499.815935206</v>
      </c>
      <c r="T31" s="29">
        <f>K31*'Res PW (2) Staff-36'!$B$13</f>
        <v>49643811.660452701</v>
      </c>
      <c r="U31" s="157">
        <f t="shared" si="5"/>
        <v>52759420.650181182</v>
      </c>
      <c r="V31" s="44">
        <f t="shared" si="3"/>
        <v>-480387.24708454311</v>
      </c>
      <c r="W31" s="48">
        <f t="shared" si="4"/>
        <v>9.0230837799325468E-3</v>
      </c>
    </row>
    <row r="32" spans="1:23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157">
        <f>'Monthly Data'!E32</f>
        <v>63475935.897265725</v>
      </c>
      <c r="E32" s="46">
        <f>'Monthly Data'!AL32</f>
        <v>0</v>
      </c>
      <c r="F32" s="46">
        <f>'Monthly Data'!AK32</f>
        <v>317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J32" s="44">
        <f>'Monthly Data'!F32</f>
        <v>59180</v>
      </c>
      <c r="K32" s="46">
        <f>'Monthly Data'!BH32</f>
        <v>31</v>
      </c>
      <c r="M32" s="29">
        <f>'Res PW (2) Staff-36'!$B$6</f>
        <v>-30249890.785522901</v>
      </c>
      <c r="N32" s="29">
        <f>E32*'Res PW (2) Staff-36'!$B$7</f>
        <v>0</v>
      </c>
      <c r="O32" s="29">
        <f>F32*'Res PW (2) Staff-36'!$B$8</f>
        <v>22410565.576780923</v>
      </c>
      <c r="P32" s="29">
        <f>G32*'Res PW (2) Staff-36'!$B$9</f>
        <v>-1264232.8019575151</v>
      </c>
      <c r="Q32" s="162">
        <f>H32*'Res PW (2) Staff-36'!$B$10</f>
        <v>47485444.043694302</v>
      </c>
      <c r="R32" s="29">
        <f>I32*'Res PW (2) Staff-36'!$B$11</f>
        <v>0</v>
      </c>
      <c r="S32" s="162">
        <f>J32*'Res PW (2) Staff-36'!$B$12</f>
        <v>-27055444.076084785</v>
      </c>
      <c r="T32" s="29">
        <f>K32*'Res PW (2) Staff-36'!$B$13</f>
        <v>51298605.382467791</v>
      </c>
      <c r="U32" s="157">
        <f t="shared" si="5"/>
        <v>62625047.339377813</v>
      </c>
      <c r="V32" s="44">
        <f t="shared" si="3"/>
        <v>-850888.5578879118</v>
      </c>
      <c r="W32" s="48">
        <f t="shared" si="4"/>
        <v>1.3404899760202897E-2</v>
      </c>
    </row>
    <row r="33" spans="1:23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157">
        <f>'Monthly Data'!E33</f>
        <v>57530370.897265725</v>
      </c>
      <c r="E33" s="46">
        <f>'Monthly Data'!AL33</f>
        <v>0</v>
      </c>
      <c r="F33" s="46">
        <f>'Monthly Data'!AK33</f>
        <v>254.8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J33" s="44">
        <f>'Monthly Data'!F33</f>
        <v>59175</v>
      </c>
      <c r="K33" s="46">
        <f>'Monthly Data'!BH33</f>
        <v>31</v>
      </c>
      <c r="M33" s="29">
        <f>'Res PW (2) Staff-36'!$B$6</f>
        <v>-30249890.785522901</v>
      </c>
      <c r="N33" s="29">
        <f>E33*'Res PW (2) Staff-36'!$B$7</f>
        <v>0</v>
      </c>
      <c r="O33" s="29">
        <f>F33*'Res PW (2) Staff-36'!$B$8</f>
        <v>18013287.409980375</v>
      </c>
      <c r="P33" s="29">
        <f>G33*'Res PW (2) Staff-36'!$B$9</f>
        <v>-1305014.5052464672</v>
      </c>
      <c r="Q33" s="162">
        <f>H33*'Res PW (2) Staff-36'!$B$10</f>
        <v>47547153.983523436</v>
      </c>
      <c r="R33" s="29">
        <f>I33*'Res PW (2) Staff-36'!$B$11</f>
        <v>0</v>
      </c>
      <c r="S33" s="162">
        <f>J33*'Res PW (2) Staff-36'!$B$12</f>
        <v>-27053158.215652537</v>
      </c>
      <c r="T33" s="29">
        <f>K33*'Res PW (2) Staff-36'!$B$13</f>
        <v>51298605.382467791</v>
      </c>
      <c r="U33" s="157">
        <f t="shared" si="5"/>
        <v>58250983.269549698</v>
      </c>
      <c r="V33" s="44">
        <f t="shared" si="3"/>
        <v>720612.3722839728</v>
      </c>
      <c r="W33" s="48">
        <f t="shared" si="4"/>
        <v>1.2525773101146854E-2</v>
      </c>
    </row>
    <row r="34" spans="1:23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157">
        <f>'Monthly Data'!E34</f>
        <v>46622905.897265725</v>
      </c>
      <c r="E34" s="46">
        <f>'Monthly Data'!AL34</f>
        <v>0.90000000000000036</v>
      </c>
      <c r="F34" s="46">
        <f>'Monthly Data'!AK34</f>
        <v>112.89999999999999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J34" s="44">
        <f>'Monthly Data'!F34</f>
        <v>59185</v>
      </c>
      <c r="K34" s="46">
        <f>'Monthly Data'!BH34</f>
        <v>30</v>
      </c>
      <c r="M34" s="29">
        <f>'Res PW (2) Staff-36'!$B$6</f>
        <v>-30249890.785522901</v>
      </c>
      <c r="N34" s="29">
        <f>E34*'Res PW (2) Staff-36'!$B$7</f>
        <v>12999.253123739885</v>
      </c>
      <c r="O34" s="29">
        <f>F34*'Res PW (2) Staff-36'!$B$8</f>
        <v>7981554.7432762329</v>
      </c>
      <c r="P34" s="29">
        <f>G34*'Res PW (2) Staff-36'!$B$9</f>
        <v>-1345796.2085354193</v>
      </c>
      <c r="Q34" s="162">
        <f>H34*'Res PW (2) Staff-36'!$B$10</f>
        <v>47576235.67930498</v>
      </c>
      <c r="R34" s="29">
        <f>I34*'Res PW (2) Staff-36'!$B$11</f>
        <v>-2281728.1497963602</v>
      </c>
      <c r="S34" s="162">
        <f>J34*'Res PW (2) Staff-36'!$B$12</f>
        <v>-27057729.936517034</v>
      </c>
      <c r="T34" s="29">
        <f>K34*'Res PW (2) Staff-36'!$B$13</f>
        <v>49643811.660452701</v>
      </c>
      <c r="U34" s="157">
        <f t="shared" si="5"/>
        <v>44279456.255785942</v>
      </c>
      <c r="V34" s="44">
        <f t="shared" ref="V34:V65" si="6">U34-D34</f>
        <v>-2343449.6414797828</v>
      </c>
      <c r="W34" s="48">
        <f t="shared" ref="W34:W65" si="7">ABS(V34/D34)</f>
        <v>5.026391204880299E-2</v>
      </c>
    </row>
    <row r="35" spans="1:23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157">
        <f>'Monthly Data'!E35</f>
        <v>41986598.897265725</v>
      </c>
      <c r="E35" s="46">
        <f>'Monthly Data'!AL35</f>
        <v>66.599999999999994</v>
      </c>
      <c r="F35" s="46">
        <f>'Monthly Data'!AK35</f>
        <v>11.9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J35" s="44">
        <f>'Monthly Data'!F35</f>
        <v>59026</v>
      </c>
      <c r="K35" s="46">
        <f>'Monthly Data'!BH35</f>
        <v>31</v>
      </c>
      <c r="M35" s="29">
        <f>'Res PW (2) Staff-36'!$B$6</f>
        <v>-30249890.785522901</v>
      </c>
      <c r="N35" s="29">
        <f>E35*'Res PW (2) Staff-36'!$B$7</f>
        <v>961944.73115675105</v>
      </c>
      <c r="O35" s="29">
        <f>F35*'Res PW (2) Staff-36'!$B$8</f>
        <v>841279.90651007253</v>
      </c>
      <c r="P35" s="29">
        <f>G35*'Res PW (2) Staff-36'!$B$9</f>
        <v>-1386577.9118243714</v>
      </c>
      <c r="Q35" s="162">
        <f>H35*'Res PW (2) Staff-36'!$B$10</f>
        <v>47594677.730288401</v>
      </c>
      <c r="R35" s="29">
        <f>I35*'Res PW (2) Staff-36'!$B$11</f>
        <v>-2281728.1497963602</v>
      </c>
      <c r="S35" s="162">
        <f>J35*'Res PW (2) Staff-36'!$B$12</f>
        <v>-26985039.574771553</v>
      </c>
      <c r="T35" s="29">
        <f>K35*'Res PW (2) Staff-36'!$B$13</f>
        <v>51298605.382467791</v>
      </c>
      <c r="U35" s="157">
        <f t="shared" si="5"/>
        <v>39793271.328507833</v>
      </c>
      <c r="V35" s="44">
        <f t="shared" si="6"/>
        <v>-2193327.5687578917</v>
      </c>
      <c r="W35" s="48">
        <f t="shared" si="7"/>
        <v>5.2238752991748676E-2</v>
      </c>
    </row>
    <row r="36" spans="1:23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157">
        <f>'Monthly Data'!E36</f>
        <v>39489997.897265725</v>
      </c>
      <c r="E36" s="46">
        <f>'Monthly Data'!AL36</f>
        <v>216.80000000000004</v>
      </c>
      <c r="F36" s="46">
        <f>'Monthly Data'!AK36</f>
        <v>0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J36" s="44">
        <f>'Monthly Data'!F36</f>
        <v>59073</v>
      </c>
      <c r="K36" s="46">
        <f>'Monthly Data'!BH36</f>
        <v>30</v>
      </c>
      <c r="M36" s="29">
        <f>'Res PW (2) Staff-36'!$B$6</f>
        <v>-30249890.785522901</v>
      </c>
      <c r="N36" s="29">
        <f>E36*'Res PW (2) Staff-36'!$B$7</f>
        <v>3131375.6413631183</v>
      </c>
      <c r="O36" s="29">
        <f>F36*'Res PW (2) Staff-36'!$B$8</f>
        <v>0</v>
      </c>
      <c r="P36" s="29">
        <f>G36*'Res PW (2) Staff-36'!$B$9</f>
        <v>-1427359.6151133236</v>
      </c>
      <c r="Q36" s="162">
        <f>H36*'Res PW (2) Staff-36'!$B$10</f>
        <v>47682632.127286248</v>
      </c>
      <c r="R36" s="29">
        <f>I36*'Res PW (2) Staff-36'!$B$11</f>
        <v>-2281728.1497963602</v>
      </c>
      <c r="S36" s="162">
        <f>J36*'Res PW (2) Staff-36'!$B$12</f>
        <v>-27006526.662834682</v>
      </c>
      <c r="T36" s="29">
        <f>K36*'Res PW (2) Staff-36'!$B$13</f>
        <v>49643811.660452701</v>
      </c>
      <c r="U36" s="157">
        <f t="shared" si="5"/>
        <v>39492314.215834804</v>
      </c>
      <c r="V36" s="44">
        <f t="shared" si="6"/>
        <v>2316.3185690790415</v>
      </c>
      <c r="W36" s="48">
        <f t="shared" si="7"/>
        <v>5.8655829131847652E-5</v>
      </c>
    </row>
    <row r="37" spans="1:23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157">
        <f>'Monthly Data'!E37</f>
        <v>44841090.897265725</v>
      </c>
      <c r="E37" s="46">
        <f>'Monthly Data'!AL37</f>
        <v>293.39999999999998</v>
      </c>
      <c r="F37" s="46">
        <f>'Monthly Data'!AK37</f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J37" s="44">
        <f>'Monthly Data'!F37</f>
        <v>59257</v>
      </c>
      <c r="K37" s="46">
        <f>'Monthly Data'!BH37</f>
        <v>31</v>
      </c>
      <c r="M37" s="29">
        <f>'Res PW (2) Staff-36'!$B$6</f>
        <v>-30249890.785522901</v>
      </c>
      <c r="N37" s="29">
        <f>E37*'Res PW (2) Staff-36'!$B$7</f>
        <v>4237756.5183392009</v>
      </c>
      <c r="O37" s="29">
        <f>F37*'Res PW (2) Staff-36'!$B$8</f>
        <v>0</v>
      </c>
      <c r="P37" s="29">
        <f>G37*'Res PW (2) Staff-36'!$B$9</f>
        <v>-1468141.3184022757</v>
      </c>
      <c r="Q37" s="162">
        <f>H37*'Res PW (2) Staff-36'!$B$10</f>
        <v>47811726.484170198</v>
      </c>
      <c r="R37" s="29">
        <f>I37*'Res PW (2) Staff-36'!$B$11</f>
        <v>0</v>
      </c>
      <c r="S37" s="162">
        <f>J37*'Res PW (2) Staff-36'!$B$12</f>
        <v>-27090646.326741401</v>
      </c>
      <c r="T37" s="29">
        <f>K37*'Res PW (2) Staff-36'!$B$13</f>
        <v>51298605.382467791</v>
      </c>
      <c r="U37" s="157">
        <f t="shared" si="5"/>
        <v>44539409.954310611</v>
      </c>
      <c r="V37" s="44">
        <f t="shared" si="6"/>
        <v>-301680.94295511395</v>
      </c>
      <c r="W37" s="48">
        <f t="shared" si="7"/>
        <v>6.72777885012404E-3</v>
      </c>
    </row>
    <row r="38" spans="1:23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157">
        <f>'Monthly Data'!E38</f>
        <v>47995321.720884763</v>
      </c>
      <c r="E38" s="46">
        <f>'Monthly Data'!AL38</f>
        <v>395.20000000000005</v>
      </c>
      <c r="F38" s="46">
        <f>'Monthly Data'!AK38</f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J38" s="44">
        <f>'Monthly Data'!F38</f>
        <v>59206</v>
      </c>
      <c r="K38" s="46">
        <f>'Monthly Data'!BH38</f>
        <v>31</v>
      </c>
      <c r="M38" s="29">
        <f>'Res PW (2) Staff-36'!$B$6</f>
        <v>-30249890.785522901</v>
      </c>
      <c r="N38" s="29">
        <f>E38*'Res PW (2) Staff-36'!$B$7</f>
        <v>5708116.4827800011</v>
      </c>
      <c r="O38" s="29">
        <f>F38*'Res PW (2) Staff-36'!$B$8</f>
        <v>0</v>
      </c>
      <c r="P38" s="29">
        <f>G38*'Res PW (2) Staff-36'!$B$9</f>
        <v>-1508923.0216912278</v>
      </c>
      <c r="Q38" s="162">
        <f>H38*'Res PW (2) Staff-36'!$B$10</f>
        <v>47940820.841054142</v>
      </c>
      <c r="R38" s="29">
        <f>I38*'Res PW (2) Staff-36'!$B$11</f>
        <v>0</v>
      </c>
      <c r="S38" s="162">
        <f>J38*'Res PW (2) Staff-36'!$B$12</f>
        <v>-27067330.550332472</v>
      </c>
      <c r="T38" s="29">
        <f>K38*'Res PW (2) Staff-36'!$B$13</f>
        <v>51298605.382467791</v>
      </c>
      <c r="U38" s="157">
        <f t="shared" si="5"/>
        <v>46121398.34875533</v>
      </c>
      <c r="V38" s="44">
        <f t="shared" si="6"/>
        <v>-1873923.3721294329</v>
      </c>
      <c r="W38" s="48">
        <f t="shared" si="7"/>
        <v>3.9043875630778629E-2</v>
      </c>
    </row>
    <row r="39" spans="1:23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157">
        <f>'Monthly Data'!E39</f>
        <v>41164712.720884763</v>
      </c>
      <c r="E39" s="46">
        <f>'Monthly Data'!AL39</f>
        <v>419.5</v>
      </c>
      <c r="F39" s="46">
        <f>'Monthly Data'!AK39</f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J39" s="44">
        <f>'Monthly Data'!F39</f>
        <v>59219</v>
      </c>
      <c r="K39" s="46">
        <f>'Monthly Data'!BH39</f>
        <v>28</v>
      </c>
      <c r="M39" s="29">
        <f>'Res PW (2) Staff-36'!$B$6</f>
        <v>-30249890.785522901</v>
      </c>
      <c r="N39" s="29">
        <f>E39*'Res PW (2) Staff-36'!$B$7</f>
        <v>6059096.3171209777</v>
      </c>
      <c r="O39" s="29">
        <f>F39*'Res PW (2) Staff-36'!$B$8</f>
        <v>0</v>
      </c>
      <c r="P39" s="29">
        <f>G39*'Res PW (2) Staff-36'!$B$9</f>
        <v>-1549704.7249801797</v>
      </c>
      <c r="Q39" s="162">
        <f>H39*'Res PW (2) Staff-36'!$B$10</f>
        <v>48059275.553139955</v>
      </c>
      <c r="R39" s="29">
        <f>I39*'Res PW (2) Staff-36'!$B$11</f>
        <v>0</v>
      </c>
      <c r="S39" s="162">
        <f>J39*'Res PW (2) Staff-36'!$B$12</f>
        <v>-27073273.787456315</v>
      </c>
      <c r="T39" s="29">
        <f>K39*'Res PW (2) Staff-36'!$B$13</f>
        <v>46334224.216422521</v>
      </c>
      <c r="U39" s="157">
        <f t="shared" si="5"/>
        <v>41579726.788724057</v>
      </c>
      <c r="V39" s="44">
        <f t="shared" si="6"/>
        <v>415014.06783929467</v>
      </c>
      <c r="W39" s="48">
        <f t="shared" si="7"/>
        <v>1.0081791913702311E-2</v>
      </c>
    </row>
    <row r="40" spans="1:23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157">
        <f>'Monthly Data'!E40</f>
        <v>42435047.720884763</v>
      </c>
      <c r="E40" s="46">
        <f>'Monthly Data'!AL40</f>
        <v>337.3</v>
      </c>
      <c r="F40" s="46">
        <f>'Monthly Data'!AK40</f>
        <v>0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J40" s="44">
        <f>'Monthly Data'!F40</f>
        <v>59221</v>
      </c>
      <c r="K40" s="46">
        <f>'Monthly Data'!BH40</f>
        <v>31</v>
      </c>
      <c r="M40" s="29">
        <f>'Res PW (2) Staff-36'!$B$6</f>
        <v>-30249890.785522901</v>
      </c>
      <c r="N40" s="29">
        <f>E40*'Res PW (2) Staff-36'!$B$7</f>
        <v>4871831.1984860683</v>
      </c>
      <c r="O40" s="29">
        <f>F40*'Res PW (2) Staff-36'!$B$8</f>
        <v>0</v>
      </c>
      <c r="P40" s="29">
        <f>G40*'Res PW (2) Staff-36'!$B$9</f>
        <v>-1590486.4282691318</v>
      </c>
      <c r="Q40" s="162">
        <f>H40*'Res PW (2) Staff-36'!$B$10</f>
        <v>48098996.893719628</v>
      </c>
      <c r="R40" s="29">
        <f>I40*'Res PW (2) Staff-36'!$B$11</f>
        <v>-2281728.1497963602</v>
      </c>
      <c r="S40" s="162">
        <f>J40*'Res PW (2) Staff-36'!$B$12</f>
        <v>-27074188.131629217</v>
      </c>
      <c r="T40" s="29">
        <f>K40*'Res PW (2) Staff-36'!$B$13</f>
        <v>51298605.382467791</v>
      </c>
      <c r="U40" s="157">
        <f t="shared" si="5"/>
        <v>43073139.979455873</v>
      </c>
      <c r="V40" s="44">
        <f t="shared" si="6"/>
        <v>638092.25857111067</v>
      </c>
      <c r="W40" s="48">
        <f t="shared" si="7"/>
        <v>1.5036916248289459E-2</v>
      </c>
    </row>
    <row r="41" spans="1:23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157">
        <f>'Monthly Data'!E41</f>
        <v>38570561.720884763</v>
      </c>
      <c r="E41" s="46">
        <f>'Monthly Data'!AL41</f>
        <v>182.99999999999997</v>
      </c>
      <c r="F41" s="46">
        <f>'Monthly Data'!AK41</f>
        <v>1.5999999999999996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J41" s="44">
        <f>'Monthly Data'!F41</f>
        <v>59208</v>
      </c>
      <c r="K41" s="46">
        <f>'Monthly Data'!BH41</f>
        <v>30</v>
      </c>
      <c r="M41" s="29">
        <f>'Res PW (2) Staff-36'!$B$6</f>
        <v>-30249890.785522901</v>
      </c>
      <c r="N41" s="29">
        <f>E41*'Res PW (2) Staff-36'!$B$7</f>
        <v>2643181.468493775</v>
      </c>
      <c r="O41" s="29">
        <f>F41*'Res PW (2) Staff-36'!$B$8</f>
        <v>113113.26474085005</v>
      </c>
      <c r="P41" s="29">
        <f>G41*'Res PW (2) Staff-36'!$B$9</f>
        <v>-1631268.1315580839</v>
      </c>
      <c r="Q41" s="162">
        <f>H41*'Res PW (2) Staff-36'!$B$10</f>
        <v>48154323.046669886</v>
      </c>
      <c r="R41" s="29">
        <f>I41*'Res PW (2) Staff-36'!$B$11</f>
        <v>-2281728.1497963602</v>
      </c>
      <c r="S41" s="162">
        <f>J41*'Res PW (2) Staff-36'!$B$12</f>
        <v>-27068244.89450537</v>
      </c>
      <c r="T41" s="29">
        <f>K41*'Res PW (2) Staff-36'!$B$13</f>
        <v>49643811.660452701</v>
      </c>
      <c r="U41" s="157">
        <f t="shared" si="5"/>
        <v>39323297.478974499</v>
      </c>
      <c r="V41" s="44">
        <f t="shared" si="6"/>
        <v>752735.7580897361</v>
      </c>
      <c r="W41" s="48">
        <f t="shared" si="7"/>
        <v>1.9515810102453162E-2</v>
      </c>
    </row>
    <row r="42" spans="1:23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157">
        <f>'Monthly Data'!E42</f>
        <v>41401216.720884763</v>
      </c>
      <c r="E42" s="46">
        <f>'Monthly Data'!AL42</f>
        <v>28.200000000000003</v>
      </c>
      <c r="F42" s="46">
        <f>'Monthly Data'!AK42</f>
        <v>43.3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J42" s="44">
        <f>'Monthly Data'!F42</f>
        <v>59245</v>
      </c>
      <c r="K42" s="46">
        <f>'Monthly Data'!BH42</f>
        <v>31</v>
      </c>
      <c r="M42" s="29">
        <f>'Res PW (2) Staff-36'!$B$6</f>
        <v>-30249890.785522901</v>
      </c>
      <c r="N42" s="29">
        <f>E42*'Res PW (2) Staff-36'!$B$7</f>
        <v>407309.93121051625</v>
      </c>
      <c r="O42" s="29">
        <f>F42*'Res PW (2) Staff-36'!$B$8</f>
        <v>3061127.7270492548</v>
      </c>
      <c r="P42" s="29">
        <f>G42*'Res PW (2) Staff-36'!$B$9</f>
        <v>-1672049.8348470361</v>
      </c>
      <c r="Q42" s="162">
        <f>H42*'Res PW (2) Staff-36'!$B$10</f>
        <v>48240858.824361324</v>
      </c>
      <c r="R42" s="29">
        <f>I42*'Res PW (2) Staff-36'!$B$11</f>
        <v>-2281728.1497963602</v>
      </c>
      <c r="S42" s="162">
        <f>J42*'Res PW (2) Staff-36'!$B$12</f>
        <v>-27085160.261704005</v>
      </c>
      <c r="T42" s="29">
        <f>K42*'Res PW (2) Staff-36'!$B$13</f>
        <v>51298605.382467791</v>
      </c>
      <c r="U42" s="157">
        <f t="shared" si="5"/>
        <v>41719072.833218589</v>
      </c>
      <c r="V42" s="44">
        <f t="shared" si="6"/>
        <v>317856.11233382672</v>
      </c>
      <c r="W42" s="48">
        <f t="shared" si="7"/>
        <v>7.677458236957679E-3</v>
      </c>
    </row>
    <row r="43" spans="1:23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157">
        <f>'Monthly Data'!E43</f>
        <v>47845491.720884763</v>
      </c>
      <c r="E43" s="46">
        <f>'Monthly Data'!AL43</f>
        <v>9.9999999999999645E-2</v>
      </c>
      <c r="F43" s="46">
        <f>'Monthly Data'!AK43</f>
        <v>137.6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J43" s="44">
        <f>'Monthly Data'!F43</f>
        <v>59259</v>
      </c>
      <c r="K43" s="46">
        <f>'Monthly Data'!BH43</f>
        <v>30</v>
      </c>
      <c r="M43" s="29">
        <f>'Res PW (2) Staff-36'!$B$6</f>
        <v>-30249890.785522901</v>
      </c>
      <c r="N43" s="29">
        <f>E43*'Res PW (2) Staff-36'!$B$7</f>
        <v>1444.3614581933148</v>
      </c>
      <c r="O43" s="29">
        <f>F43*'Res PW (2) Staff-36'!$B$8</f>
        <v>9727740.7677131072</v>
      </c>
      <c r="P43" s="29">
        <f>G43*'Res PW (2) Staff-36'!$B$9</f>
        <v>-1712831.5381359882</v>
      </c>
      <c r="Q43" s="162">
        <f>H43*'Res PW (2) Staff-36'!$B$10</f>
        <v>48340871.485463716</v>
      </c>
      <c r="R43" s="29">
        <f>I43*'Res PW (2) Staff-36'!$B$11</f>
        <v>0</v>
      </c>
      <c r="S43" s="162">
        <f>J43*'Res PW (2) Staff-36'!$B$12</f>
        <v>-27091560.6709143</v>
      </c>
      <c r="T43" s="29">
        <f>K43*'Res PW (2) Staff-36'!$B$13</f>
        <v>49643811.660452701</v>
      </c>
      <c r="U43" s="157">
        <f t="shared" si="5"/>
        <v>48659585.280514531</v>
      </c>
      <c r="V43" s="44">
        <f t="shared" si="6"/>
        <v>814093.55962976813</v>
      </c>
      <c r="W43" s="48">
        <f t="shared" si="7"/>
        <v>1.7015052627715244E-2</v>
      </c>
    </row>
    <row r="44" spans="1:23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157">
        <f>'Monthly Data'!E44</f>
        <v>56314814.720884763</v>
      </c>
      <c r="E44" s="46">
        <f>'Monthly Data'!AL44</f>
        <v>0</v>
      </c>
      <c r="F44" s="46">
        <f>'Monthly Data'!AK44</f>
        <v>254.90000000000003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J44" s="44">
        <f>'Monthly Data'!F44</f>
        <v>59290</v>
      </c>
      <c r="K44" s="46">
        <f>'Monthly Data'!BH44</f>
        <v>31</v>
      </c>
      <c r="M44" s="29">
        <f>'Res PW (2) Staff-36'!$B$6</f>
        <v>-30249890.785522901</v>
      </c>
      <c r="N44" s="29">
        <f>E44*'Res PW (2) Staff-36'!$B$7</f>
        <v>0</v>
      </c>
      <c r="O44" s="29">
        <f>F44*'Res PW (2) Staff-36'!$B$8</f>
        <v>18020356.989026681</v>
      </c>
      <c r="P44" s="29">
        <f>G44*'Res PW (2) Staff-36'!$B$9</f>
        <v>-1753613.2414249403</v>
      </c>
      <c r="Q44" s="162">
        <f>H44*'Res PW (2) Staff-36'!$B$10</f>
        <v>48418895.547316648</v>
      </c>
      <c r="R44" s="29">
        <f>I44*'Res PW (2) Staff-36'!$B$11</f>
        <v>0</v>
      </c>
      <c r="S44" s="162">
        <f>J44*'Res PW (2) Staff-36'!$B$12</f>
        <v>-27105733.005594235</v>
      </c>
      <c r="T44" s="29">
        <f>K44*'Res PW (2) Staff-36'!$B$13</f>
        <v>51298605.382467791</v>
      </c>
      <c r="U44" s="157">
        <f t="shared" si="5"/>
        <v>58628620.886269048</v>
      </c>
      <c r="V44" s="44">
        <f t="shared" si="6"/>
        <v>2313806.1653842852</v>
      </c>
      <c r="W44" s="48">
        <f t="shared" si="7"/>
        <v>4.1086988865226493E-2</v>
      </c>
    </row>
    <row r="45" spans="1:23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157">
        <f>'Monthly Data'!E45</f>
        <v>53136083.720884763</v>
      </c>
      <c r="E45" s="46">
        <f>'Monthly Data'!AL45</f>
        <v>0</v>
      </c>
      <c r="F45" s="46">
        <f>'Monthly Data'!AK45</f>
        <v>213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J45" s="44">
        <f>'Monthly Data'!F45</f>
        <v>59297</v>
      </c>
      <c r="K45" s="46">
        <f>'Monthly Data'!BH45</f>
        <v>31</v>
      </c>
      <c r="M45" s="29">
        <f>'Res PW (2) Staff-36'!$B$6</f>
        <v>-30249890.785522901</v>
      </c>
      <c r="N45" s="29">
        <f>E45*'Res PW (2) Staff-36'!$B$7</f>
        <v>0</v>
      </c>
      <c r="O45" s="29">
        <f>F45*'Res PW (2) Staff-36'!$B$8</f>
        <v>15058203.368625667</v>
      </c>
      <c r="P45" s="29">
        <f>G45*'Res PW (2) Staff-36'!$B$9</f>
        <v>-1794394.9447138924</v>
      </c>
      <c r="Q45" s="162">
        <f>H45*'Res PW (2) Staff-36'!$B$10</f>
        <v>48473512.390613697</v>
      </c>
      <c r="R45" s="29">
        <f>I45*'Res PW (2) Staff-36'!$B$11</f>
        <v>0</v>
      </c>
      <c r="S45" s="162">
        <f>J45*'Res PW (2) Staff-36'!$B$12</f>
        <v>-27108933.210199382</v>
      </c>
      <c r="T45" s="29">
        <f>K45*'Res PW (2) Staff-36'!$B$13</f>
        <v>51298605.382467791</v>
      </c>
      <c r="U45" s="157">
        <f t="shared" si="5"/>
        <v>55677102.201270983</v>
      </c>
      <c r="V45" s="44">
        <f t="shared" si="6"/>
        <v>2541018.4803862199</v>
      </c>
      <c r="W45" s="48">
        <f t="shared" si="7"/>
        <v>4.7820958987752619E-2</v>
      </c>
    </row>
    <row r="46" spans="1:23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157">
        <f>'Monthly Data'!E46</f>
        <v>45426909.720884763</v>
      </c>
      <c r="E46" s="46">
        <f>'Monthly Data'!AL46</f>
        <v>1.9000000000000004</v>
      </c>
      <c r="F46" s="46">
        <f>'Monthly Data'!AK46</f>
        <v>95.4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J46" s="44">
        <f>'Monthly Data'!F46</f>
        <v>59374</v>
      </c>
      <c r="K46" s="46">
        <f>'Monthly Data'!BH46</f>
        <v>30</v>
      </c>
      <c r="M46" s="29">
        <f>'Res PW (2) Staff-36'!$B$6</f>
        <v>-30249890.785522901</v>
      </c>
      <c r="N46" s="29">
        <f>E46*'Res PW (2) Staff-36'!$B$7</f>
        <v>27442.867705673085</v>
      </c>
      <c r="O46" s="29">
        <f>F46*'Res PW (2) Staff-36'!$B$8</f>
        <v>6744378.4101731861</v>
      </c>
      <c r="P46" s="29">
        <f>G46*'Res PW (2) Staff-36'!$B$9</f>
        <v>-1835176.6480028445</v>
      </c>
      <c r="Q46" s="162">
        <f>H46*'Res PW (2) Staff-36'!$B$10</f>
        <v>48540187.498015299</v>
      </c>
      <c r="R46" s="29">
        <f>I46*'Res PW (2) Staff-36'!$B$11</f>
        <v>-2281728.1497963602</v>
      </c>
      <c r="S46" s="162">
        <f>J46*'Res PW (2) Staff-36'!$B$12</f>
        <v>-27144135.460855998</v>
      </c>
      <c r="T46" s="29">
        <f>K46*'Res PW (2) Staff-36'!$B$13</f>
        <v>49643811.660452701</v>
      </c>
      <c r="U46" s="157">
        <f t="shared" si="5"/>
        <v>43444889.39216876</v>
      </c>
      <c r="V46" s="44">
        <f t="shared" si="6"/>
        <v>-1982020.3287160024</v>
      </c>
      <c r="W46" s="48">
        <f t="shared" si="7"/>
        <v>4.3630974259399817E-2</v>
      </c>
    </row>
    <row r="47" spans="1:23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157">
        <f>'Monthly Data'!E47</f>
        <v>42344925.720884763</v>
      </c>
      <c r="E47" s="46">
        <f>'Monthly Data'!AL47</f>
        <v>62.400000000000006</v>
      </c>
      <c r="F47" s="46">
        <f>'Monthly Data'!AK47</f>
        <v>26.6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J47" s="44">
        <f>'Monthly Data'!F47</f>
        <v>59424</v>
      </c>
      <c r="K47" s="46">
        <f>'Monthly Data'!BH47</f>
        <v>31</v>
      </c>
      <c r="M47" s="29">
        <f>'Res PW (2) Staff-36'!$B$6</f>
        <v>-30249890.785522901</v>
      </c>
      <c r="N47" s="29">
        <f>E47*'Res PW (2) Staff-36'!$B$7</f>
        <v>901281.54991263174</v>
      </c>
      <c r="O47" s="29">
        <f>F47*'Res PW (2) Staff-36'!$B$8</f>
        <v>1880508.0263166327</v>
      </c>
      <c r="P47" s="29">
        <f>G47*'Res PW (2) Staff-36'!$B$9</f>
        <v>-1875958.3512917967</v>
      </c>
      <c r="Q47" s="162">
        <f>H47*'Res PW (2) Staff-36'!$B$10</f>
        <v>48589839.173739888</v>
      </c>
      <c r="R47" s="29">
        <f>I47*'Res PW (2) Staff-36'!$B$11</f>
        <v>-2281728.1497963602</v>
      </c>
      <c r="S47" s="162">
        <f>J47*'Res PW (2) Staff-36'!$B$12</f>
        <v>-27166994.065178476</v>
      </c>
      <c r="T47" s="29">
        <f>K47*'Res PW (2) Staff-36'!$B$13</f>
        <v>51298605.382467791</v>
      </c>
      <c r="U47" s="157">
        <f t="shared" si="5"/>
        <v>41095662.780647412</v>
      </c>
      <c r="V47" s="44">
        <f t="shared" si="6"/>
        <v>-1249262.9402373508</v>
      </c>
      <c r="W47" s="48">
        <f t="shared" si="7"/>
        <v>2.9502069468059239E-2</v>
      </c>
    </row>
    <row r="48" spans="1:23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157">
        <f>'Monthly Data'!E48</f>
        <v>41292979.720884763</v>
      </c>
      <c r="E48" s="46">
        <f>'Monthly Data'!AL48</f>
        <v>249.59999999999997</v>
      </c>
      <c r="F48" s="46">
        <f>'Monthly Data'!AK48</f>
        <v>0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J48" s="44">
        <f>'Monthly Data'!F48</f>
        <v>59441</v>
      </c>
      <c r="K48" s="46">
        <f>'Monthly Data'!BH48</f>
        <v>30</v>
      </c>
      <c r="M48" s="29">
        <f>'Res PW (2) Staff-36'!$B$6</f>
        <v>-30249890.785522901</v>
      </c>
      <c r="N48" s="29">
        <f>E48*'Res PW (2) Staff-36'!$B$7</f>
        <v>3605126.199650526</v>
      </c>
      <c r="O48" s="29">
        <f>F48*'Res PW (2) Staff-36'!$B$8</f>
        <v>0</v>
      </c>
      <c r="P48" s="29">
        <f>G48*'Res PW (2) Staff-36'!$B$9</f>
        <v>-1916740.0545807488</v>
      </c>
      <c r="Q48" s="162">
        <f>H48*'Res PW (2) Staff-36'!$B$10</f>
        <v>48616083.630908601</v>
      </c>
      <c r="R48" s="29">
        <f>I48*'Res PW (2) Staff-36'!$B$11</f>
        <v>-2281728.1497963602</v>
      </c>
      <c r="S48" s="162">
        <f>J48*'Res PW (2) Staff-36'!$B$12</f>
        <v>-27174765.990648117</v>
      </c>
      <c r="T48" s="29">
        <f>K48*'Res PW (2) Staff-36'!$B$13</f>
        <v>49643811.660452701</v>
      </c>
      <c r="U48" s="157">
        <f t="shared" si="5"/>
        <v>40241896.5104637</v>
      </c>
      <c r="V48" s="44">
        <f t="shared" si="6"/>
        <v>-1051083.210421063</v>
      </c>
      <c r="W48" s="48">
        <f t="shared" si="7"/>
        <v>2.5454283452677463E-2</v>
      </c>
    </row>
    <row r="49" spans="1:23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157">
        <f>'Monthly Data'!E49</f>
        <v>46594417.720884763</v>
      </c>
      <c r="E49" s="46">
        <f>'Monthly Data'!AL49</f>
        <v>438.00000000000006</v>
      </c>
      <c r="F49" s="46">
        <f>'Monthly Data'!AK49</f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J49" s="44">
        <f>'Monthly Data'!F49</f>
        <v>59649</v>
      </c>
      <c r="K49" s="46">
        <f>'Monthly Data'!BH49</f>
        <v>31</v>
      </c>
      <c r="M49" s="29">
        <f>'Res PW (2) Staff-36'!$B$6</f>
        <v>-30249890.785522901</v>
      </c>
      <c r="N49" s="29">
        <f>E49*'Res PW (2) Staff-36'!$B$7</f>
        <v>6326303.1868867418</v>
      </c>
      <c r="O49" s="29">
        <f>F49*'Res PW (2) Staff-36'!$B$8</f>
        <v>0</v>
      </c>
      <c r="P49" s="29">
        <f>G49*'Res PW (2) Staff-36'!$B$9</f>
        <v>-1957521.7578697009</v>
      </c>
      <c r="Q49" s="162">
        <f>H49*'Res PW (2) Staff-36'!$B$10</f>
        <v>48590548.483393095</v>
      </c>
      <c r="R49" s="29">
        <f>I49*'Res PW (2) Staff-36'!$B$11</f>
        <v>0</v>
      </c>
      <c r="S49" s="162">
        <f>J49*'Res PW (2) Staff-36'!$B$12</f>
        <v>-27269857.784629628</v>
      </c>
      <c r="T49" s="29">
        <f>K49*'Res PW (2) Staff-36'!$B$13</f>
        <v>51298605.382467791</v>
      </c>
      <c r="U49" s="157">
        <f t="shared" si="5"/>
        <v>46738186.724725395</v>
      </c>
      <c r="V49" s="44">
        <f t="shared" si="6"/>
        <v>143769.00384063274</v>
      </c>
      <c r="W49" s="48">
        <f t="shared" si="7"/>
        <v>3.0855413775498675E-3</v>
      </c>
    </row>
    <row r="50" spans="1:23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157">
        <f>'Monthly Data'!E50</f>
        <v>51200778.571841165</v>
      </c>
      <c r="E50" s="46">
        <f>'Monthly Data'!AL50</f>
        <v>586.09999999999991</v>
      </c>
      <c r="F50" s="46">
        <f>'Monthly Data'!AK50</f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J50" s="44">
        <f>'Monthly Data'!F50</f>
        <v>59671</v>
      </c>
      <c r="K50" s="46">
        <f>'Monthly Data'!BH50</f>
        <v>31</v>
      </c>
      <c r="M50" s="29">
        <f>'Res PW (2) Staff-36'!$B$6</f>
        <v>-30249890.785522901</v>
      </c>
      <c r="N50" s="29">
        <f>E50*'Res PW (2) Staff-36'!$B$7</f>
        <v>8465402.5064710472</v>
      </c>
      <c r="O50" s="29">
        <f>F50*'Res PW (2) Staff-36'!$B$8</f>
        <v>0</v>
      </c>
      <c r="P50" s="29">
        <f>G50*'Res PW (2) Staff-36'!$B$9</f>
        <v>-1998303.4611586528</v>
      </c>
      <c r="Q50" s="162">
        <f>H50*'Res PW (2) Staff-36'!$B$10</f>
        <v>48575652.98067572</v>
      </c>
      <c r="R50" s="29">
        <f>I50*'Res PW (2) Staff-36'!$B$11</f>
        <v>0</v>
      </c>
      <c r="S50" s="162">
        <f>J50*'Res PW (2) Staff-36'!$B$12</f>
        <v>-27279915.570531517</v>
      </c>
      <c r="T50" s="29">
        <f>K50*'Res PW (2) Staff-36'!$B$13</f>
        <v>51298605.382467791</v>
      </c>
      <c r="U50" s="157">
        <f t="shared" si="5"/>
        <v>48811551.052401483</v>
      </c>
      <c r="V50" s="44">
        <f t="shared" si="6"/>
        <v>-2389227.5194396824</v>
      </c>
      <c r="W50" s="48">
        <f t="shared" si="7"/>
        <v>4.6663890395480884E-2</v>
      </c>
    </row>
    <row r="51" spans="1:23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157">
        <f>'Monthly Data'!E51</f>
        <v>43486614.571841165</v>
      </c>
      <c r="E51" s="46">
        <f>'Monthly Data'!AL51</f>
        <v>528.60000000000014</v>
      </c>
      <c r="F51" s="46">
        <f>'Monthly Data'!AK51</f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J51" s="44">
        <f>'Monthly Data'!F51</f>
        <v>59674</v>
      </c>
      <c r="K51" s="46">
        <f>'Monthly Data'!BH51</f>
        <v>28</v>
      </c>
      <c r="M51" s="29">
        <f>'Res PW (2) Staff-36'!$B$6</f>
        <v>-30249890.785522901</v>
      </c>
      <c r="N51" s="29">
        <f>E51*'Res PW (2) Staff-36'!$B$7</f>
        <v>7634894.6680098912</v>
      </c>
      <c r="O51" s="29">
        <f>F51*'Res PW (2) Staff-36'!$B$8</f>
        <v>0</v>
      </c>
      <c r="P51" s="29">
        <f>G51*'Res PW (2) Staff-36'!$B$9</f>
        <v>-2039085.1644476049</v>
      </c>
      <c r="Q51" s="162">
        <f>H51*'Res PW (2) Staff-36'!$B$10</f>
        <v>48587711.244780265</v>
      </c>
      <c r="R51" s="29">
        <f>I51*'Res PW (2) Staff-36'!$B$11</f>
        <v>0</v>
      </c>
      <c r="S51" s="162">
        <f>J51*'Res PW (2) Staff-36'!$B$12</f>
        <v>-27281287.086790863</v>
      </c>
      <c r="T51" s="29">
        <f>K51*'Res PW (2) Staff-36'!$B$13</f>
        <v>46334224.216422521</v>
      </c>
      <c r="U51" s="157">
        <f t="shared" si="5"/>
        <v>42986567.092451304</v>
      </c>
      <c r="V51" s="44">
        <f t="shared" si="6"/>
        <v>-500047.47938986123</v>
      </c>
      <c r="W51" s="48">
        <f t="shared" si="7"/>
        <v>1.149888268639004E-2</v>
      </c>
    </row>
    <row r="52" spans="1:23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157">
        <f>'Monthly Data'!E52</f>
        <v>44184194.571841165</v>
      </c>
      <c r="E52" s="46">
        <f>'Monthly Data'!AL52</f>
        <v>464.4</v>
      </c>
      <c r="F52" s="46">
        <f>'Monthly Data'!AK52</f>
        <v>0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J52" s="44">
        <f>'Monthly Data'!F52</f>
        <v>59687</v>
      </c>
      <c r="K52" s="46">
        <f>'Monthly Data'!BH52</f>
        <v>31</v>
      </c>
      <c r="M52" s="29">
        <f>'Res PW (2) Staff-36'!$B$6</f>
        <v>-30249890.785522901</v>
      </c>
      <c r="N52" s="29">
        <f>E52*'Res PW (2) Staff-36'!$B$7</f>
        <v>6707614.6118497774</v>
      </c>
      <c r="O52" s="29">
        <f>F52*'Res PW (2) Staff-36'!$B$8</f>
        <v>0</v>
      </c>
      <c r="P52" s="29">
        <f>G52*'Res PW (2) Staff-36'!$B$9</f>
        <v>-2079866.867736557</v>
      </c>
      <c r="Q52" s="162">
        <f>H52*'Res PW (2) Staff-36'!$B$10</f>
        <v>48633107.0625856</v>
      </c>
      <c r="R52" s="29">
        <f>I52*'Res PW (2) Staff-36'!$B$11</f>
        <v>-2281728.1497963602</v>
      </c>
      <c r="S52" s="162">
        <f>J52*'Res PW (2) Staff-36'!$B$12</f>
        <v>-27287230.32391471</v>
      </c>
      <c r="T52" s="29">
        <f>K52*'Res PW (2) Staff-36'!$B$13</f>
        <v>51298605.382467791</v>
      </c>
      <c r="U52" s="157">
        <f t="shared" si="5"/>
        <v>44740610.929932639</v>
      </c>
      <c r="V52" s="44">
        <f t="shared" si="6"/>
        <v>556416.35809147358</v>
      </c>
      <c r="W52" s="48">
        <f t="shared" si="7"/>
        <v>1.2593108542168172E-2</v>
      </c>
    </row>
    <row r="53" spans="1:23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157">
        <f>'Monthly Data'!E53</f>
        <v>38731453.571841165</v>
      </c>
      <c r="E53" s="46">
        <f>'Monthly Data'!AL53</f>
        <v>185.89999999999995</v>
      </c>
      <c r="F53" s="46">
        <f>'Monthly Data'!AK53</f>
        <v>0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J53" s="44">
        <f>'Monthly Data'!F53</f>
        <v>59679</v>
      </c>
      <c r="K53" s="46">
        <f>'Monthly Data'!BH53</f>
        <v>30</v>
      </c>
      <c r="M53" s="29">
        <f>'Res PW (2) Staff-36'!$B$6</f>
        <v>-30249890.785522901</v>
      </c>
      <c r="N53" s="29">
        <f>E53*'Res PW (2) Staff-36'!$B$7</f>
        <v>2685067.9507813812</v>
      </c>
      <c r="O53" s="29">
        <f>F53*'Res PW (2) Staff-36'!$B$8</f>
        <v>0</v>
      </c>
      <c r="P53" s="29">
        <f>G53*'Res PW (2) Staff-36'!$B$9</f>
        <v>-2120648.5710255094</v>
      </c>
      <c r="Q53" s="162">
        <f>H53*'Res PW (2) Staff-36'!$B$10</f>
        <v>48726735.936809123</v>
      </c>
      <c r="R53" s="29">
        <f>I53*'Res PW (2) Staff-36'!$B$11</f>
        <v>-2281728.1497963602</v>
      </c>
      <c r="S53" s="162">
        <f>J53*'Res PW (2) Staff-36'!$B$12</f>
        <v>-27283572.947223112</v>
      </c>
      <c r="T53" s="29">
        <f>K53*'Res PW (2) Staff-36'!$B$13</f>
        <v>49643811.660452701</v>
      </c>
      <c r="U53" s="157">
        <f t="shared" si="5"/>
        <v>39119775.094475329</v>
      </c>
      <c r="V53" s="44">
        <f t="shared" si="6"/>
        <v>388321.5226341635</v>
      </c>
      <c r="W53" s="48">
        <f t="shared" si="7"/>
        <v>1.002599920278964E-2</v>
      </c>
    </row>
    <row r="54" spans="1:23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157">
        <f>'Monthly Data'!E54</f>
        <v>40675001.571841165</v>
      </c>
      <c r="E54" s="46">
        <f>'Monthly Data'!AL54</f>
        <v>33.899999999999991</v>
      </c>
      <c r="F54" s="46">
        <f>'Monthly Data'!AK54</f>
        <v>35.799999999999997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J54" s="44">
        <f>'Monthly Data'!F54</f>
        <v>59689</v>
      </c>
      <c r="K54" s="46">
        <f>'Monthly Data'!BH54</f>
        <v>31</v>
      </c>
      <c r="M54" s="29">
        <f>'Res PW (2) Staff-36'!$B$6</f>
        <v>-30249890.785522901</v>
      </c>
      <c r="N54" s="29">
        <f>E54*'Res PW (2) Staff-36'!$B$7</f>
        <v>489638.53432753537</v>
      </c>
      <c r="O54" s="29">
        <f>F54*'Res PW (2) Staff-36'!$B$8</f>
        <v>2530909.2985765203</v>
      </c>
      <c r="P54" s="29">
        <f>G54*'Res PW (2) Staff-36'!$B$9</f>
        <v>-2161430.2743144613</v>
      </c>
      <c r="Q54" s="162">
        <f>H54*'Res PW (2) Staff-36'!$B$10</f>
        <v>48733829.033341214</v>
      </c>
      <c r="R54" s="29">
        <f>I54*'Res PW (2) Staff-36'!$B$11</f>
        <v>-2281728.1497963602</v>
      </c>
      <c r="S54" s="162">
        <f>J54*'Res PW (2) Staff-36'!$B$12</f>
        <v>-27288144.668087609</v>
      </c>
      <c r="T54" s="29">
        <f>K54*'Res PW (2) Staff-36'!$B$13</f>
        <v>51298605.382467791</v>
      </c>
      <c r="U54" s="157">
        <f t="shared" si="5"/>
        <v>41071788.370991729</v>
      </c>
      <c r="V54" s="44">
        <f t="shared" si="6"/>
        <v>396786.79915056378</v>
      </c>
      <c r="W54" s="48">
        <f t="shared" si="7"/>
        <v>9.755053074792127E-3</v>
      </c>
    </row>
    <row r="55" spans="1:23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157">
        <f>'Monthly Data'!E55</f>
        <v>45459103.571841165</v>
      </c>
      <c r="E55" s="46">
        <f>'Monthly Data'!AL55</f>
        <v>0</v>
      </c>
      <c r="F55" s="46">
        <f>'Monthly Data'!AK55</f>
        <v>137.30000000000001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J55" s="44">
        <f>'Monthly Data'!F55</f>
        <v>59798</v>
      </c>
      <c r="K55" s="46">
        <f>'Monthly Data'!BH55</f>
        <v>30</v>
      </c>
      <c r="M55" s="29">
        <f>'Res PW (2) Staff-36'!$B$6</f>
        <v>-30249890.785522901</v>
      </c>
      <c r="N55" s="29">
        <f>E55*'Res PW (2) Staff-36'!$B$7</f>
        <v>0</v>
      </c>
      <c r="O55" s="29">
        <f>F55*'Res PW (2) Staff-36'!$B$8</f>
        <v>9706532.0305741988</v>
      </c>
      <c r="P55" s="29">
        <f>G55*'Res PW (2) Staff-36'!$B$9</f>
        <v>-2202211.9776034132</v>
      </c>
      <c r="Q55" s="162">
        <f>H55*'Res PW (2) Staff-36'!$B$10</f>
        <v>48696944.931374364</v>
      </c>
      <c r="R55" s="29">
        <f>I55*'Res PW (2) Staff-36'!$B$11</f>
        <v>0</v>
      </c>
      <c r="S55" s="162">
        <f>J55*'Res PW (2) Staff-36'!$B$12</f>
        <v>-27337976.425510611</v>
      </c>
      <c r="T55" s="29">
        <f>K55*'Res PW (2) Staff-36'!$B$13</f>
        <v>49643811.660452701</v>
      </c>
      <c r="U55" s="157">
        <f t="shared" si="5"/>
        <v>48257209.433764338</v>
      </c>
      <c r="V55" s="44">
        <f t="shared" si="6"/>
        <v>2798105.8619231731</v>
      </c>
      <c r="W55" s="48">
        <f t="shared" si="7"/>
        <v>6.1552156599418956E-2</v>
      </c>
    </row>
    <row r="56" spans="1:23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157">
        <f>'Monthly Data'!E56</f>
        <v>51897622.571841165</v>
      </c>
      <c r="E56" s="46">
        <f>'Monthly Data'!AL56</f>
        <v>0</v>
      </c>
      <c r="F56" s="46">
        <f>'Monthly Data'!AK56</f>
        <v>180.6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J56" s="44">
        <f>'Monthly Data'!F56</f>
        <v>59907</v>
      </c>
      <c r="K56" s="46">
        <f>'Monthly Data'!BH56</f>
        <v>31</v>
      </c>
      <c r="M56" s="29">
        <f>'Res PW (2) Staff-36'!$B$6</f>
        <v>-30249890.785522901</v>
      </c>
      <c r="N56" s="29">
        <f>E56*'Res PW (2) Staff-36'!$B$7</f>
        <v>0</v>
      </c>
      <c r="O56" s="29">
        <f>F56*'Res PW (2) Staff-36'!$B$8</f>
        <v>12767659.757623453</v>
      </c>
      <c r="P56" s="29">
        <f>G56*'Res PW (2) Staff-36'!$B$9</f>
        <v>-2242993.6808923655</v>
      </c>
      <c r="Q56" s="162">
        <f>H56*'Res PW (2) Staff-36'!$B$10</f>
        <v>48689851.83484228</v>
      </c>
      <c r="R56" s="29">
        <f>I56*'Res PW (2) Staff-36'!$B$11</f>
        <v>0</v>
      </c>
      <c r="S56" s="162">
        <f>J56*'Res PW (2) Staff-36'!$B$12</f>
        <v>-27387808.182933614</v>
      </c>
      <c r="T56" s="29">
        <f>K56*'Res PW (2) Staff-36'!$B$13</f>
        <v>51298605.382467791</v>
      </c>
      <c r="U56" s="157">
        <f t="shared" si="5"/>
        <v>52875424.325584643</v>
      </c>
      <c r="V56" s="44">
        <f t="shared" si="6"/>
        <v>977801.75374347717</v>
      </c>
      <c r="W56" s="48">
        <f t="shared" si="7"/>
        <v>1.8840973926886915E-2</v>
      </c>
    </row>
    <row r="57" spans="1:23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157">
        <f>'Monthly Data'!E57</f>
        <v>50248064.571841165</v>
      </c>
      <c r="E57" s="46">
        <f>'Monthly Data'!AL57</f>
        <v>0</v>
      </c>
      <c r="F57" s="46">
        <f>'Monthly Data'!AK57</f>
        <v>188.19999999999996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J57" s="44">
        <f>'Monthly Data'!F57</f>
        <v>59924</v>
      </c>
      <c r="K57" s="46">
        <f>'Monthly Data'!BH57</f>
        <v>31</v>
      </c>
      <c r="M57" s="29">
        <f>'Res PW (2) Staff-36'!$B$6</f>
        <v>-30249890.785522901</v>
      </c>
      <c r="N57" s="29">
        <f>E57*'Res PW (2) Staff-36'!$B$7</f>
        <v>0</v>
      </c>
      <c r="O57" s="29">
        <f>F57*'Res PW (2) Staff-36'!$B$8</f>
        <v>13304947.765142487</v>
      </c>
      <c r="P57" s="29">
        <f>G57*'Res PW (2) Staff-36'!$B$9</f>
        <v>-2283775.3841813174</v>
      </c>
      <c r="Q57" s="162">
        <f>H57*'Res PW (2) Staff-36'!$B$10</f>
        <v>48728863.865768746</v>
      </c>
      <c r="R57" s="29">
        <f>I57*'Res PW (2) Staff-36'!$B$11</f>
        <v>0</v>
      </c>
      <c r="S57" s="162">
        <f>J57*'Res PW (2) Staff-36'!$B$12</f>
        <v>-27395580.108403254</v>
      </c>
      <c r="T57" s="29">
        <f>K57*'Res PW (2) Staff-36'!$B$13</f>
        <v>51298605.382467791</v>
      </c>
      <c r="U57" s="157">
        <f t="shared" si="5"/>
        <v>53403170.735271551</v>
      </c>
      <c r="V57" s="44">
        <f t="shared" si="6"/>
        <v>3155106.1634303853</v>
      </c>
      <c r="W57" s="48">
        <f t="shared" si="7"/>
        <v>6.2790600798552851E-2</v>
      </c>
    </row>
    <row r="58" spans="1:23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157">
        <f>'Monthly Data'!E58</f>
        <v>43927568.571841165</v>
      </c>
      <c r="E58" s="46">
        <f>'Monthly Data'!AL58</f>
        <v>0.59999999999999964</v>
      </c>
      <c r="F58" s="46">
        <f>'Monthly Data'!AK58</f>
        <v>108.9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J58" s="44">
        <f>'Monthly Data'!F58</f>
        <v>59924</v>
      </c>
      <c r="K58" s="46">
        <f>'Monthly Data'!BH58</f>
        <v>30</v>
      </c>
      <c r="M58" s="29">
        <f>'Res PW (2) Staff-36'!$B$6</f>
        <v>-30249890.785522901</v>
      </c>
      <c r="N58" s="29">
        <f>E58*'Res PW (2) Staff-36'!$B$7</f>
        <v>8666.168749159915</v>
      </c>
      <c r="O58" s="29">
        <f>F58*'Res PW (2) Staff-36'!$B$8</f>
        <v>7698771.5814241087</v>
      </c>
      <c r="P58" s="29">
        <f>G58*'Res PW (2) Staff-36'!$B$9</f>
        <v>-2324557.0874702698</v>
      </c>
      <c r="Q58" s="162">
        <f>H58*'Res PW (2) Staff-36'!$B$10</f>
        <v>48832423.075137183</v>
      </c>
      <c r="R58" s="29">
        <f>I58*'Res PW (2) Staff-36'!$B$11</f>
        <v>-2281728.1497963602</v>
      </c>
      <c r="S58" s="162">
        <f>J58*'Res PW (2) Staff-36'!$B$12</f>
        <v>-27395580.108403254</v>
      </c>
      <c r="T58" s="29">
        <f>K58*'Res PW (2) Staff-36'!$B$13</f>
        <v>49643811.660452701</v>
      </c>
      <c r="U58" s="157">
        <f t="shared" si="5"/>
        <v>43931916.354570374</v>
      </c>
      <c r="V58" s="44">
        <f t="shared" si="6"/>
        <v>4347.7827292084694</v>
      </c>
      <c r="W58" s="48">
        <f t="shared" si="7"/>
        <v>9.8976175339591258E-5</v>
      </c>
    </row>
    <row r="59" spans="1:23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157">
        <f>'Monthly Data'!E59</f>
        <v>41698922.571841165</v>
      </c>
      <c r="E59" s="46">
        <f>'Monthly Data'!AL59</f>
        <v>50.6</v>
      </c>
      <c r="F59" s="46">
        <f>'Monthly Data'!AK59</f>
        <v>19.899999999999999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J59" s="44">
        <f>'Monthly Data'!F59</f>
        <v>59943</v>
      </c>
      <c r="K59" s="46">
        <f>'Monthly Data'!BH59</f>
        <v>31</v>
      </c>
      <c r="M59" s="29">
        <f>'Res PW (2) Staff-36'!$B$6</f>
        <v>-30249890.785522901</v>
      </c>
      <c r="N59" s="29">
        <f>E59*'Res PW (2) Staff-36'!$B$7</f>
        <v>730846.89784581994</v>
      </c>
      <c r="O59" s="29">
        <f>F59*'Res PW (2) Staff-36'!$B$8</f>
        <v>1406846.2302143227</v>
      </c>
      <c r="P59" s="29">
        <f>G59*'Res PW (2) Staff-36'!$B$9</f>
        <v>-2365338.7907592217</v>
      </c>
      <c r="Q59" s="162">
        <f>H59*'Res PW (2) Staff-36'!$B$10</f>
        <v>48953005.716182627</v>
      </c>
      <c r="R59" s="29">
        <f>I59*'Res PW (2) Staff-36'!$B$11</f>
        <v>-2281728.1497963602</v>
      </c>
      <c r="S59" s="162">
        <f>J59*'Res PW (2) Staff-36'!$B$12</f>
        <v>-27404266.378045797</v>
      </c>
      <c r="T59" s="29">
        <f>K59*'Res PW (2) Staff-36'!$B$13</f>
        <v>51298605.382467791</v>
      </c>
      <c r="U59" s="157">
        <f t="shared" si="5"/>
        <v>40088080.12258628</v>
      </c>
      <c r="V59" s="44">
        <f t="shared" si="6"/>
        <v>-1610842.4492548853</v>
      </c>
      <c r="W59" s="48">
        <f t="shared" si="7"/>
        <v>3.8630313444661273E-2</v>
      </c>
    </row>
    <row r="60" spans="1:23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157">
        <f>'Monthly Data'!E60</f>
        <v>40599034.571841165</v>
      </c>
      <c r="E60" s="46">
        <f>'Monthly Data'!AL60</f>
        <v>261.60000000000002</v>
      </c>
      <c r="F60" s="46">
        <f>'Monthly Data'!AK60</f>
        <v>0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J60" s="44">
        <f>'Monthly Data'!F60</f>
        <v>59983</v>
      </c>
      <c r="K60" s="46">
        <f>'Monthly Data'!BH60</f>
        <v>30</v>
      </c>
      <c r="M60" s="29">
        <f>'Res PW (2) Staff-36'!$B$6</f>
        <v>-30249890.785522901</v>
      </c>
      <c r="N60" s="29">
        <f>E60*'Res PW (2) Staff-36'!$B$7</f>
        <v>3778449.5746337255</v>
      </c>
      <c r="O60" s="29">
        <f>F60*'Res PW (2) Staff-36'!$B$8</f>
        <v>0</v>
      </c>
      <c r="P60" s="29">
        <f>G60*'Res PW (2) Staff-36'!$B$9</f>
        <v>-2406120.494048174</v>
      </c>
      <c r="Q60" s="162">
        <f>H60*'Res PW (2) Staff-36'!$B$10</f>
        <v>48995564.295375131</v>
      </c>
      <c r="R60" s="29">
        <f>I60*'Res PW (2) Staff-36'!$B$11</f>
        <v>-2281728.1497963602</v>
      </c>
      <c r="S60" s="162">
        <f>J60*'Res PW (2) Staff-36'!$B$12</f>
        <v>-27422553.261503778</v>
      </c>
      <c r="T60" s="29">
        <f>K60*'Res PW (2) Staff-36'!$B$13</f>
        <v>49643811.660452701</v>
      </c>
      <c r="U60" s="157">
        <f t="shared" si="5"/>
        <v>40057532.839590341</v>
      </c>
      <c r="V60" s="44">
        <f t="shared" si="6"/>
        <v>-541501.73225082457</v>
      </c>
      <c r="W60" s="48">
        <f t="shared" si="7"/>
        <v>1.3337798249675657E-2</v>
      </c>
    </row>
    <row r="61" spans="1:23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157">
        <f>'Monthly Data'!E61</f>
        <v>45189588.571841165</v>
      </c>
      <c r="E61" s="46">
        <f>'Monthly Data'!AL61</f>
        <v>333.1</v>
      </c>
      <c r="F61" s="46">
        <f>'Monthly Data'!AK61</f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J61" s="44">
        <f>'Monthly Data'!F61</f>
        <v>60014</v>
      </c>
      <c r="K61" s="46">
        <f>'Monthly Data'!BH61</f>
        <v>31</v>
      </c>
      <c r="M61" s="29">
        <f>'Res PW (2) Staff-36'!$B$6</f>
        <v>-30249890.785522901</v>
      </c>
      <c r="N61" s="29">
        <f>E61*'Res PW (2) Staff-36'!$B$7</f>
        <v>4811168.0172419492</v>
      </c>
      <c r="O61" s="29">
        <f>F61*'Res PW (2) Staff-36'!$B$8</f>
        <v>0</v>
      </c>
      <c r="P61" s="29">
        <f>G61*'Res PW (2) Staff-36'!$B$9</f>
        <v>-2446902.1973371259</v>
      </c>
      <c r="Q61" s="162">
        <f>H61*'Res PW (2) Staff-36'!$B$10</f>
        <v>48964354.670633964</v>
      </c>
      <c r="R61" s="29">
        <f>I61*'Res PW (2) Staff-36'!$B$11</f>
        <v>0</v>
      </c>
      <c r="S61" s="162">
        <f>J61*'Res PW (2) Staff-36'!$B$12</f>
        <v>-27436725.596183714</v>
      </c>
      <c r="T61" s="29">
        <f>K61*'Res PW (2) Staff-36'!$B$13</f>
        <v>51298605.382467791</v>
      </c>
      <c r="U61" s="157">
        <f t="shared" si="5"/>
        <v>44940609.491299964</v>
      </c>
      <c r="V61" s="44">
        <f t="shared" si="6"/>
        <v>-248979.08054120094</v>
      </c>
      <c r="W61" s="48">
        <f t="shared" si="7"/>
        <v>5.5096558390962296E-3</v>
      </c>
    </row>
    <row r="62" spans="1:23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157">
        <f>'Monthly Data'!E62</f>
        <v>49884340.404138029</v>
      </c>
      <c r="E62" s="46">
        <f>'Monthly Data'!AL62</f>
        <v>553.59999999999991</v>
      </c>
      <c r="F62" s="46">
        <f>'Monthly Data'!AK62</f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J62" s="44">
        <f>'Monthly Data'!F62</f>
        <v>60019</v>
      </c>
      <c r="K62" s="46">
        <f>'Monthly Data'!BH62</f>
        <v>31</v>
      </c>
      <c r="M62" s="29">
        <f>'Res PW (2) Staff-36'!$B$6</f>
        <v>-30249890.785522901</v>
      </c>
      <c r="N62" s="29">
        <f>E62*'Res PW (2) Staff-36'!$B$7</f>
        <v>7995985.0325582176</v>
      </c>
      <c r="O62" s="29">
        <f>F62*'Res PW (2) Staff-36'!$B$8</f>
        <v>0</v>
      </c>
      <c r="P62" s="29">
        <f>G62*'Res PW (2) Staff-36'!$B$9</f>
        <v>-2487683.9006260782</v>
      </c>
      <c r="Q62" s="162">
        <f>H62*'Res PW (2) Staff-36'!$B$10</f>
        <v>48840934.790975682</v>
      </c>
      <c r="R62" s="29">
        <f>I62*'Res PW (2) Staff-36'!$B$11</f>
        <v>0</v>
      </c>
      <c r="S62" s="162">
        <f>J62*'Res PW (2) Staff-36'!$B$12</f>
        <v>-27439011.456615962</v>
      </c>
      <c r="T62" s="29">
        <f>K62*'Res PW (2) Staff-36'!$B$13</f>
        <v>51298605.382467791</v>
      </c>
      <c r="U62" s="157">
        <f t="shared" si="5"/>
        <v>47958939.063236751</v>
      </c>
      <c r="V62" s="44">
        <f t="shared" si="6"/>
        <v>-1925401.340901278</v>
      </c>
      <c r="W62" s="48">
        <f t="shared" si="7"/>
        <v>3.8597309803089251E-2</v>
      </c>
    </row>
    <row r="63" spans="1:23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157">
        <f>'Monthly Data'!E63</f>
        <v>42980985.404138029</v>
      </c>
      <c r="E63" s="46">
        <f>'Monthly Data'!AL63</f>
        <v>647.9</v>
      </c>
      <c r="F63" s="46">
        <f>'Monthly Data'!AK63</f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J63" s="44">
        <f>'Monthly Data'!F63</f>
        <v>60029</v>
      </c>
      <c r="K63" s="46">
        <f>'Monthly Data'!BH63</f>
        <v>28</v>
      </c>
      <c r="M63" s="29">
        <f>'Res PW (2) Staff-36'!$B$6</f>
        <v>-30249890.785522901</v>
      </c>
      <c r="N63" s="29">
        <f>E63*'Res PW (2) Staff-36'!$B$7</f>
        <v>9358017.8876345195</v>
      </c>
      <c r="O63" s="29">
        <f>F63*'Res PW (2) Staff-36'!$B$8</f>
        <v>0</v>
      </c>
      <c r="P63" s="29">
        <f>G63*'Res PW (2) Staff-36'!$B$9</f>
        <v>-2528465.6039150301</v>
      </c>
      <c r="Q63" s="162">
        <f>H63*'Res PW (2) Staff-36'!$B$10</f>
        <v>48838097.552362852</v>
      </c>
      <c r="R63" s="29">
        <f>I63*'Res PW (2) Staff-36'!$B$11</f>
        <v>0</v>
      </c>
      <c r="S63" s="162">
        <f>J63*'Res PW (2) Staff-36'!$B$12</f>
        <v>-27443583.177480459</v>
      </c>
      <c r="T63" s="29">
        <f>K63*'Res PW (2) Staff-36'!$B$13</f>
        <v>46334224.216422521</v>
      </c>
      <c r="U63" s="157">
        <f t="shared" si="5"/>
        <v>44308400.0895015</v>
      </c>
      <c r="V63" s="44">
        <f t="shared" si="6"/>
        <v>1327414.6853634715</v>
      </c>
      <c r="W63" s="48">
        <f t="shared" si="7"/>
        <v>3.0883765760188309E-2</v>
      </c>
    </row>
    <row r="64" spans="1:23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157">
        <f>'Monthly Data'!E64</f>
        <v>43419024.404138029</v>
      </c>
      <c r="E64" s="46">
        <f>'Monthly Data'!AL64</f>
        <v>408</v>
      </c>
      <c r="F64" s="46">
        <f>'Monthly Data'!AK64</f>
        <v>0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J64" s="44">
        <f>'Monthly Data'!F64</f>
        <v>60053</v>
      </c>
      <c r="K64" s="46">
        <f>'Monthly Data'!BH64</f>
        <v>31</v>
      </c>
      <c r="M64" s="29">
        <f>'Res PW (2) Staff-36'!$B$6</f>
        <v>-30249890.785522901</v>
      </c>
      <c r="N64" s="29">
        <f>E64*'Res PW (2) Staff-36'!$B$7</f>
        <v>5892994.7494287454</v>
      </c>
      <c r="O64" s="29">
        <f>F64*'Res PW (2) Staff-36'!$B$8</f>
        <v>0</v>
      </c>
      <c r="P64" s="29">
        <f>G64*'Res PW (2) Staff-36'!$B$9</f>
        <v>-2569247.3072039825</v>
      </c>
      <c r="Q64" s="162">
        <f>H64*'Res PW (2) Staff-36'!$B$10</f>
        <v>48886330.608781032</v>
      </c>
      <c r="R64" s="29">
        <f>I64*'Res PW (2) Staff-36'!$B$11</f>
        <v>-2281728.1497963602</v>
      </c>
      <c r="S64" s="162">
        <f>J64*'Res PW (2) Staff-36'!$B$12</f>
        <v>-27454555.307555247</v>
      </c>
      <c r="T64" s="29">
        <f>K64*'Res PW (2) Staff-36'!$B$13</f>
        <v>51298605.382467791</v>
      </c>
      <c r="U64" s="157">
        <f t="shared" si="5"/>
        <v>43522509.190599084</v>
      </c>
      <c r="V64" s="44">
        <f t="shared" si="6"/>
        <v>103484.78646105528</v>
      </c>
      <c r="W64" s="48">
        <f t="shared" si="7"/>
        <v>2.3833973213638745E-3</v>
      </c>
    </row>
    <row r="65" spans="1:23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157">
        <f>'Monthly Data'!E65</f>
        <v>38613457.404138029</v>
      </c>
      <c r="E65" s="46">
        <f>'Monthly Data'!AL65</f>
        <v>149.69999999999996</v>
      </c>
      <c r="F65" s="46">
        <f>'Monthly Data'!AK65</f>
        <v>1.5999999999999996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J65" s="44">
        <f>'Monthly Data'!F65</f>
        <v>60058</v>
      </c>
      <c r="K65" s="46">
        <f>'Monthly Data'!BH65</f>
        <v>30</v>
      </c>
      <c r="M65" s="29">
        <f>'Res PW (2) Staff-36'!$B$6</f>
        <v>-30249890.785522901</v>
      </c>
      <c r="N65" s="29">
        <f>E65*'Res PW (2) Staff-36'!$B$7</f>
        <v>2162209.1029153992</v>
      </c>
      <c r="O65" s="29">
        <f>F65*'Res PW (2) Staff-36'!$B$8</f>
        <v>113113.26474085005</v>
      </c>
      <c r="P65" s="29">
        <f>G65*'Res PW (2) Staff-36'!$B$9</f>
        <v>-2610029.0104929344</v>
      </c>
      <c r="Q65" s="162">
        <f>H65*'Res PW (2) Staff-36'!$B$10</f>
        <v>48923214.710747868</v>
      </c>
      <c r="R65" s="29">
        <f>I65*'Res PW (2) Staff-36'!$B$11</f>
        <v>-2281728.1497963602</v>
      </c>
      <c r="S65" s="162">
        <f>J65*'Res PW (2) Staff-36'!$B$12</f>
        <v>-27456841.167987496</v>
      </c>
      <c r="T65" s="29">
        <f>K65*'Res PW (2) Staff-36'!$B$13</f>
        <v>49643811.660452701</v>
      </c>
      <c r="U65" s="157">
        <f t="shared" si="5"/>
        <v>38243859.625057131</v>
      </c>
      <c r="V65" s="44">
        <f t="shared" si="6"/>
        <v>-369597.77908089757</v>
      </c>
      <c r="W65" s="48">
        <f t="shared" si="7"/>
        <v>9.5717349320107621E-3</v>
      </c>
    </row>
    <row r="66" spans="1:23" x14ac:dyDescent="0.2">
      <c r="A66" s="45">
        <f>'Monthly Data'!A66</f>
        <v>42125</v>
      </c>
      <c r="B66" s="29">
        <f t="shared" ref="B66:B121" si="8">YEAR(A66)</f>
        <v>2015</v>
      </c>
      <c r="C66" s="29">
        <f t="shared" ref="C66:C121" si="9">MONTH(A66)</f>
        <v>5</v>
      </c>
      <c r="D66" s="157">
        <f>'Monthly Data'!E66</f>
        <v>40763108.404138029</v>
      </c>
      <c r="E66" s="46">
        <f>'Monthly Data'!AL66</f>
        <v>18.3</v>
      </c>
      <c r="F66" s="46">
        <f>'Monthly Data'!AK66</f>
        <v>60.8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J66" s="44">
        <f>'Monthly Data'!F66</f>
        <v>60068</v>
      </c>
      <c r="K66" s="46">
        <f>'Monthly Data'!BH66</f>
        <v>31</v>
      </c>
      <c r="M66" s="29">
        <f>'Res PW (2) Staff-36'!$B$6</f>
        <v>-30249890.785522901</v>
      </c>
      <c r="N66" s="29">
        <f>E66*'Res PW (2) Staff-36'!$B$7</f>
        <v>264318.14684937755</v>
      </c>
      <c r="O66" s="29">
        <f>F66*'Res PW (2) Staff-36'!$B$8</f>
        <v>4298304.0601523025</v>
      </c>
      <c r="P66" s="29">
        <f>G66*'Res PW (2) Staff-36'!$B$9</f>
        <v>-2650810.7137818863</v>
      </c>
      <c r="Q66" s="162">
        <f>H66*'Res PW (2) Staff-36'!$B$10</f>
        <v>48988471.198843047</v>
      </c>
      <c r="R66" s="29">
        <f>I66*'Res PW (2) Staff-36'!$B$11</f>
        <v>-2281728.1497963602</v>
      </c>
      <c r="S66" s="162">
        <f>J66*'Res PW (2) Staff-36'!$B$12</f>
        <v>-27461412.888851989</v>
      </c>
      <c r="T66" s="29">
        <f>K66*'Res PW (2) Staff-36'!$B$13</f>
        <v>51298605.382467791</v>
      </c>
      <c r="U66" s="157">
        <f t="shared" si="5"/>
        <v>42205856.250359386</v>
      </c>
      <c r="V66" s="44">
        <f t="shared" ref="V66:V97" si="10">U66-D66</f>
        <v>1442747.8462213576</v>
      </c>
      <c r="W66" s="48">
        <f t="shared" ref="W66:W97" si="11">ABS(V66/D66)</f>
        <v>3.5393469799150507E-2</v>
      </c>
    </row>
    <row r="67" spans="1:23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157">
        <f>'Monthly Data'!E67</f>
        <v>46119249.404138029</v>
      </c>
      <c r="E67" s="46">
        <f>'Monthly Data'!AL67</f>
        <v>3.5</v>
      </c>
      <c r="F67" s="46">
        <f>'Monthly Data'!AK67</f>
        <v>98.000000000000028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J67" s="44">
        <f>'Monthly Data'!F67</f>
        <v>60094</v>
      </c>
      <c r="K67" s="46">
        <f>'Monthly Data'!BH67</f>
        <v>30</v>
      </c>
      <c r="M67" s="29">
        <f>'Res PW (2) Staff-36'!$B$6</f>
        <v>-30249890.785522901</v>
      </c>
      <c r="N67" s="29">
        <f>E67*'Res PW (2) Staff-36'!$B$7</f>
        <v>50552.651036766198</v>
      </c>
      <c r="O67" s="29">
        <f>F67*'Res PW (2) Staff-36'!$B$8</f>
        <v>6928187.4653770691</v>
      </c>
      <c r="P67" s="29">
        <f>G67*'Res PW (2) Staff-36'!$B$9</f>
        <v>-2691592.4170708386</v>
      </c>
      <c r="Q67" s="162">
        <f>H67*'Res PW (2) Staff-36'!$B$10</f>
        <v>49093449.027517907</v>
      </c>
      <c r="R67" s="29">
        <f>I67*'Res PW (2) Staff-36'!$B$11</f>
        <v>0</v>
      </c>
      <c r="S67" s="162">
        <f>J67*'Res PW (2) Staff-36'!$B$12</f>
        <v>-27473299.363099679</v>
      </c>
      <c r="T67" s="29">
        <f>K67*'Res PW (2) Staff-36'!$B$13</f>
        <v>49643811.660452701</v>
      </c>
      <c r="U67" s="157">
        <f t="shared" ref="U67:U121" si="12">SUM(M67:T67)</f>
        <v>45301218.238691024</v>
      </c>
      <c r="V67" s="44">
        <f t="shared" si="10"/>
        <v>-818031.16544700414</v>
      </c>
      <c r="W67" s="48">
        <f t="shared" si="11"/>
        <v>1.7737304401437344E-2</v>
      </c>
    </row>
    <row r="68" spans="1:23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157">
        <f>'Monthly Data'!E68</f>
        <v>54424085.404138029</v>
      </c>
      <c r="E68" s="46">
        <f>'Monthly Data'!AL68</f>
        <v>0</v>
      </c>
      <c r="F68" s="46">
        <f>'Monthly Data'!AK68</f>
        <v>244.9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J68" s="44">
        <f>'Monthly Data'!F68</f>
        <v>60096</v>
      </c>
      <c r="K68" s="46">
        <f>'Monthly Data'!BH68</f>
        <v>31</v>
      </c>
      <c r="M68" s="29">
        <f>'Res PW (2) Staff-36'!$B$6</f>
        <v>-30249890.785522901</v>
      </c>
      <c r="N68" s="29">
        <f>E68*'Res PW (2) Staff-36'!$B$7</f>
        <v>0</v>
      </c>
      <c r="O68" s="29">
        <f>F68*'Res PW (2) Staff-36'!$B$8</f>
        <v>17313399.084396366</v>
      </c>
      <c r="P68" s="29">
        <f>G68*'Res PW (2) Staff-36'!$B$9</f>
        <v>-2732374.1203597905</v>
      </c>
      <c r="Q68" s="162">
        <f>H68*'Res PW (2) Staff-36'!$B$10</f>
        <v>49234601.648506388</v>
      </c>
      <c r="R68" s="29">
        <f>I68*'Res PW (2) Staff-36'!$B$11</f>
        <v>0</v>
      </c>
      <c r="S68" s="162">
        <f>J68*'Res PW (2) Staff-36'!$B$12</f>
        <v>-27474213.707272578</v>
      </c>
      <c r="T68" s="29">
        <f>K68*'Res PW (2) Staff-36'!$B$13</f>
        <v>51298605.382467791</v>
      </c>
      <c r="U68" s="157">
        <f t="shared" si="12"/>
        <v>57390127.502215281</v>
      </c>
      <c r="V68" s="44">
        <f t="shared" si="10"/>
        <v>2966042.0980772525</v>
      </c>
      <c r="W68" s="48">
        <f t="shared" si="11"/>
        <v>5.4498703580450711E-2</v>
      </c>
    </row>
    <row r="69" spans="1:23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157">
        <f>'Monthly Data'!E69</f>
        <v>55134636.404138029</v>
      </c>
      <c r="E69" s="46">
        <f>'Monthly Data'!AL69</f>
        <v>0</v>
      </c>
      <c r="F69" s="46">
        <f>'Monthly Data'!AK69</f>
        <v>210.70000000000002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J69" s="44">
        <f>'Monthly Data'!F69</f>
        <v>60131</v>
      </c>
      <c r="K69" s="46">
        <f>'Monthly Data'!BH69</f>
        <v>31</v>
      </c>
      <c r="M69" s="29">
        <f>'Res PW (2) Staff-36'!$B$6</f>
        <v>-30249890.785522901</v>
      </c>
      <c r="N69" s="29">
        <f>E69*'Res PW (2) Staff-36'!$B$7</f>
        <v>0</v>
      </c>
      <c r="O69" s="29">
        <f>F69*'Res PW (2) Staff-36'!$B$8</f>
        <v>14895603.050560696</v>
      </c>
      <c r="P69" s="29">
        <f>G69*'Res PW (2) Staff-36'!$B$9</f>
        <v>-2773155.8236487429</v>
      </c>
      <c r="Q69" s="162">
        <f>H69*'Res PW (2) Staff-36'!$B$10</f>
        <v>49291346.420763068</v>
      </c>
      <c r="R69" s="29">
        <f>I69*'Res PW (2) Staff-36'!$B$11</f>
        <v>0</v>
      </c>
      <c r="S69" s="162">
        <f>J69*'Res PW (2) Staff-36'!$B$12</f>
        <v>-27490214.730298314</v>
      </c>
      <c r="T69" s="29">
        <f>K69*'Res PW (2) Staff-36'!$B$13</f>
        <v>51298605.382467791</v>
      </c>
      <c r="U69" s="157">
        <f t="shared" si="12"/>
        <v>54972293.514321595</v>
      </c>
      <c r="V69" s="44">
        <f t="shared" si="10"/>
        <v>-162342.88981643319</v>
      </c>
      <c r="W69" s="48">
        <f t="shared" si="11"/>
        <v>2.9444810087520383E-3</v>
      </c>
    </row>
    <row r="70" spans="1:23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157">
        <f>'Monthly Data'!E70</f>
        <v>47798131.404138029</v>
      </c>
      <c r="E70" s="46">
        <f>'Monthly Data'!AL70</f>
        <v>0</v>
      </c>
      <c r="F70" s="46">
        <f>'Monthly Data'!AK70</f>
        <v>181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J70" s="44">
        <f>'Monthly Data'!F70</f>
        <v>60165</v>
      </c>
      <c r="K70" s="46">
        <f>'Monthly Data'!BH70</f>
        <v>30</v>
      </c>
      <c r="M70" s="29">
        <f>'Res PW (2) Staff-36'!$B$6</f>
        <v>-30249890.785522901</v>
      </c>
      <c r="N70" s="29">
        <f>E70*'Res PW (2) Staff-36'!$B$7</f>
        <v>0</v>
      </c>
      <c r="O70" s="29">
        <f>F70*'Res PW (2) Staff-36'!$B$8</f>
        <v>12795938.073808664</v>
      </c>
      <c r="P70" s="29">
        <f>G70*'Res PW (2) Staff-36'!$B$9</f>
        <v>-2813937.5269376948</v>
      </c>
      <c r="Q70" s="162">
        <f>H70*'Res PW (2) Staff-36'!$B$10</f>
        <v>49233892.33885318</v>
      </c>
      <c r="R70" s="29">
        <f>I70*'Res PW (2) Staff-36'!$B$11</f>
        <v>-2281728.1497963602</v>
      </c>
      <c r="S70" s="162">
        <f>J70*'Res PW (2) Staff-36'!$B$12</f>
        <v>-27505758.581237599</v>
      </c>
      <c r="T70" s="29">
        <f>K70*'Res PW (2) Staff-36'!$B$13</f>
        <v>49643811.660452701</v>
      </c>
      <c r="U70" s="157">
        <f t="shared" si="12"/>
        <v>48822327.029619992</v>
      </c>
      <c r="V70" s="44">
        <f t="shared" si="10"/>
        <v>1024195.6254819632</v>
      </c>
      <c r="W70" s="48">
        <f t="shared" si="11"/>
        <v>2.1427524369567623E-2</v>
      </c>
    </row>
    <row r="71" spans="1:23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157">
        <f>'Monthly Data'!E71</f>
        <v>41883670.404138029</v>
      </c>
      <c r="E71" s="46">
        <f>'Monthly Data'!AL71</f>
        <v>51.800000000000004</v>
      </c>
      <c r="F71" s="46">
        <f>'Monthly Data'!AK71</f>
        <v>14.399999999999997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J71" s="44">
        <f>'Monthly Data'!F71</f>
        <v>60249</v>
      </c>
      <c r="K71" s="46">
        <f>'Monthly Data'!BH71</f>
        <v>31</v>
      </c>
      <c r="M71" s="29">
        <f>'Res PW (2) Staff-36'!$B$6</f>
        <v>-30249890.785522901</v>
      </c>
      <c r="N71" s="29">
        <f>E71*'Res PW (2) Staff-36'!$B$7</f>
        <v>748179.23534413974</v>
      </c>
      <c r="O71" s="29">
        <f>F71*'Res PW (2) Staff-36'!$B$8</f>
        <v>1018019.3826676505</v>
      </c>
      <c r="P71" s="29">
        <f>G71*'Res PW (2) Staff-36'!$B$9</f>
        <v>-2854719.2302266471</v>
      </c>
      <c r="Q71" s="162">
        <f>H71*'Res PW (2) Staff-36'!$B$10</f>
        <v>49189205.830701046</v>
      </c>
      <c r="R71" s="29">
        <f>I71*'Res PW (2) Staff-36'!$B$11</f>
        <v>-2281728.1497963602</v>
      </c>
      <c r="S71" s="162">
        <f>J71*'Res PW (2) Staff-36'!$B$12</f>
        <v>-27544161.036499359</v>
      </c>
      <c r="T71" s="29">
        <f>K71*'Res PW (2) Staff-36'!$B$13</f>
        <v>51298605.382467791</v>
      </c>
      <c r="U71" s="157">
        <f t="shared" si="12"/>
        <v>39323510.629135355</v>
      </c>
      <c r="V71" s="44">
        <f t="shared" si="10"/>
        <v>-2560159.7750026733</v>
      </c>
      <c r="W71" s="48">
        <f t="shared" si="11"/>
        <v>6.1125487577844521E-2</v>
      </c>
    </row>
    <row r="72" spans="1:23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157">
        <f>'Monthly Data'!E72</f>
        <v>38353292.404138029</v>
      </c>
      <c r="E72" s="46">
        <f>'Monthly Data'!AL72</f>
        <v>133</v>
      </c>
      <c r="F72" s="46">
        <f>'Monthly Data'!AK72</f>
        <v>4.0000000000000018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J72" s="44">
        <f>'Monthly Data'!F72</f>
        <v>60255</v>
      </c>
      <c r="K72" s="46">
        <f>'Monthly Data'!BH72</f>
        <v>30</v>
      </c>
      <c r="M72" s="29">
        <f>'Res PW (2) Staff-36'!$B$6</f>
        <v>-30249890.785522901</v>
      </c>
      <c r="N72" s="29">
        <f>E72*'Res PW (2) Staff-36'!$B$7</f>
        <v>1921000.7393971155</v>
      </c>
      <c r="O72" s="29">
        <f>F72*'Res PW (2) Staff-36'!$B$8</f>
        <v>282783.16185212531</v>
      </c>
      <c r="P72" s="29">
        <f>G72*'Res PW (2) Staff-36'!$B$9</f>
        <v>-2895500.933515599</v>
      </c>
      <c r="Q72" s="162">
        <f>H72*'Res PW (2) Staff-36'!$B$10</f>
        <v>49143100.703242496</v>
      </c>
      <c r="R72" s="29">
        <f>I72*'Res PW (2) Staff-36'!$B$11</f>
        <v>-2281728.1497963602</v>
      </c>
      <c r="S72" s="162">
        <f>J72*'Res PW (2) Staff-36'!$B$12</f>
        <v>-27546904.069018058</v>
      </c>
      <c r="T72" s="29">
        <f>K72*'Res PW (2) Staff-36'!$B$13</f>
        <v>49643811.660452701</v>
      </c>
      <c r="U72" s="157">
        <f t="shared" si="12"/>
        <v>38016672.327091523</v>
      </c>
      <c r="V72" s="44">
        <f t="shared" si="10"/>
        <v>-336620.07704650611</v>
      </c>
      <c r="W72" s="48">
        <f t="shared" si="11"/>
        <v>8.7768234731834226E-3</v>
      </c>
    </row>
    <row r="73" spans="1:23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157">
        <f>'Monthly Data'!E73</f>
        <v>41803813.404138029</v>
      </c>
      <c r="E73" s="46">
        <f>'Monthly Data'!AL73</f>
        <v>208.49999999999994</v>
      </c>
      <c r="F73" s="46">
        <f>'Monthly Data'!AK73</f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J73" s="44">
        <f>'Monthly Data'!F73</f>
        <v>60262</v>
      </c>
      <c r="K73" s="46">
        <f>'Monthly Data'!BH73</f>
        <v>31</v>
      </c>
      <c r="M73" s="29">
        <f>'Res PW (2) Staff-36'!$B$6</f>
        <v>-30249890.785522901</v>
      </c>
      <c r="N73" s="29">
        <f>E73*'Res PW (2) Staff-36'!$B$7</f>
        <v>3011493.6403330714</v>
      </c>
      <c r="O73" s="29">
        <f>F73*'Res PW (2) Staff-36'!$B$8</f>
        <v>0</v>
      </c>
      <c r="P73" s="29">
        <f>G73*'Res PW (2) Staff-36'!$B$9</f>
        <v>-2936282.6368045514</v>
      </c>
      <c r="Q73" s="162">
        <f>H73*'Res PW (2) Staff-36'!$B$10</f>
        <v>49245950.602957726</v>
      </c>
      <c r="R73" s="29">
        <f>I73*'Res PW (2) Staff-36'!$B$11</f>
        <v>0</v>
      </c>
      <c r="S73" s="162">
        <f>J73*'Res PW (2) Staff-36'!$B$12</f>
        <v>-27550104.273623206</v>
      </c>
      <c r="T73" s="29">
        <f>K73*'Res PW (2) Staff-36'!$B$13</f>
        <v>51298605.382467791</v>
      </c>
      <c r="U73" s="157">
        <f t="shared" si="12"/>
        <v>42819771.929807931</v>
      </c>
      <c r="V73" s="44">
        <f t="shared" si="10"/>
        <v>1015958.5256699026</v>
      </c>
      <c r="W73" s="48">
        <f t="shared" si="11"/>
        <v>2.4303010728904843E-2</v>
      </c>
    </row>
    <row r="74" spans="1:23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157">
        <f>'Monthly Data'!E74</f>
        <v>46084693.984221287</v>
      </c>
      <c r="E74" s="46">
        <f>'Monthly Data'!AL74</f>
        <v>439</v>
      </c>
      <c r="F74" s="46">
        <f>'Monthly Data'!AK74</f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J74" s="44">
        <f>'Monthly Data'!F74</f>
        <v>60313</v>
      </c>
      <c r="K74" s="46">
        <f>'Monthly Data'!BH74</f>
        <v>31</v>
      </c>
      <c r="M74" s="29">
        <f>'Res PW (2) Staff-36'!$B$6</f>
        <v>-30249890.785522901</v>
      </c>
      <c r="N74" s="29">
        <f>E74*'Res PW (2) Staff-36'!$B$7</f>
        <v>6340746.801468675</v>
      </c>
      <c r="O74" s="29">
        <f>F74*'Res PW (2) Staff-36'!$B$8</f>
        <v>0</v>
      </c>
      <c r="P74" s="29">
        <f>G74*'Res PW (2) Staff-36'!$B$9</f>
        <v>-2977064.3400935032</v>
      </c>
      <c r="Q74" s="162">
        <f>H74*'Res PW (2) Staff-36'!$B$10</f>
        <v>49351637.741285786</v>
      </c>
      <c r="R74" s="29">
        <f>I74*'Res PW (2) Staff-36'!$B$11</f>
        <v>0</v>
      </c>
      <c r="S74" s="162">
        <f>J74*'Res PW (2) Staff-36'!$B$12</f>
        <v>-27573420.050032131</v>
      </c>
      <c r="T74" s="29">
        <f>K74*'Res PW (2) Staff-36'!$B$13</f>
        <v>51298605.382467791</v>
      </c>
      <c r="U74" s="157">
        <f t="shared" si="12"/>
        <v>46190614.749573715</v>
      </c>
      <c r="V74" s="44">
        <f t="shared" si="10"/>
        <v>105920.76535242796</v>
      </c>
      <c r="W74" s="48">
        <f t="shared" si="11"/>
        <v>2.2983935922129299E-3</v>
      </c>
    </row>
    <row r="75" spans="1:23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157">
        <f>'Monthly Data'!E75</f>
        <v>40582823.984221287</v>
      </c>
      <c r="E75" s="46">
        <f>'Monthly Data'!AL75</f>
        <v>370.3</v>
      </c>
      <c r="F75" s="46">
        <f>'Monthly Data'!AK75</f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J75" s="44">
        <f>'Monthly Data'!F75</f>
        <v>60310</v>
      </c>
      <c r="K75" s="46">
        <f>'Monthly Data'!BH75</f>
        <v>29</v>
      </c>
      <c r="M75" s="29">
        <f>'Res PW (2) Staff-36'!$B$6</f>
        <v>-30249890.785522901</v>
      </c>
      <c r="N75" s="29">
        <f>E75*'Res PW (2) Staff-36'!$B$7</f>
        <v>5348470.4796898635</v>
      </c>
      <c r="O75" s="29">
        <f>F75*'Res PW (2) Staff-36'!$B$8</f>
        <v>0</v>
      </c>
      <c r="P75" s="29">
        <f>G75*'Res PW (2) Staff-36'!$B$9</f>
        <v>-3017846.0433824556</v>
      </c>
      <c r="Q75" s="162">
        <f>H75*'Res PW (2) Staff-36'!$B$10</f>
        <v>49443138.686549678</v>
      </c>
      <c r="R75" s="29">
        <f>I75*'Res PW (2) Staff-36'!$B$11</f>
        <v>0</v>
      </c>
      <c r="S75" s="162">
        <f>J75*'Res PW (2) Staff-36'!$B$12</f>
        <v>-27572048.533772785</v>
      </c>
      <c r="T75" s="29">
        <f>K75*'Res PW (2) Staff-36'!$B$13</f>
        <v>47989017.938437611</v>
      </c>
      <c r="U75" s="157">
        <f t="shared" si="12"/>
        <v>41940841.741999015</v>
      </c>
      <c r="V75" s="44">
        <f t="shared" si="10"/>
        <v>1358017.7577777281</v>
      </c>
      <c r="W75" s="48">
        <f t="shared" si="11"/>
        <v>3.3462869865974069E-2</v>
      </c>
    </row>
    <row r="76" spans="1:23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157">
        <f>'Monthly Data'!E76</f>
        <v>40648907.984221287</v>
      </c>
      <c r="E76" s="46">
        <f>'Monthly Data'!AL76</f>
        <v>267</v>
      </c>
      <c r="F76" s="46">
        <f>'Monthly Data'!AK76</f>
        <v>0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J76" s="44">
        <f>'Monthly Data'!F76</f>
        <v>60323</v>
      </c>
      <c r="K76" s="46">
        <f>'Monthly Data'!BH76</f>
        <v>31</v>
      </c>
      <c r="M76" s="29">
        <f>'Res PW (2) Staff-36'!$B$6</f>
        <v>-30249890.785522901</v>
      </c>
      <c r="N76" s="29">
        <f>E76*'Res PW (2) Staff-36'!$B$7</f>
        <v>3856445.0933761643</v>
      </c>
      <c r="O76" s="29">
        <f>F76*'Res PW (2) Staff-36'!$B$8</f>
        <v>0</v>
      </c>
      <c r="P76" s="29">
        <f>G76*'Res PW (2) Staff-36'!$B$9</f>
        <v>-3058627.7466714075</v>
      </c>
      <c r="Q76" s="162">
        <f>H76*'Res PW (2) Staff-36'!$B$10</f>
        <v>49496336.91054032</v>
      </c>
      <c r="R76" s="29">
        <f>I76*'Res PW (2) Staff-36'!$B$11</f>
        <v>-2281728.1497963602</v>
      </c>
      <c r="S76" s="162">
        <f>J76*'Res PW (2) Staff-36'!$B$12</f>
        <v>-27577991.770896628</v>
      </c>
      <c r="T76" s="29">
        <f>K76*'Res PW (2) Staff-36'!$B$13</f>
        <v>51298605.382467791</v>
      </c>
      <c r="U76" s="157">
        <f t="shared" si="12"/>
        <v>41483148.933496982</v>
      </c>
      <c r="V76" s="44">
        <f t="shared" si="10"/>
        <v>834240.94927569479</v>
      </c>
      <c r="W76" s="48">
        <f t="shared" si="11"/>
        <v>2.0523083906694925E-2</v>
      </c>
    </row>
    <row r="77" spans="1:23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157">
        <f>'Monthly Data'!E77</f>
        <v>38183247.984221287</v>
      </c>
      <c r="E77" s="46">
        <f>'Monthly Data'!AL77</f>
        <v>216.89999999999998</v>
      </c>
      <c r="F77" s="46">
        <f>'Monthly Data'!AK77</f>
        <v>2.8000000000000007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J77" s="44">
        <f>'Monthly Data'!F77</f>
        <v>60319</v>
      </c>
      <c r="K77" s="46">
        <f>'Monthly Data'!BH77</f>
        <v>30</v>
      </c>
      <c r="M77" s="29">
        <f>'Res PW (2) Staff-36'!$B$6</f>
        <v>-30249890.785522901</v>
      </c>
      <c r="N77" s="29">
        <f>E77*'Res PW (2) Staff-36'!$B$7</f>
        <v>3132820.0028213109</v>
      </c>
      <c r="O77" s="29">
        <f>F77*'Res PW (2) Staff-36'!$B$8</f>
        <v>197948.21329648769</v>
      </c>
      <c r="P77" s="29">
        <f>G77*'Res PW (2) Staff-36'!$B$9</f>
        <v>-3099409.4499603594</v>
      </c>
      <c r="Q77" s="162">
        <f>H77*'Res PW (2) Staff-36'!$B$10</f>
        <v>49522581.367709026</v>
      </c>
      <c r="R77" s="29">
        <f>I77*'Res PW (2) Staff-36'!$B$11</f>
        <v>-2281728.1497963602</v>
      </c>
      <c r="S77" s="162">
        <f>J77*'Res PW (2) Staff-36'!$B$12</f>
        <v>-27576163.082550831</v>
      </c>
      <c r="T77" s="29">
        <f>K77*'Res PW (2) Staff-36'!$B$13</f>
        <v>49643811.660452701</v>
      </c>
      <c r="U77" s="157">
        <f t="shared" si="12"/>
        <v>39289969.776449077</v>
      </c>
      <c r="V77" s="44">
        <f t="shared" si="10"/>
        <v>1106721.7922277898</v>
      </c>
      <c r="W77" s="48">
        <f t="shared" si="11"/>
        <v>2.8984485360834877E-2</v>
      </c>
    </row>
    <row r="78" spans="1:23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157">
        <f>'Monthly Data'!E78</f>
        <v>42648799.984221287</v>
      </c>
      <c r="E78" s="46">
        <f>'Monthly Data'!AL78</f>
        <v>41.900000000000006</v>
      </c>
      <c r="F78" s="46">
        <f>'Monthly Data'!AK78</f>
        <v>70.599999999999994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J78" s="44">
        <f>'Monthly Data'!F78</f>
        <v>60305</v>
      </c>
      <c r="K78" s="46">
        <f>'Monthly Data'!BH78</f>
        <v>31</v>
      </c>
      <c r="M78" s="29">
        <f>'Res PW (2) Staff-36'!$B$6</f>
        <v>-30249890.785522901</v>
      </c>
      <c r="N78" s="29">
        <f>E78*'Res PW (2) Staff-36'!$B$7</f>
        <v>605187.45098300115</v>
      </c>
      <c r="O78" s="29">
        <f>F78*'Res PW (2) Staff-36'!$B$8</f>
        <v>4991122.8066900093</v>
      </c>
      <c r="P78" s="29">
        <f>G78*'Res PW (2) Staff-36'!$B$9</f>
        <v>-3140191.1532493117</v>
      </c>
      <c r="Q78" s="162">
        <f>H78*'Res PW (2) Staff-36'!$B$10</f>
        <v>49611954.384013295</v>
      </c>
      <c r="R78" s="29">
        <f>I78*'Res PW (2) Staff-36'!$B$11</f>
        <v>-2281728.1497963602</v>
      </c>
      <c r="S78" s="162">
        <f>J78*'Res PW (2) Staff-36'!$B$12</f>
        <v>-27569762.673340537</v>
      </c>
      <c r="T78" s="29">
        <f>K78*'Res PW (2) Staff-36'!$B$13</f>
        <v>51298605.382467791</v>
      </c>
      <c r="U78" s="157">
        <f t="shared" si="12"/>
        <v>43265297.262244985</v>
      </c>
      <c r="V78" s="44">
        <f t="shared" si="10"/>
        <v>616497.27802369744</v>
      </c>
      <c r="W78" s="48">
        <f t="shared" si="11"/>
        <v>1.4455208077408556E-2</v>
      </c>
    </row>
    <row r="79" spans="1:23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157">
        <f>'Monthly Data'!E79</f>
        <v>51837156.984221287</v>
      </c>
      <c r="E79" s="46">
        <f>'Monthly Data'!AL79</f>
        <v>0</v>
      </c>
      <c r="F79" s="46">
        <f>'Monthly Data'!AK79</f>
        <v>163.6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J79" s="44">
        <f>'Monthly Data'!F79</f>
        <v>60308</v>
      </c>
      <c r="K79" s="46">
        <f>'Monthly Data'!BH79</f>
        <v>30</v>
      </c>
      <c r="M79" s="29">
        <f>'Res PW (2) Staff-36'!$B$6</f>
        <v>-30249890.785522901</v>
      </c>
      <c r="N79" s="29">
        <f>E79*'Res PW (2) Staff-36'!$B$7</f>
        <v>0</v>
      </c>
      <c r="O79" s="29">
        <f>F79*'Res PW (2) Staff-36'!$B$8</f>
        <v>11565831.31975192</v>
      </c>
      <c r="P79" s="29">
        <f>G79*'Res PW (2) Staff-36'!$B$9</f>
        <v>-3180972.8565382636</v>
      </c>
      <c r="Q79" s="162">
        <f>H79*'Res PW (2) Staff-36'!$B$10</f>
        <v>49665152.608003929</v>
      </c>
      <c r="R79" s="29">
        <f>I79*'Res PW (2) Staff-36'!$B$11</f>
        <v>0</v>
      </c>
      <c r="S79" s="162">
        <f>J79*'Res PW (2) Staff-36'!$B$12</f>
        <v>-27571134.189599883</v>
      </c>
      <c r="T79" s="29">
        <f>K79*'Res PW (2) Staff-36'!$B$13</f>
        <v>49643811.660452701</v>
      </c>
      <c r="U79" s="157">
        <f t="shared" si="12"/>
        <v>49872797.756547503</v>
      </c>
      <c r="V79" s="44">
        <f t="shared" si="10"/>
        <v>-1964359.2276737839</v>
      </c>
      <c r="W79" s="48">
        <f t="shared" si="11"/>
        <v>3.7894810247246301E-2</v>
      </c>
    </row>
    <row r="80" spans="1:23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157">
        <f>'Monthly Data'!E80</f>
        <v>62950910.984221287</v>
      </c>
      <c r="E80" s="46">
        <f>'Monthly Data'!AL80</f>
        <v>0</v>
      </c>
      <c r="F80" s="46">
        <f>'Monthly Data'!AK80</f>
        <v>276.5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J80" s="44">
        <f>'Monthly Data'!F80</f>
        <v>60310</v>
      </c>
      <c r="K80" s="46">
        <f>'Monthly Data'!BH80</f>
        <v>31</v>
      </c>
      <c r="M80" s="29">
        <f>'Res PW (2) Staff-36'!$B$6</f>
        <v>-30249890.785522901</v>
      </c>
      <c r="N80" s="29">
        <f>E80*'Res PW (2) Staff-36'!$B$7</f>
        <v>0</v>
      </c>
      <c r="O80" s="29">
        <f>F80*'Res PW (2) Staff-36'!$B$8</f>
        <v>19547386.063028153</v>
      </c>
      <c r="P80" s="29">
        <f>G80*'Res PW (2) Staff-36'!$B$9</f>
        <v>-3221754.559827216</v>
      </c>
      <c r="Q80" s="162">
        <f>H80*'Res PW (2) Staff-36'!$B$10</f>
        <v>49621175.409505002</v>
      </c>
      <c r="R80" s="29">
        <f>I80*'Res PW (2) Staff-36'!$B$11</f>
        <v>0</v>
      </c>
      <c r="S80" s="162">
        <f>J80*'Res PW (2) Staff-36'!$B$12</f>
        <v>-27572048.533772785</v>
      </c>
      <c r="T80" s="29">
        <f>K80*'Res PW (2) Staff-36'!$B$13</f>
        <v>51298605.382467791</v>
      </c>
      <c r="U80" s="157">
        <f t="shared" si="12"/>
        <v>59423472.975878045</v>
      </c>
      <c r="V80" s="44">
        <f t="shared" si="10"/>
        <v>-3527438.0083432421</v>
      </c>
      <c r="W80" s="48">
        <f t="shared" si="11"/>
        <v>5.6034741248262444E-2</v>
      </c>
    </row>
    <row r="81" spans="1:23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157">
        <f>'Monthly Data'!E81</f>
        <v>61477768.984221287</v>
      </c>
      <c r="E81" s="46">
        <f>'Monthly Data'!AL81</f>
        <v>0</v>
      </c>
      <c r="F81" s="46">
        <f>'Monthly Data'!AK81</f>
        <v>301.80000000000007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J81" s="44">
        <f>'Monthly Data'!F81</f>
        <v>60299</v>
      </c>
      <c r="K81" s="46">
        <f>'Monthly Data'!BH81</f>
        <v>31</v>
      </c>
      <c r="M81" s="29">
        <f>'Res PW (2) Staff-36'!$B$6</f>
        <v>-30249890.785522901</v>
      </c>
      <c r="N81" s="29">
        <f>E81*'Res PW (2) Staff-36'!$B$7</f>
        <v>0</v>
      </c>
      <c r="O81" s="29">
        <f>F81*'Res PW (2) Staff-36'!$B$8</f>
        <v>21335989.56174285</v>
      </c>
      <c r="P81" s="29">
        <f>G81*'Res PW (2) Staff-36'!$B$9</f>
        <v>-3262536.2631161679</v>
      </c>
      <c r="Q81" s="162">
        <f>H81*'Res PW (2) Staff-36'!$B$10</f>
        <v>49585000.617191374</v>
      </c>
      <c r="R81" s="29">
        <f>I81*'Res PW (2) Staff-36'!$B$11</f>
        <v>0</v>
      </c>
      <c r="S81" s="162">
        <f>J81*'Res PW (2) Staff-36'!$B$12</f>
        <v>-27567019.640821837</v>
      </c>
      <c r="T81" s="29">
        <f>K81*'Res PW (2) Staff-36'!$B$13</f>
        <v>51298605.382467791</v>
      </c>
      <c r="U81" s="157">
        <f t="shared" si="12"/>
        <v>61140148.871941112</v>
      </c>
      <c r="V81" s="44">
        <f t="shared" si="10"/>
        <v>-337620.11228017509</v>
      </c>
      <c r="W81" s="48">
        <f t="shared" si="11"/>
        <v>5.4917430781658283E-3</v>
      </c>
    </row>
    <row r="82" spans="1:23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157">
        <f>'Monthly Data'!E82</f>
        <v>50972090.984221287</v>
      </c>
      <c r="E82" s="46">
        <f>'Monthly Data'!AL82</f>
        <v>0</v>
      </c>
      <c r="F82" s="46">
        <f>'Monthly Data'!AK82</f>
        <v>181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J82" s="44">
        <f>'Monthly Data'!F82</f>
        <v>60320</v>
      </c>
      <c r="K82" s="46">
        <f>'Monthly Data'!BH82</f>
        <v>30</v>
      </c>
      <c r="M82" s="29">
        <f>'Res PW (2) Staff-36'!$B$6</f>
        <v>-30249890.785522901</v>
      </c>
      <c r="N82" s="29">
        <f>E82*'Res PW (2) Staff-36'!$B$7</f>
        <v>0</v>
      </c>
      <c r="O82" s="29">
        <f>F82*'Res PW (2) Staff-36'!$B$8</f>
        <v>12795938.073808664</v>
      </c>
      <c r="P82" s="29">
        <f>G82*'Res PW (2) Staff-36'!$B$9</f>
        <v>-3303317.9664051202</v>
      </c>
      <c r="Q82" s="162">
        <f>H82*'Res PW (2) Staff-36'!$B$10</f>
        <v>49572942.353086829</v>
      </c>
      <c r="R82" s="29">
        <f>I82*'Res PW (2) Staff-36'!$B$11</f>
        <v>-2281728.1497963602</v>
      </c>
      <c r="S82" s="162">
        <f>J82*'Res PW (2) Staff-36'!$B$12</f>
        <v>-27576620.254637279</v>
      </c>
      <c r="T82" s="29">
        <f>K82*'Res PW (2) Staff-36'!$B$13</f>
        <v>49643811.660452701</v>
      </c>
      <c r="U82" s="157">
        <f t="shared" si="12"/>
        <v>48601134.930986539</v>
      </c>
      <c r="V82" s="44">
        <f t="shared" si="10"/>
        <v>-2370956.0532347485</v>
      </c>
      <c r="W82" s="48">
        <f t="shared" si="11"/>
        <v>4.6514788925741582E-2</v>
      </c>
    </row>
    <row r="83" spans="1:23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157">
        <f>'Monthly Data'!E83</f>
        <v>42378157.984221287</v>
      </c>
      <c r="E83" s="46">
        <f>'Monthly Data'!AL83</f>
        <v>50.1</v>
      </c>
      <c r="F83" s="46">
        <f>'Monthly Data'!AK83</f>
        <v>52.699999999999989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J83" s="44">
        <f>'Monthly Data'!F83</f>
        <v>60321</v>
      </c>
      <c r="K83" s="46">
        <f>'Monthly Data'!BH83</f>
        <v>31</v>
      </c>
      <c r="M83" s="29">
        <f>'Res PW (2) Staff-36'!$B$6</f>
        <v>-30249890.785522901</v>
      </c>
      <c r="N83" s="29">
        <f>E83*'Res PW (2) Staff-36'!$B$7</f>
        <v>723625.09055485332</v>
      </c>
      <c r="O83" s="29">
        <f>F83*'Res PW (2) Staff-36'!$B$8</f>
        <v>3725668.1574017485</v>
      </c>
      <c r="P83" s="29">
        <f>G83*'Res PW (2) Staff-36'!$B$9</f>
        <v>-3344099.6696940721</v>
      </c>
      <c r="Q83" s="162">
        <f>H83*'Res PW (2) Staff-36'!$B$10</f>
        <v>49695652.923091896</v>
      </c>
      <c r="R83" s="29">
        <f>I83*'Res PW (2) Staff-36'!$B$11</f>
        <v>-2281728.1497963602</v>
      </c>
      <c r="S83" s="162">
        <f>J83*'Res PW (2) Staff-36'!$B$12</f>
        <v>-27577077.42672373</v>
      </c>
      <c r="T83" s="29">
        <f>K83*'Res PW (2) Staff-36'!$B$13</f>
        <v>51298605.382467791</v>
      </c>
      <c r="U83" s="157">
        <f t="shared" si="12"/>
        <v>41990755.521779224</v>
      </c>
      <c r="V83" s="44">
        <f t="shared" si="10"/>
        <v>-387402.4624420628</v>
      </c>
      <c r="W83" s="48">
        <f t="shared" si="11"/>
        <v>9.1415597295735427E-3</v>
      </c>
    </row>
    <row r="84" spans="1:23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157">
        <f>'Monthly Data'!E84</f>
        <v>38434874.984221287</v>
      </c>
      <c r="E84" s="46">
        <f>'Monthly Data'!AL84</f>
        <v>121.3</v>
      </c>
      <c r="F84" s="46">
        <f>'Monthly Data'!AK84</f>
        <v>1.9000000000000004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J84" s="44">
        <f>'Monthly Data'!F84</f>
        <v>60345</v>
      </c>
      <c r="K84" s="46">
        <f>'Monthly Data'!BH84</f>
        <v>30</v>
      </c>
      <c r="M84" s="29">
        <f>'Res PW (2) Staff-36'!$B$6</f>
        <v>-30249890.785522901</v>
      </c>
      <c r="N84" s="29">
        <f>E84*'Res PW (2) Staff-36'!$B$7</f>
        <v>1752010.4487884971</v>
      </c>
      <c r="O84" s="29">
        <f>F84*'Res PW (2) Staff-36'!$B$8</f>
        <v>134322.00187975948</v>
      </c>
      <c r="P84" s="29">
        <f>G84*'Res PW (2) Staff-36'!$B$9</f>
        <v>-3384881.3729830245</v>
      </c>
      <c r="Q84" s="162">
        <f>H84*'Res PW (2) Staff-36'!$B$10</f>
        <v>49782898.010436535</v>
      </c>
      <c r="R84" s="29">
        <f>I84*'Res PW (2) Staff-36'!$B$11</f>
        <v>-2281728.1497963602</v>
      </c>
      <c r="S84" s="162">
        <f>J84*'Res PW (2) Staff-36'!$B$12</f>
        <v>-27588049.556798518</v>
      </c>
      <c r="T84" s="29">
        <f>K84*'Res PW (2) Staff-36'!$B$13</f>
        <v>49643811.660452701</v>
      </c>
      <c r="U84" s="157">
        <f t="shared" si="12"/>
        <v>37808492.256456688</v>
      </c>
      <c r="V84" s="44">
        <f t="shared" si="10"/>
        <v>-626382.72776459903</v>
      </c>
      <c r="W84" s="48">
        <f t="shared" si="11"/>
        <v>1.6297248996432243E-2</v>
      </c>
    </row>
    <row r="85" spans="1:23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157">
        <f>'Monthly Data'!E85</f>
        <v>44072140.984221287</v>
      </c>
      <c r="E85" s="46">
        <f>'Monthly Data'!AL85</f>
        <v>373</v>
      </c>
      <c r="F85" s="46">
        <f>'Monthly Data'!AK85</f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J85" s="44">
        <f>'Monthly Data'!F85</f>
        <v>60353</v>
      </c>
      <c r="K85" s="46">
        <f>'Monthly Data'!BH85</f>
        <v>31</v>
      </c>
      <c r="M85" s="29">
        <f>'Res PW (2) Staff-36'!$B$6</f>
        <v>-30249890.785522901</v>
      </c>
      <c r="N85" s="29">
        <f>E85*'Res PW (2) Staff-36'!$B$7</f>
        <v>5387468.2390610836</v>
      </c>
      <c r="O85" s="29">
        <f>F85*'Res PW (2) Staff-36'!$B$8</f>
        <v>0</v>
      </c>
      <c r="P85" s="29">
        <f>G85*'Res PW (2) Staff-36'!$B$9</f>
        <v>-3425663.0762719763</v>
      </c>
      <c r="Q85" s="162">
        <f>H85*'Res PW (2) Staff-36'!$B$10</f>
        <v>49855956.904717013</v>
      </c>
      <c r="R85" s="29">
        <f>I85*'Res PW (2) Staff-36'!$B$11</f>
        <v>0</v>
      </c>
      <c r="S85" s="162">
        <f>J85*'Res PW (2) Staff-36'!$B$12</f>
        <v>-27591706.933490116</v>
      </c>
      <c r="T85" s="29">
        <f>K85*'Res PW (2) Staff-36'!$B$13</f>
        <v>51298605.382467791</v>
      </c>
      <c r="U85" s="157">
        <f t="shared" si="12"/>
        <v>45274769.730960891</v>
      </c>
      <c r="V85" s="44">
        <f t="shared" si="10"/>
        <v>1202628.7467396036</v>
      </c>
      <c r="W85" s="48">
        <f t="shared" si="11"/>
        <v>2.7287731430387485E-2</v>
      </c>
    </row>
    <row r="86" spans="1:23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157">
        <f>'Monthly Data'!E86</f>
        <v>45513156.993604392</v>
      </c>
      <c r="E86" s="46">
        <f>'Monthly Data'!AL86</f>
        <v>382.60000000000008</v>
      </c>
      <c r="F86" s="46">
        <f>'Monthly Data'!AK86</f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J86" s="44">
        <f>'Monthly Data'!F86</f>
        <v>60357</v>
      </c>
      <c r="K86" s="46">
        <f>'Monthly Data'!BH86</f>
        <v>31</v>
      </c>
      <c r="M86" s="29">
        <f>'Res PW (2) Staff-36'!$B$6</f>
        <v>-30249890.785522901</v>
      </c>
      <c r="N86" s="29">
        <f>E86*'Res PW (2) Staff-36'!$B$7</f>
        <v>5526126.939047643</v>
      </c>
      <c r="O86" s="29">
        <f>F86*'Res PW (2) Staff-36'!$B$8</f>
        <v>0</v>
      </c>
      <c r="P86" s="29">
        <f>G86*'Res PW (2) Staff-36'!$B$9</f>
        <v>-3466444.7795609287</v>
      </c>
      <c r="Q86" s="162">
        <f>H86*'Res PW (2) Staff-36'!$B$10</f>
        <v>49975120.926456034</v>
      </c>
      <c r="R86" s="29">
        <f>I86*'Res PW (2) Staff-36'!$B$11</f>
        <v>0</v>
      </c>
      <c r="S86" s="162">
        <f>J86*'Res PW (2) Staff-36'!$B$12</f>
        <v>-27593535.621835914</v>
      </c>
      <c r="T86" s="29">
        <f>K86*'Res PW (2) Staff-36'!$B$13</f>
        <v>51298605.382467791</v>
      </c>
      <c r="U86" s="157">
        <f t="shared" si="12"/>
        <v>45489982.061051726</v>
      </c>
      <c r="V86" s="44">
        <f t="shared" si="10"/>
        <v>-23174.932552665472</v>
      </c>
      <c r="W86" s="48">
        <f t="shared" si="11"/>
        <v>5.0919193665080323E-4</v>
      </c>
    </row>
    <row r="87" spans="1:23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157">
        <f>'Monthly Data'!E87</f>
        <v>39003163.993604392</v>
      </c>
      <c r="E87" s="46">
        <f>'Monthly Data'!AL87</f>
        <v>303.19999999999993</v>
      </c>
      <c r="F87" s="46">
        <f>'Monthly Data'!AK87</f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J87" s="44">
        <f>'Monthly Data'!F87</f>
        <v>60440</v>
      </c>
      <c r="K87" s="46">
        <f>'Monthly Data'!BH87</f>
        <v>28</v>
      </c>
      <c r="M87" s="29">
        <f>'Res PW (2) Staff-36'!$B$6</f>
        <v>-30249890.785522901</v>
      </c>
      <c r="N87" s="29">
        <f>E87*'Res PW (2) Staff-36'!$B$7</f>
        <v>4379303.9412421454</v>
      </c>
      <c r="O87" s="29">
        <f>F87*'Res PW (2) Staff-36'!$B$8</f>
        <v>0</v>
      </c>
      <c r="P87" s="29">
        <f>G87*'Res PW (2) Staff-36'!$B$9</f>
        <v>-3507226.4828498806</v>
      </c>
      <c r="Q87" s="162">
        <f>H87*'Res PW (2) Staff-36'!$B$10</f>
        <v>50082226.68409051</v>
      </c>
      <c r="R87" s="29">
        <f>I87*'Res PW (2) Staff-36'!$B$11</f>
        <v>0</v>
      </c>
      <c r="S87" s="162">
        <f>J87*'Res PW (2) Staff-36'!$B$12</f>
        <v>-27631480.905011225</v>
      </c>
      <c r="T87" s="29">
        <f>K87*'Res PW (2) Staff-36'!$B$13</f>
        <v>46334224.216422521</v>
      </c>
      <c r="U87" s="157">
        <f t="shared" si="12"/>
        <v>39407156.668371171</v>
      </c>
      <c r="V87" s="44">
        <f t="shared" si="10"/>
        <v>403992.67476677895</v>
      </c>
      <c r="W87" s="48">
        <f t="shared" si="11"/>
        <v>1.0357946212595068E-2</v>
      </c>
    </row>
    <row r="88" spans="1:23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157">
        <f>'Monthly Data'!E88</f>
        <v>40659230.993604392</v>
      </c>
      <c r="E88" s="46">
        <f>'Monthly Data'!AL88</f>
        <v>355.20000000000005</v>
      </c>
      <c r="F88" s="46">
        <f>'Monthly Data'!AK88</f>
        <v>0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J88" s="44">
        <f>'Monthly Data'!F88</f>
        <v>60475</v>
      </c>
      <c r="K88" s="46">
        <f>'Monthly Data'!BH88</f>
        <v>31</v>
      </c>
      <c r="M88" s="29">
        <f>'Res PW (2) Staff-36'!$B$6</f>
        <v>-30249890.785522901</v>
      </c>
      <c r="N88" s="29">
        <f>E88*'Res PW (2) Staff-36'!$B$7</f>
        <v>5130371.8995026732</v>
      </c>
      <c r="O88" s="29">
        <f>F88*'Res PW (2) Staff-36'!$B$8</f>
        <v>0</v>
      </c>
      <c r="P88" s="29">
        <f>G88*'Res PW (2) Staff-36'!$B$9</f>
        <v>-3548008.1861388325</v>
      </c>
      <c r="Q88" s="162">
        <f>H88*'Res PW (2) Staff-36'!$B$10</f>
        <v>50177983.487273656</v>
      </c>
      <c r="R88" s="29">
        <f>I88*'Res PW (2) Staff-36'!$B$11</f>
        <v>-2281728.1497963602</v>
      </c>
      <c r="S88" s="162">
        <f>J88*'Res PW (2) Staff-36'!$B$12</f>
        <v>-27647481.928036962</v>
      </c>
      <c r="T88" s="29">
        <f>K88*'Res PW (2) Staff-36'!$B$13</f>
        <v>51298605.382467791</v>
      </c>
      <c r="U88" s="157">
        <f t="shared" si="12"/>
        <v>42879851.719749063</v>
      </c>
      <c r="V88" s="44">
        <f t="shared" si="10"/>
        <v>2220620.7261446714</v>
      </c>
      <c r="W88" s="48">
        <f t="shared" si="11"/>
        <v>5.4615413815720472E-2</v>
      </c>
    </row>
    <row r="89" spans="1:23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157">
        <f>'Monthly Data'!E89</f>
        <v>36365727.993604392</v>
      </c>
      <c r="E89" s="46">
        <f>'Monthly Data'!AL89</f>
        <v>107.10000000000002</v>
      </c>
      <c r="F89" s="46">
        <f>'Monthly Data'!AK89</f>
        <v>4.6999999999999993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J89" s="44">
        <f>'Monthly Data'!F89</f>
        <v>60471</v>
      </c>
      <c r="K89" s="46">
        <f>'Monthly Data'!BH89</f>
        <v>30</v>
      </c>
      <c r="M89" s="29">
        <f>'Res PW (2) Staff-36'!$B$6</f>
        <v>-30249890.785522901</v>
      </c>
      <c r="N89" s="29">
        <f>E89*'Res PW (2) Staff-36'!$B$7</f>
        <v>1546911.1217250461</v>
      </c>
      <c r="O89" s="29">
        <f>F89*'Res PW (2) Staff-36'!$B$8</f>
        <v>332270.21517624706</v>
      </c>
      <c r="P89" s="29">
        <f>G89*'Res PW (2) Staff-36'!$B$9</f>
        <v>-3588789.8894277848</v>
      </c>
      <c r="Q89" s="162">
        <f>H89*'Res PW (2) Staff-36'!$B$10</f>
        <v>50182239.345192909</v>
      </c>
      <c r="R89" s="29">
        <f>I89*'Res PW (2) Staff-36'!$B$11</f>
        <v>-2281728.1497963602</v>
      </c>
      <c r="S89" s="162">
        <f>J89*'Res PW (2) Staff-36'!$B$12</f>
        <v>-27645653.239691161</v>
      </c>
      <c r="T89" s="29">
        <f>K89*'Res PW (2) Staff-36'!$B$13</f>
        <v>49643811.660452701</v>
      </c>
      <c r="U89" s="157">
        <f t="shared" si="12"/>
        <v>37939170.278108701</v>
      </c>
      <c r="V89" s="44">
        <f t="shared" si="10"/>
        <v>1573442.2845043093</v>
      </c>
      <c r="W89" s="48">
        <f t="shared" si="11"/>
        <v>4.3267174103623865E-2</v>
      </c>
    </row>
    <row r="90" spans="1:23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157">
        <f>'Monthly Data'!E90</f>
        <v>39252488.993604392</v>
      </c>
      <c r="E90" s="46">
        <f>'Monthly Data'!AL90</f>
        <v>57.899999999999991</v>
      </c>
      <c r="F90" s="46">
        <f>'Monthly Data'!AK90</f>
        <v>29.9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J90" s="44">
        <f>'Monthly Data'!F90</f>
        <v>60529</v>
      </c>
      <c r="K90" s="46">
        <f>'Monthly Data'!BH90</f>
        <v>31</v>
      </c>
      <c r="M90" s="29">
        <f>'Res PW (2) Staff-36'!$B$6</f>
        <v>-30249890.785522901</v>
      </c>
      <c r="N90" s="29">
        <f>E90*'Res PW (2) Staff-36'!$B$7</f>
        <v>836285.28429393214</v>
      </c>
      <c r="O90" s="29">
        <f>F90*'Res PW (2) Staff-36'!$B$8</f>
        <v>2113804.1348446356</v>
      </c>
      <c r="P90" s="29">
        <f>G90*'Res PW (2) Staff-36'!$B$9</f>
        <v>-3629571.5927167367</v>
      </c>
      <c r="Q90" s="162">
        <f>H90*'Res PW (2) Staff-36'!$B$10</f>
        <v>50224088.614732206</v>
      </c>
      <c r="R90" s="29">
        <f>I90*'Res PW (2) Staff-36'!$B$11</f>
        <v>-2281728.1497963602</v>
      </c>
      <c r="S90" s="162">
        <f>J90*'Res PW (2) Staff-36'!$B$12</f>
        <v>-27672169.220705237</v>
      </c>
      <c r="T90" s="29">
        <f>K90*'Res PW (2) Staff-36'!$B$13</f>
        <v>51298605.382467791</v>
      </c>
      <c r="U90" s="157">
        <f t="shared" si="12"/>
        <v>40639423.667597324</v>
      </c>
      <c r="V90" s="44">
        <f t="shared" si="10"/>
        <v>1386934.6739929318</v>
      </c>
      <c r="W90" s="48">
        <f t="shared" si="11"/>
        <v>3.533367461663163E-2</v>
      </c>
    </row>
    <row r="91" spans="1:23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157">
        <f>'Monthly Data'!E91</f>
        <v>47628726.993604392</v>
      </c>
      <c r="E91" s="46">
        <f>'Monthly Data'!AL91</f>
        <v>0</v>
      </c>
      <c r="F91" s="46">
        <f>'Monthly Data'!AK91</f>
        <v>159.10000000000002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J91" s="44">
        <f>'Monthly Data'!F91</f>
        <v>60518</v>
      </c>
      <c r="K91" s="46">
        <f>'Monthly Data'!BH91</f>
        <v>30</v>
      </c>
      <c r="M91" s="29">
        <f>'Res PW (2) Staff-36'!$B$6</f>
        <v>-30249890.785522901</v>
      </c>
      <c r="N91" s="29">
        <f>E91*'Res PW (2) Staff-36'!$B$7</f>
        <v>0</v>
      </c>
      <c r="O91" s="29">
        <f>F91*'Res PW (2) Staff-36'!$B$8</f>
        <v>11247700.262668282</v>
      </c>
      <c r="P91" s="29">
        <f>G91*'Res PW (2) Staff-36'!$B$9</f>
        <v>-3670353.2960056891</v>
      </c>
      <c r="Q91" s="162">
        <f>H91*'Res PW (2) Staff-36'!$B$10</f>
        <v>50257426.168433003</v>
      </c>
      <c r="R91" s="29">
        <f>I91*'Res PW (2) Staff-36'!$B$11</f>
        <v>0</v>
      </c>
      <c r="S91" s="162">
        <f>J91*'Res PW (2) Staff-36'!$B$12</f>
        <v>-27667140.327754293</v>
      </c>
      <c r="T91" s="29">
        <f>K91*'Res PW (2) Staff-36'!$B$13</f>
        <v>49643811.660452701</v>
      </c>
      <c r="U91" s="157">
        <f t="shared" si="12"/>
        <v>49561553.682271108</v>
      </c>
      <c r="V91" s="44">
        <f t="shared" si="10"/>
        <v>1932826.6886667162</v>
      </c>
      <c r="W91" s="48">
        <f t="shared" si="11"/>
        <v>4.0581111666626257E-2</v>
      </c>
    </row>
    <row r="92" spans="1:23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157">
        <f>'Monthly Data'!E92</f>
        <v>55795161.993604392</v>
      </c>
      <c r="E92" s="46">
        <f>'Monthly Data'!AL92</f>
        <v>0</v>
      </c>
      <c r="F92" s="46">
        <f>'Monthly Data'!AK92</f>
        <v>237.5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J92" s="44">
        <f>'Monthly Data'!F92</f>
        <v>60509</v>
      </c>
      <c r="K92" s="46">
        <f>'Monthly Data'!BH92</f>
        <v>31</v>
      </c>
      <c r="M92" s="29">
        <f>'Res PW (2) Staff-36'!$B$6</f>
        <v>-30249890.785522901</v>
      </c>
      <c r="N92" s="29">
        <f>E92*'Res PW (2) Staff-36'!$B$7</f>
        <v>0</v>
      </c>
      <c r="O92" s="29">
        <f>F92*'Res PW (2) Staff-36'!$B$8</f>
        <v>16790250.234969933</v>
      </c>
      <c r="P92" s="29">
        <f>G92*'Res PW (2) Staff-36'!$B$9</f>
        <v>-3711134.999294641</v>
      </c>
      <c r="Q92" s="162">
        <f>H92*'Res PW (2) Staff-36'!$B$10</f>
        <v>50360276.068148233</v>
      </c>
      <c r="R92" s="29">
        <f>I92*'Res PW (2) Staff-36'!$B$11</f>
        <v>0</v>
      </c>
      <c r="S92" s="162">
        <f>J92*'Res PW (2) Staff-36'!$B$12</f>
        <v>-27663025.778976247</v>
      </c>
      <c r="T92" s="29">
        <f>K92*'Res PW (2) Staff-36'!$B$13</f>
        <v>51298605.382467791</v>
      </c>
      <c r="U92" s="157">
        <f t="shared" si="12"/>
        <v>56825080.121792167</v>
      </c>
      <c r="V92" s="44">
        <f t="shared" si="10"/>
        <v>1029918.1281877756</v>
      </c>
      <c r="W92" s="48">
        <f t="shared" si="11"/>
        <v>1.8458914561549827E-2</v>
      </c>
    </row>
    <row r="93" spans="1:23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157">
        <f>'Monthly Data'!E93</f>
        <v>52455127.993604392</v>
      </c>
      <c r="E93" s="46">
        <f>'Monthly Data'!AL93</f>
        <v>0</v>
      </c>
      <c r="F93" s="46">
        <f>'Monthly Data'!AK93</f>
        <v>202.19999999999996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J93" s="44">
        <f>'Monthly Data'!F93</f>
        <v>60503</v>
      </c>
      <c r="K93" s="46">
        <f>'Monthly Data'!BH93</f>
        <v>31</v>
      </c>
      <c r="M93" s="29">
        <f>'Res PW (2) Staff-36'!$B$6</f>
        <v>-30249890.785522901</v>
      </c>
      <c r="N93" s="29">
        <f>E93*'Res PW (2) Staff-36'!$B$7</f>
        <v>0</v>
      </c>
      <c r="O93" s="29">
        <f>F93*'Res PW (2) Staff-36'!$B$8</f>
        <v>14294688.831624925</v>
      </c>
      <c r="P93" s="29">
        <f>G93*'Res PW (2) Staff-36'!$B$9</f>
        <v>-3751916.7025835933</v>
      </c>
      <c r="Q93" s="162">
        <f>H93*'Res PW (2) Staff-36'!$B$10</f>
        <v>50512068.333934844</v>
      </c>
      <c r="R93" s="29">
        <f>I93*'Res PW (2) Staff-36'!$B$11</f>
        <v>0</v>
      </c>
      <c r="S93" s="162">
        <f>J93*'Res PW (2) Staff-36'!$B$12</f>
        <v>-27660282.746457547</v>
      </c>
      <c r="T93" s="29">
        <f>K93*'Res PW (2) Staff-36'!$B$13</f>
        <v>51298605.382467791</v>
      </c>
      <c r="U93" s="157">
        <f t="shared" si="12"/>
        <v>54443272.313463524</v>
      </c>
      <c r="V93" s="44">
        <f t="shared" si="10"/>
        <v>1988144.3198591322</v>
      </c>
      <c r="W93" s="48">
        <f t="shared" si="11"/>
        <v>3.7901810478882775E-2</v>
      </c>
    </row>
    <row r="94" spans="1:23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157">
        <f>'Monthly Data'!E94</f>
        <v>45869090.993604392</v>
      </c>
      <c r="E94" s="46">
        <f>'Monthly Data'!AL94</f>
        <v>1</v>
      </c>
      <c r="F94" s="46">
        <f>'Monthly Data'!AK94</f>
        <v>142.4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J94" s="44">
        <f>'Monthly Data'!F94</f>
        <v>60533</v>
      </c>
      <c r="K94" s="46">
        <f>'Monthly Data'!BH94</f>
        <v>30</v>
      </c>
      <c r="M94" s="29">
        <f>'Res PW (2) Staff-36'!$B$6</f>
        <v>-30249890.785522901</v>
      </c>
      <c r="N94" s="29">
        <f>E94*'Res PW (2) Staff-36'!$B$7</f>
        <v>14443.6145819332</v>
      </c>
      <c r="O94" s="29">
        <f>F94*'Res PW (2) Staff-36'!$B$8</f>
        <v>10067080.561935658</v>
      </c>
      <c r="P94" s="29">
        <f>G94*'Res PW (2) Staff-36'!$B$9</f>
        <v>-3792698.4058725452</v>
      </c>
      <c r="Q94" s="162">
        <f>H94*'Res PW (2) Staff-36'!$B$10</f>
        <v>50716349.514058888</v>
      </c>
      <c r="R94" s="29">
        <f>I94*'Res PW (2) Staff-36'!$B$11</f>
        <v>-2281728.1497963602</v>
      </c>
      <c r="S94" s="162">
        <f>J94*'Res PW (2) Staff-36'!$B$12</f>
        <v>-27673997.909051035</v>
      </c>
      <c r="T94" s="29">
        <f>K94*'Res PW (2) Staff-36'!$B$13</f>
        <v>49643811.660452701</v>
      </c>
      <c r="U94" s="157">
        <f t="shared" si="12"/>
        <v>46443370.100786343</v>
      </c>
      <c r="V94" s="44">
        <f t="shared" si="10"/>
        <v>574279.1071819514</v>
      </c>
      <c r="W94" s="48">
        <f t="shared" si="11"/>
        <v>1.2519958314892792E-2</v>
      </c>
    </row>
    <row r="95" spans="1:23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157">
        <f>'Monthly Data'!E95</f>
        <v>41241496.993604392</v>
      </c>
      <c r="E95" s="46">
        <f>'Monthly Data'!AL95</f>
        <v>26.3</v>
      </c>
      <c r="F95" s="46">
        <f>'Monthly Data'!AK95</f>
        <v>67.900000000000006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J95" s="44">
        <f>'Monthly Data'!F95</f>
        <v>60537</v>
      </c>
      <c r="K95" s="46">
        <f>'Monthly Data'!BH95</f>
        <v>31</v>
      </c>
      <c r="M95" s="29">
        <f>'Res PW (2) Staff-36'!$B$6</f>
        <v>-30249890.785522901</v>
      </c>
      <c r="N95" s="29">
        <f>E95*'Res PW (2) Staff-36'!$B$7</f>
        <v>379867.06350484316</v>
      </c>
      <c r="O95" s="29">
        <f>F95*'Res PW (2) Staff-36'!$B$8</f>
        <v>4800244.1724398257</v>
      </c>
      <c r="P95" s="29">
        <f>G95*'Res PW (2) Staff-36'!$B$9</f>
        <v>-3833480.1091614976</v>
      </c>
      <c r="Q95" s="162">
        <f>H95*'Res PW (2) Staff-36'!$B$10</f>
        <v>50861048.683313414</v>
      </c>
      <c r="R95" s="29">
        <f>I95*'Res PW (2) Staff-36'!$B$11</f>
        <v>-2281728.1497963602</v>
      </c>
      <c r="S95" s="162">
        <f>J95*'Res PW (2) Staff-36'!$B$12</f>
        <v>-27675826.597396832</v>
      </c>
      <c r="T95" s="29">
        <f>K95*'Res PW (2) Staff-36'!$B$13</f>
        <v>51298605.382467791</v>
      </c>
      <c r="U95" s="157">
        <f t="shared" si="12"/>
        <v>43298839.659848288</v>
      </c>
      <c r="V95" s="44">
        <f t="shared" si="10"/>
        <v>2057342.6662438959</v>
      </c>
      <c r="W95" s="48">
        <f t="shared" si="11"/>
        <v>4.9885256749117098E-2</v>
      </c>
    </row>
    <row r="96" spans="1:23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157">
        <f>'Monthly Data'!E96</f>
        <v>39186018.993604392</v>
      </c>
      <c r="E96" s="46">
        <f>'Monthly Data'!AL96</f>
        <v>208.10000000000005</v>
      </c>
      <c r="F96" s="46">
        <f>'Monthly Data'!AK96</f>
        <v>0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J96" s="44">
        <f>'Monthly Data'!F96</f>
        <v>60558</v>
      </c>
      <c r="K96" s="46">
        <f>'Monthly Data'!BH96</f>
        <v>30</v>
      </c>
      <c r="M96" s="29">
        <f>'Res PW (2) Staff-36'!$B$6</f>
        <v>-30249890.785522901</v>
      </c>
      <c r="N96" s="29">
        <f>E96*'Res PW (2) Staff-36'!$B$7</f>
        <v>3005716.1945002996</v>
      </c>
      <c r="O96" s="29">
        <f>F96*'Res PW (2) Staff-36'!$B$8</f>
        <v>0</v>
      </c>
      <c r="P96" s="29">
        <f>G96*'Res PW (2) Staff-36'!$B$9</f>
        <v>-3874261.8124504494</v>
      </c>
      <c r="Q96" s="162">
        <f>H96*'Res PW (2) Staff-36'!$B$10</f>
        <v>50996526.827076234</v>
      </c>
      <c r="R96" s="29">
        <f>I96*'Res PW (2) Staff-36'!$B$11</f>
        <v>-2281728.1497963602</v>
      </c>
      <c r="S96" s="162">
        <f>J96*'Res PW (2) Staff-36'!$B$12</f>
        <v>-27685427.211212274</v>
      </c>
      <c r="T96" s="29">
        <f>K96*'Res PW (2) Staff-36'!$B$13</f>
        <v>49643811.660452701</v>
      </c>
      <c r="U96" s="157">
        <f t="shared" si="12"/>
        <v>39554746.723047256</v>
      </c>
      <c r="V96" s="44">
        <f t="shared" si="10"/>
        <v>368727.72944286466</v>
      </c>
      <c r="W96" s="48">
        <f t="shared" si="11"/>
        <v>9.409675667820333E-3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157">
        <f>'Monthly Data'!E97</f>
        <v>47202885.993604392</v>
      </c>
      <c r="E97" s="46">
        <f>'Monthly Data'!AL97</f>
        <v>463.20000000000005</v>
      </c>
      <c r="F97" s="46">
        <f>'Monthly Data'!AK97</f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J97" s="44">
        <f>'Monthly Data'!F97</f>
        <v>60594</v>
      </c>
      <c r="K97" s="46">
        <f>'Monthly Data'!BH97</f>
        <v>31</v>
      </c>
      <c r="M97" s="29">
        <f>'Res PW (2) Staff-36'!$B$6</f>
        <v>-30249890.785522901</v>
      </c>
      <c r="N97" s="29">
        <f>E97*'Res PW (2) Staff-36'!$B$7</f>
        <v>6690282.274351459</v>
      </c>
      <c r="O97" s="29">
        <f>F97*'Res PW (2) Staff-36'!$B$8</f>
        <v>0</v>
      </c>
      <c r="P97" s="29">
        <f>G97*'Res PW (2) Staff-36'!$B$9</f>
        <v>-3915043.5157394018</v>
      </c>
      <c r="Q97" s="162">
        <f>H97*'Res PW (2) Staff-36'!$B$10</f>
        <v>51092283.63025938</v>
      </c>
      <c r="R97" s="29">
        <f>I97*'Res PW (2) Staff-36'!$B$11</f>
        <v>0</v>
      </c>
      <c r="S97" s="162">
        <f>J97*'Res PW (2) Staff-36'!$B$12</f>
        <v>-27701885.406324457</v>
      </c>
      <c r="T97" s="29">
        <f>K97*'Res PW (2) Staff-36'!$B$13</f>
        <v>51298605.382467791</v>
      </c>
      <c r="U97" s="157">
        <f t="shared" si="12"/>
        <v>47214351.579491869</v>
      </c>
      <c r="V97" s="44">
        <f t="shared" si="10"/>
        <v>11465.585887476802</v>
      </c>
      <c r="W97" s="48">
        <f t="shared" si="11"/>
        <v>2.4290010337567699E-4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157">
        <f>'Monthly Data'!E98</f>
        <v>48557804.356751375</v>
      </c>
      <c r="E98" s="46">
        <f>'Monthly Data'!AL98</f>
        <v>494.3</v>
      </c>
      <c r="F98" s="46">
        <f>'Monthly Data'!AK98</f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J98" s="44">
        <f>'Monthly Data'!F98</f>
        <v>60779</v>
      </c>
      <c r="K98" s="46">
        <f>'Monthly Data'!BH98</f>
        <v>31</v>
      </c>
      <c r="M98" s="29">
        <f>'Res PW (2) Staff-36'!$B$6</f>
        <v>-30249890.785522901</v>
      </c>
      <c r="N98" s="29">
        <f>E98*'Res PW (2) Staff-36'!$B$7</f>
        <v>7139478.6878495803</v>
      </c>
      <c r="O98" s="29">
        <f>F98*'Res PW (2) Staff-36'!$B$8</f>
        <v>0</v>
      </c>
      <c r="P98" s="29">
        <f>G98*'Res PW (2) Staff-36'!$B$9</f>
        <v>-3955825.2190283537</v>
      </c>
      <c r="Q98" s="162">
        <f>H98*'Res PW (2) Staff-36'!$B$10</f>
        <v>51068876.411703497</v>
      </c>
      <c r="R98" s="29">
        <f>I98*'Res PW (2) Staff-36'!$B$11</f>
        <v>0</v>
      </c>
      <c r="S98" s="162">
        <f>J98*'Res PW (2) Staff-36'!$B$12</f>
        <v>-27786462.242317624</v>
      </c>
      <c r="T98" s="29">
        <f>K98*'Res PW (2) Staff-36'!$B$13</f>
        <v>51298605.382467791</v>
      </c>
      <c r="U98" s="157">
        <f t="shared" si="12"/>
        <v>47514782.235151991</v>
      </c>
      <c r="V98" s="44">
        <f t="shared" ref="V98:V121" si="13">U98-D98</f>
        <v>-1043022.1215993837</v>
      </c>
      <c r="W98" s="48">
        <f t="shared" ref="W98:W121" si="14">ABS(V98/D98)</f>
        <v>2.1480009967838755E-2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157">
        <f>'Monthly Data'!E99</f>
        <v>40484293.356751375</v>
      </c>
      <c r="E99" s="46">
        <f>'Monthly Data'!AL99</f>
        <v>344.10000000000008</v>
      </c>
      <c r="F99" s="46">
        <f>'Monthly Data'!AK99</f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J99" s="44">
        <f>'Monthly Data'!F99</f>
        <v>60797</v>
      </c>
      <c r="K99" s="46">
        <f>'Monthly Data'!BH99</f>
        <v>28</v>
      </c>
      <c r="M99" s="29">
        <f>'Res PW (2) Staff-36'!$B$6</f>
        <v>-30249890.785522901</v>
      </c>
      <c r="N99" s="29">
        <f>E99*'Res PW (2) Staff-36'!$B$7</f>
        <v>4970047.7776432149</v>
      </c>
      <c r="O99" s="29">
        <f>F99*'Res PW (2) Staff-36'!$B$8</f>
        <v>0</v>
      </c>
      <c r="P99" s="29">
        <f>G99*'Res PW (2) Staff-36'!$B$9</f>
        <v>-3996606.9223173056</v>
      </c>
      <c r="Q99" s="162">
        <f>H99*'Res PW (2) Staff-36'!$B$10</f>
        <v>50993689.588463396</v>
      </c>
      <c r="R99" s="29">
        <f>I99*'Res PW (2) Staff-36'!$B$11</f>
        <v>0</v>
      </c>
      <c r="S99" s="162">
        <f>J99*'Res PW (2) Staff-36'!$B$12</f>
        <v>-27794691.339873716</v>
      </c>
      <c r="T99" s="29">
        <f>K99*'Res PW (2) Staff-36'!$B$13</f>
        <v>46334224.216422521</v>
      </c>
      <c r="U99" s="157">
        <f t="shared" si="12"/>
        <v>40256772.534815207</v>
      </c>
      <c r="V99" s="44">
        <f t="shared" si="13"/>
        <v>-227520.82193616778</v>
      </c>
      <c r="W99" s="48">
        <f t="shared" si="14"/>
        <v>5.6199776029491992E-3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157">
        <f>'Monthly Data'!E100</f>
        <v>41820071.356751375</v>
      </c>
      <c r="E100" s="46">
        <f>'Monthly Data'!AL100</f>
        <v>347.89999999999986</v>
      </c>
      <c r="F100" s="46">
        <f>'Monthly Data'!AK100</f>
        <v>0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J100" s="44">
        <f>'Monthly Data'!F100</f>
        <v>60798</v>
      </c>
      <c r="K100" s="46">
        <f>'Monthly Data'!BH100</f>
        <v>31</v>
      </c>
      <c r="M100" s="29">
        <f>'Res PW (2) Staff-36'!$B$6</f>
        <v>-30249890.785522901</v>
      </c>
      <c r="N100" s="29">
        <f>E100*'Res PW (2) Staff-36'!$B$7</f>
        <v>5024933.5130545581</v>
      </c>
      <c r="O100" s="29">
        <f>F100*'Res PW (2) Staff-36'!$B$8</f>
        <v>0</v>
      </c>
      <c r="P100" s="29">
        <f>G100*'Res PW (2) Staff-36'!$B$9</f>
        <v>-4037388.6256062579</v>
      </c>
      <c r="Q100" s="162">
        <f>H100*'Res PW (2) Staff-36'!$B$10</f>
        <v>50963898.583028644</v>
      </c>
      <c r="R100" s="29">
        <f>I100*'Res PW (2) Staff-36'!$B$11</f>
        <v>-2281728.1497963602</v>
      </c>
      <c r="S100" s="162">
        <f>J100*'Res PW (2) Staff-36'!$B$12</f>
        <v>-27795148.511960167</v>
      </c>
      <c r="T100" s="29">
        <f>K100*'Res PW (2) Staff-36'!$B$13</f>
        <v>51298605.382467791</v>
      </c>
      <c r="U100" s="157">
        <f t="shared" si="12"/>
        <v>42923281.405665308</v>
      </c>
      <c r="V100" s="44">
        <f t="shared" si="13"/>
        <v>1103210.0489139333</v>
      </c>
      <c r="W100" s="48">
        <f t="shared" si="14"/>
        <v>2.6379917898820913E-2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157">
        <f>'Monthly Data'!E101</f>
        <v>38863607.356751375</v>
      </c>
      <c r="E101" s="46">
        <f>'Monthly Data'!AL101</f>
        <v>239.3</v>
      </c>
      <c r="F101" s="46">
        <f>'Monthly Data'!AK101</f>
        <v>0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J101" s="44">
        <f>'Monthly Data'!F101</f>
        <v>60792</v>
      </c>
      <c r="K101" s="46">
        <f>'Monthly Data'!BH101</f>
        <v>30</v>
      </c>
      <c r="M101" s="29">
        <f>'Res PW (2) Staff-36'!$B$6</f>
        <v>-30249890.785522901</v>
      </c>
      <c r="N101" s="29">
        <f>E101*'Res PW (2) Staff-36'!$B$7</f>
        <v>3456356.9694566149</v>
      </c>
      <c r="O101" s="29">
        <f>F101*'Res PW (2) Staff-36'!$B$8</f>
        <v>0</v>
      </c>
      <c r="P101" s="29">
        <f>G101*'Res PW (2) Staff-36'!$B$9</f>
        <v>-4078170.3288952098</v>
      </c>
      <c r="Q101" s="162">
        <f>H101*'Res PW (2) Staff-36'!$B$10</f>
        <v>51057527.45725216</v>
      </c>
      <c r="R101" s="29">
        <f>I101*'Res PW (2) Staff-36'!$B$11</f>
        <v>-2281728.1497963602</v>
      </c>
      <c r="S101" s="162">
        <f>J101*'Res PW (2) Staff-36'!$B$12</f>
        <v>-27792405.479441471</v>
      </c>
      <c r="T101" s="29">
        <f>K101*'Res PW (2) Staff-36'!$B$13</f>
        <v>49643811.660452701</v>
      </c>
      <c r="U101" s="157">
        <f t="shared" si="12"/>
        <v>39755501.343505532</v>
      </c>
      <c r="V101" s="44">
        <f t="shared" si="13"/>
        <v>891893.98675415665</v>
      </c>
      <c r="W101" s="48">
        <f t="shared" si="14"/>
        <v>2.2949336086250292E-2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157">
        <f>'Monthly Data'!E102</f>
        <v>41888037.356751375</v>
      </c>
      <c r="E102" s="46">
        <f>'Monthly Data'!AL102</f>
        <v>25.199999999999996</v>
      </c>
      <c r="F102" s="46">
        <f>'Monthly Data'!AK102</f>
        <v>74.999999999999986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J102" s="44">
        <f>'Monthly Data'!F102</f>
        <v>60822</v>
      </c>
      <c r="K102" s="46">
        <f>'Monthly Data'!BH102</f>
        <v>31</v>
      </c>
      <c r="M102" s="29">
        <f>'Res PW (2) Staff-36'!$B$6</f>
        <v>-30249890.785522901</v>
      </c>
      <c r="N102" s="29">
        <f>E102*'Res PW (2) Staff-36'!$B$7</f>
        <v>363979.08746471658</v>
      </c>
      <c r="O102" s="29">
        <f>F102*'Res PW (2) Staff-36'!$B$8</f>
        <v>5302184.2847273462</v>
      </c>
      <c r="P102" s="29">
        <f>G102*'Res PW (2) Staff-36'!$B$9</f>
        <v>-4118952.0321841622</v>
      </c>
      <c r="Q102" s="162">
        <f>H102*'Res PW (2) Staff-36'!$B$10</f>
        <v>51127749.1129198</v>
      </c>
      <c r="R102" s="29">
        <f>I102*'Res PW (2) Staff-36'!$B$11</f>
        <v>-2281728.1497963602</v>
      </c>
      <c r="S102" s="162">
        <f>J102*'Res PW (2) Staff-36'!$B$12</f>
        <v>-27806120.642034955</v>
      </c>
      <c r="T102" s="29">
        <f>K102*'Res PW (2) Staff-36'!$B$13</f>
        <v>51298605.382467791</v>
      </c>
      <c r="U102" s="157">
        <f t="shared" si="12"/>
        <v>43635826.258041278</v>
      </c>
      <c r="V102" s="44">
        <f t="shared" si="13"/>
        <v>1747788.9012899026</v>
      </c>
      <c r="W102" s="48">
        <f t="shared" si="14"/>
        <v>4.1725251684731887E-2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157">
        <f>'Monthly Data'!E103</f>
        <v>52737113.356751375</v>
      </c>
      <c r="E103" s="46">
        <f>'Monthly Data'!AL103</f>
        <v>0</v>
      </c>
      <c r="F103" s="46">
        <f>'Monthly Data'!AK103</f>
        <v>151.49999999999997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J103" s="44">
        <f>'Monthly Data'!F103</f>
        <v>60920</v>
      </c>
      <c r="K103" s="46">
        <f>'Monthly Data'!BH103</f>
        <v>30</v>
      </c>
      <c r="M103" s="29">
        <f>'Res PW (2) Staff-36'!$B$6</f>
        <v>-30249890.785522901</v>
      </c>
      <c r="N103" s="29">
        <f>E103*'Res PW (2) Staff-36'!$B$7</f>
        <v>0</v>
      </c>
      <c r="O103" s="29">
        <f>F103*'Res PW (2) Staff-36'!$B$8</f>
        <v>10710412.25514924</v>
      </c>
      <c r="P103" s="29">
        <f>G103*'Res PW (2) Staff-36'!$B$9</f>
        <v>-4159733.7354731141</v>
      </c>
      <c r="Q103" s="162">
        <f>H103*'Res PW (2) Staff-36'!$B$10</f>
        <v>51241238.657433152</v>
      </c>
      <c r="R103" s="29">
        <f>I103*'Res PW (2) Staff-36'!$B$11</f>
        <v>0</v>
      </c>
      <c r="S103" s="162">
        <f>J103*'Res PW (2) Staff-36'!$B$12</f>
        <v>-27850923.506507013</v>
      </c>
      <c r="T103" s="29">
        <f>K103*'Res PW (2) Staff-36'!$B$13</f>
        <v>49643811.660452701</v>
      </c>
      <c r="U103" s="157">
        <f t="shared" si="12"/>
        <v>49334914.545532063</v>
      </c>
      <c r="V103" s="44">
        <f t="shared" si="13"/>
        <v>-3402198.8112193123</v>
      </c>
      <c r="W103" s="48">
        <f t="shared" si="14"/>
        <v>6.4512420090277175E-2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157">
        <f>'Monthly Data'!E104</f>
        <v>65507958.356751375</v>
      </c>
      <c r="E104" s="46">
        <f>'Monthly Data'!AL104</f>
        <v>0</v>
      </c>
      <c r="F104" s="46">
        <f>'Monthly Data'!AK104</f>
        <v>288.2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J104" s="44">
        <f>'Monthly Data'!F104</f>
        <v>60944</v>
      </c>
      <c r="K104" s="46">
        <f>'Monthly Data'!BH104</f>
        <v>31</v>
      </c>
      <c r="M104" s="29">
        <f>'Res PW (2) Staff-36'!$B$6</f>
        <v>-30249890.785522901</v>
      </c>
      <c r="N104" s="29">
        <f>E104*'Res PW (2) Staff-36'!$B$7</f>
        <v>0</v>
      </c>
      <c r="O104" s="29">
        <f>F104*'Res PW (2) Staff-36'!$B$8</f>
        <v>20374526.81144562</v>
      </c>
      <c r="P104" s="29">
        <f>G104*'Res PW (2) Staff-36'!$B$9</f>
        <v>-4200515.438762066</v>
      </c>
      <c r="Q104" s="162">
        <f>H104*'Res PW (2) Staff-36'!$B$10</f>
        <v>51485950.487790078</v>
      </c>
      <c r="R104" s="29">
        <f>I104*'Res PW (2) Staff-36'!$B$11</f>
        <v>0</v>
      </c>
      <c r="S104" s="162">
        <f>J104*'Res PW (2) Staff-36'!$B$12</f>
        <v>-27861895.636581801</v>
      </c>
      <c r="T104" s="29">
        <f>K104*'Res PW (2) Staff-36'!$B$13</f>
        <v>51298605.382467791</v>
      </c>
      <c r="U104" s="157">
        <f t="shared" si="12"/>
        <v>60846780.820836723</v>
      </c>
      <c r="V104" s="44">
        <f t="shared" si="13"/>
        <v>-4661177.535914652</v>
      </c>
      <c r="W104" s="48">
        <f t="shared" si="14"/>
        <v>7.1154370443515164E-2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157">
        <f>'Monthly Data'!E105</f>
        <v>63722121.356751375</v>
      </c>
      <c r="E105" s="46">
        <f>'Monthly Data'!AL105</f>
        <v>0</v>
      </c>
      <c r="F105" s="46">
        <f>'Monthly Data'!AK105</f>
        <v>287.79999999999995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J105" s="44">
        <f>'Monthly Data'!F105</f>
        <v>60940</v>
      </c>
      <c r="K105" s="46">
        <f>'Monthly Data'!BH105</f>
        <v>31</v>
      </c>
      <c r="M105" s="29">
        <f>'Res PW (2) Staff-36'!$B$6</f>
        <v>-30249890.785522901</v>
      </c>
      <c r="N105" s="29">
        <f>E105*'Res PW (2) Staff-36'!$B$7</f>
        <v>0</v>
      </c>
      <c r="O105" s="29">
        <f>F105*'Res PW (2) Staff-36'!$B$8</f>
        <v>20346248.495260406</v>
      </c>
      <c r="P105" s="29">
        <f>G105*'Res PW (2) Staff-36'!$B$9</f>
        <v>-4241297.1420510188</v>
      </c>
      <c r="Q105" s="162">
        <f>H105*'Res PW (2) Staff-36'!$B$10</f>
        <v>51529927.686289005</v>
      </c>
      <c r="R105" s="29">
        <f>I105*'Res PW (2) Staff-36'!$B$11</f>
        <v>0</v>
      </c>
      <c r="S105" s="162">
        <f>J105*'Res PW (2) Staff-36'!$B$12</f>
        <v>-27860066.948236004</v>
      </c>
      <c r="T105" s="29">
        <f>K105*'Res PW (2) Staff-36'!$B$13</f>
        <v>51298605.382467791</v>
      </c>
      <c r="U105" s="157">
        <f t="shared" si="12"/>
        <v>60823526.688207284</v>
      </c>
      <c r="V105" s="44">
        <f t="shared" si="13"/>
        <v>-2898594.6685440913</v>
      </c>
      <c r="W105" s="48">
        <f t="shared" si="14"/>
        <v>4.548804413331077E-2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157">
        <f>'Monthly Data'!E106</f>
        <v>51293687.356751375</v>
      </c>
      <c r="E106" s="46">
        <f>'Monthly Data'!AL106</f>
        <v>0</v>
      </c>
      <c r="F106" s="46">
        <f>'Monthly Data'!AK106</f>
        <v>165.40000000000003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J106" s="44">
        <f>'Monthly Data'!F106</f>
        <v>60973</v>
      </c>
      <c r="K106" s="46">
        <f>'Monthly Data'!BH106</f>
        <v>30</v>
      </c>
      <c r="M106" s="29">
        <f>'Res PW (2) Staff-36'!$B$6</f>
        <v>-30249890.785522901</v>
      </c>
      <c r="N106" s="29">
        <f>E106*'Res PW (2) Staff-36'!$B$7</f>
        <v>0</v>
      </c>
      <c r="O106" s="29">
        <f>F106*'Res PW (2) Staff-36'!$B$8</f>
        <v>11693083.74258538</v>
      </c>
      <c r="P106" s="29">
        <f>G106*'Res PW (2) Staff-36'!$B$9</f>
        <v>-4282078.8453399707</v>
      </c>
      <c r="Q106" s="162">
        <f>H106*'Res PW (2) Staff-36'!$B$10</f>
        <v>51553334.90484488</v>
      </c>
      <c r="R106" s="29">
        <f>I106*'Res PW (2) Staff-36'!$B$11</f>
        <v>-2281728.1497963602</v>
      </c>
      <c r="S106" s="162">
        <f>J106*'Res PW (2) Staff-36'!$B$12</f>
        <v>-27875153.627088841</v>
      </c>
      <c r="T106" s="29">
        <f>K106*'Res PW (2) Staff-36'!$B$13</f>
        <v>49643811.660452701</v>
      </c>
      <c r="U106" s="157">
        <f t="shared" si="12"/>
        <v>48201378.900134891</v>
      </c>
      <c r="V106" s="44">
        <f t="shared" si="13"/>
        <v>-3092308.4566164836</v>
      </c>
      <c r="W106" s="48">
        <f t="shared" si="14"/>
        <v>6.0286335726056316E-2</v>
      </c>
    </row>
    <row r="107" spans="1:23" x14ac:dyDescent="0.2">
      <c r="A107" s="45">
        <f>'Monthly Data'!A107</f>
        <v>43374</v>
      </c>
      <c r="B107" s="29">
        <f t="shared" si="8"/>
        <v>2018</v>
      </c>
      <c r="C107" s="29">
        <f t="shared" si="9"/>
        <v>10</v>
      </c>
      <c r="D107" s="157">
        <f>'Monthly Data'!E107</f>
        <v>41037608.356751375</v>
      </c>
      <c r="E107" s="46">
        <f>'Monthly Data'!AL107</f>
        <v>88.200000000000031</v>
      </c>
      <c r="F107" s="46">
        <f>'Monthly Data'!AK107</f>
        <v>28.7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J107" s="44">
        <f>'Monthly Data'!F107</f>
        <v>60992</v>
      </c>
      <c r="K107" s="46">
        <f>'Monthly Data'!BH107</f>
        <v>31</v>
      </c>
      <c r="M107" s="29">
        <f>'Res PW (2) Staff-36'!$B$6</f>
        <v>-30249890.785522901</v>
      </c>
      <c r="N107" s="29">
        <f>E107*'Res PW (2) Staff-36'!$B$7</f>
        <v>1273926.8061265086</v>
      </c>
      <c r="O107" s="29">
        <f>F107*'Res PW (2) Staff-36'!$B$8</f>
        <v>2028969.1862889982</v>
      </c>
      <c r="P107" s="29">
        <f>G107*'Res PW (2) Staff-36'!$B$9</f>
        <v>-4322860.5486289226</v>
      </c>
      <c r="Q107" s="162">
        <f>H107*'Res PW (2) Staff-36'!$B$10</f>
        <v>51446229.147210404</v>
      </c>
      <c r="R107" s="29">
        <f>I107*'Res PW (2) Staff-36'!$B$11</f>
        <v>-2281728.1497963602</v>
      </c>
      <c r="S107" s="162">
        <f>J107*'Res PW (2) Staff-36'!$B$12</f>
        <v>-27883839.89673138</v>
      </c>
      <c r="T107" s="29">
        <f>K107*'Res PW (2) Staff-36'!$B$13</f>
        <v>51298605.382467791</v>
      </c>
      <c r="U107" s="157">
        <f t="shared" si="12"/>
        <v>41309411.141414136</v>
      </c>
      <c r="V107" s="44">
        <f t="shared" si="13"/>
        <v>271802.78466276079</v>
      </c>
      <c r="W107" s="48">
        <f t="shared" si="14"/>
        <v>6.6232608464875291E-3</v>
      </c>
    </row>
    <row r="108" spans="1:23" x14ac:dyDescent="0.2">
      <c r="A108" s="45">
        <f>'Monthly Data'!A108</f>
        <v>43405</v>
      </c>
      <c r="B108" s="29">
        <f t="shared" si="8"/>
        <v>2018</v>
      </c>
      <c r="C108" s="29">
        <f t="shared" si="9"/>
        <v>11</v>
      </c>
      <c r="D108" s="157">
        <f>'Monthly Data'!E108</f>
        <v>41154130.356751375</v>
      </c>
      <c r="E108" s="46">
        <f>'Monthly Data'!AL108</f>
        <v>272.40000000000003</v>
      </c>
      <c r="F108" s="46">
        <f>'Monthly Data'!AK108</f>
        <v>0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J108" s="44">
        <f>'Monthly Data'!F108</f>
        <v>61031</v>
      </c>
      <c r="K108" s="46">
        <f>'Monthly Data'!BH108</f>
        <v>30</v>
      </c>
      <c r="M108" s="29">
        <f>'Res PW (2) Staff-36'!$B$6</f>
        <v>-30249890.785522901</v>
      </c>
      <c r="N108" s="29">
        <f>E108*'Res PW (2) Staff-36'!$B$7</f>
        <v>3934440.6121186041</v>
      </c>
      <c r="O108" s="29">
        <f>F108*'Res PW (2) Staff-36'!$B$8</f>
        <v>0</v>
      </c>
      <c r="P108" s="29">
        <f>G108*'Res PW (2) Staff-36'!$B$9</f>
        <v>-4363642.2519178744</v>
      </c>
      <c r="Q108" s="162">
        <f>H108*'Res PW (2) Staff-36'!$B$10</f>
        <v>51591637.626118138</v>
      </c>
      <c r="R108" s="29">
        <f>I108*'Res PW (2) Staff-36'!$B$11</f>
        <v>-2281728.1497963602</v>
      </c>
      <c r="S108" s="162">
        <f>J108*'Res PW (2) Staff-36'!$B$12</f>
        <v>-27901669.608102914</v>
      </c>
      <c r="T108" s="29">
        <f>K108*'Res PW (2) Staff-36'!$B$13</f>
        <v>49643811.660452701</v>
      </c>
      <c r="U108" s="157">
        <f t="shared" si="12"/>
        <v>40372959.103349403</v>
      </c>
      <c r="V108" s="44">
        <f t="shared" si="13"/>
        <v>-781171.25340197235</v>
      </c>
      <c r="W108" s="48">
        <f t="shared" si="14"/>
        <v>1.8981600306707015E-2</v>
      </c>
    </row>
    <row r="109" spans="1:23" x14ac:dyDescent="0.2">
      <c r="A109" s="45">
        <f>'Monthly Data'!A109</f>
        <v>43435</v>
      </c>
      <c r="B109" s="29">
        <f t="shared" si="8"/>
        <v>2018</v>
      </c>
      <c r="C109" s="29">
        <f t="shared" si="9"/>
        <v>12</v>
      </c>
      <c r="D109" s="157">
        <f>'Monthly Data'!E109</f>
        <v>46187584.356751375</v>
      </c>
      <c r="E109" s="46">
        <f>'Monthly Data'!AL109</f>
        <v>330</v>
      </c>
      <c r="F109" s="46">
        <f>'Monthly Data'!AK109</f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J109" s="44">
        <f>'Monthly Data'!F109</f>
        <v>61253</v>
      </c>
      <c r="K109" s="46">
        <f>'Monthly Data'!BH109</f>
        <v>31</v>
      </c>
      <c r="M109" s="29">
        <f>'Res PW (2) Staff-36'!$B$6</f>
        <v>-30249890.785522901</v>
      </c>
      <c r="N109" s="29">
        <f>E109*'Res PW (2) Staff-36'!$B$7</f>
        <v>4766392.812037956</v>
      </c>
      <c r="O109" s="29">
        <f>F109*'Res PW (2) Staff-36'!$B$8</f>
        <v>0</v>
      </c>
      <c r="P109" s="29">
        <f>G109*'Res PW (2) Staff-36'!$B$9</f>
        <v>-4404423.9552068263</v>
      </c>
      <c r="Q109" s="162">
        <f>H109*'Res PW (2) Staff-36'!$B$10</f>
        <v>51702999.241671868</v>
      </c>
      <c r="R109" s="29">
        <f>I109*'Res PW (2) Staff-36'!$B$11</f>
        <v>0</v>
      </c>
      <c r="S109" s="162">
        <f>J109*'Res PW (2) Staff-36'!$B$12</f>
        <v>-28003161.811294716</v>
      </c>
      <c r="T109" s="29">
        <f>K109*'Res PW (2) Staff-36'!$B$13</f>
        <v>51298605.382467791</v>
      </c>
      <c r="U109" s="157">
        <f t="shared" si="12"/>
        <v>45110520.884153172</v>
      </c>
      <c r="V109" s="44">
        <f t="shared" si="13"/>
        <v>-1077063.4725982025</v>
      </c>
      <c r="W109" s="48">
        <f t="shared" si="14"/>
        <v>2.3319328940846956E-2</v>
      </c>
    </row>
    <row r="110" spans="1:23" x14ac:dyDescent="0.2">
      <c r="A110" s="45">
        <f>'Monthly Data'!A110</f>
        <v>43466</v>
      </c>
      <c r="B110" s="29">
        <f t="shared" si="8"/>
        <v>2019</v>
      </c>
      <c r="C110" s="29">
        <f t="shared" si="9"/>
        <v>1</v>
      </c>
      <c r="D110" s="157">
        <f>'Monthly Data'!E110</f>
        <v>47945778.368464053</v>
      </c>
      <c r="E110" s="46">
        <f>'Monthly Data'!AL110</f>
        <v>514</v>
      </c>
      <c r="F110" s="46">
        <f>'Monthly Data'!AK110</f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J110" s="44">
        <f>'Monthly Data'!F110</f>
        <v>61267</v>
      </c>
      <c r="K110" s="46">
        <f>'Monthly Data'!BH110</f>
        <v>31</v>
      </c>
      <c r="M110" s="29">
        <f>'Res PW (2) Staff-36'!$B$6</f>
        <v>-30249890.785522901</v>
      </c>
      <c r="N110" s="29">
        <f>E110*'Res PW (2) Staff-36'!$B$7</f>
        <v>7424017.8951136647</v>
      </c>
      <c r="O110" s="29">
        <f>F110*'Res PW (2) Staff-36'!$B$8</f>
        <v>0</v>
      </c>
      <c r="P110" s="29">
        <f>G110*'Res PW (2) Staff-36'!$B$9</f>
        <v>-4445205.6584957791</v>
      </c>
      <c r="Q110" s="162">
        <f>H110*'Res PW (2) Staff-36'!$B$10</f>
        <v>51890966.299772114</v>
      </c>
      <c r="R110" s="29">
        <f>I110*'Res PW (2) Staff-36'!$B$11</f>
        <v>0</v>
      </c>
      <c r="S110" s="162">
        <f>J110*'Res PW (2) Staff-36'!$B$12</f>
        <v>-28009562.22050501</v>
      </c>
      <c r="T110" s="29">
        <f>K110*'Res PW (2) Staff-36'!$B$13</f>
        <v>51298605.382467791</v>
      </c>
      <c r="U110" s="157">
        <f t="shared" si="12"/>
        <v>47908930.912829876</v>
      </c>
      <c r="V110" s="44">
        <f t="shared" si="13"/>
        <v>-36847.455634176731</v>
      </c>
      <c r="W110" s="48">
        <f t="shared" si="14"/>
        <v>7.6852346312960987E-4</v>
      </c>
    </row>
    <row r="111" spans="1:23" x14ac:dyDescent="0.2">
      <c r="A111" s="45">
        <f>'Monthly Data'!A111</f>
        <v>43497</v>
      </c>
      <c r="B111" s="29">
        <f t="shared" si="8"/>
        <v>2019</v>
      </c>
      <c r="C111" s="29">
        <f t="shared" si="9"/>
        <v>2</v>
      </c>
      <c r="D111" s="157">
        <f>'Monthly Data'!E111</f>
        <v>42834509.368464053</v>
      </c>
      <c r="E111" s="46">
        <f>'Monthly Data'!AL111</f>
        <v>403.70000000000005</v>
      </c>
      <c r="F111" s="46">
        <f>'Monthly Data'!AK111</f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J111" s="44">
        <f>'Monthly Data'!F111</f>
        <v>61283</v>
      </c>
      <c r="K111" s="46">
        <f>'Monthly Data'!BH111</f>
        <v>28</v>
      </c>
      <c r="M111" s="29">
        <f>'Res PW (2) Staff-36'!$B$6</f>
        <v>-30249890.785522901</v>
      </c>
      <c r="N111" s="29">
        <f>E111*'Res PW (2) Staff-36'!$B$7</f>
        <v>5830887.2067264337</v>
      </c>
      <c r="O111" s="29">
        <f>F111*'Res PW (2) Staff-36'!$B$8</f>
        <v>0</v>
      </c>
      <c r="P111" s="29">
        <f>G111*'Res PW (2) Staff-36'!$B$9</f>
        <v>-4485987.361784731</v>
      </c>
      <c r="Q111" s="162">
        <f>H111*'Res PW (2) Staff-36'!$B$10</f>
        <v>52110852.292266734</v>
      </c>
      <c r="R111" s="29">
        <f>I111*'Res PW (2) Staff-36'!$B$11</f>
        <v>0</v>
      </c>
      <c r="S111" s="162">
        <f>J111*'Res PW (2) Staff-36'!$B$12</f>
        <v>-28016876.973888204</v>
      </c>
      <c r="T111" s="29">
        <f>K111*'Res PW (2) Staff-36'!$B$13</f>
        <v>46334224.216422521</v>
      </c>
      <c r="U111" s="157">
        <f t="shared" si="12"/>
        <v>41523208.594219849</v>
      </c>
      <c r="V111" s="44">
        <f t="shared" si="13"/>
        <v>-1311300.7742442042</v>
      </c>
      <c r="W111" s="48">
        <f t="shared" si="14"/>
        <v>3.0613185339987109E-2</v>
      </c>
    </row>
    <row r="112" spans="1:23" x14ac:dyDescent="0.2">
      <c r="A112" s="45">
        <f>'Monthly Data'!A112</f>
        <v>43525</v>
      </c>
      <c r="B112" s="29">
        <f t="shared" si="8"/>
        <v>2019</v>
      </c>
      <c r="C112" s="29">
        <f t="shared" si="9"/>
        <v>3</v>
      </c>
      <c r="D112" s="157">
        <f>'Monthly Data'!E112</f>
        <v>43153130.368464053</v>
      </c>
      <c r="E112" s="46">
        <f>'Monthly Data'!AL112</f>
        <v>370.49999999999989</v>
      </c>
      <c r="F112" s="46">
        <f>'Monthly Data'!AK112</f>
        <v>0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J112" s="44">
        <f>'Monthly Data'!F112</f>
        <v>61278</v>
      </c>
      <c r="K112" s="46">
        <f>'Monthly Data'!BH112</f>
        <v>31</v>
      </c>
      <c r="M112" s="29">
        <f>'Res PW (2) Staff-36'!$B$6</f>
        <v>-30249890.785522901</v>
      </c>
      <c r="N112" s="29">
        <f>E112*'Res PW (2) Staff-36'!$B$7</f>
        <v>5351359.2026062487</v>
      </c>
      <c r="O112" s="29">
        <f>F112*'Res PW (2) Staff-36'!$B$8</f>
        <v>0</v>
      </c>
      <c r="P112" s="29">
        <f>G112*'Res PW (2) Staff-36'!$B$9</f>
        <v>-4526769.0650736829</v>
      </c>
      <c r="Q112" s="162">
        <f>H112*'Res PW (2) Staff-36'!$B$10</f>
        <v>52283214.537996396</v>
      </c>
      <c r="R112" s="29">
        <f>I112*'Res PW (2) Staff-36'!$B$11</f>
        <v>-2281728.1497963602</v>
      </c>
      <c r="S112" s="162">
        <f>J112*'Res PW (2) Staff-36'!$B$12</f>
        <v>-28014591.113455955</v>
      </c>
      <c r="T112" s="29">
        <f>K112*'Res PW (2) Staff-36'!$B$13</f>
        <v>51298605.382467791</v>
      </c>
      <c r="U112" s="157">
        <f t="shared" si="12"/>
        <v>43860200.009221539</v>
      </c>
      <c r="V112" s="44">
        <f t="shared" si="13"/>
        <v>707069.64075748622</v>
      </c>
      <c r="W112" s="48">
        <f t="shared" si="14"/>
        <v>1.6385129762780937E-2</v>
      </c>
    </row>
    <row r="113" spans="1:27" x14ac:dyDescent="0.2">
      <c r="A113" s="45">
        <f>'Monthly Data'!A113</f>
        <v>43556</v>
      </c>
      <c r="B113" s="29">
        <f t="shared" si="8"/>
        <v>2019</v>
      </c>
      <c r="C113" s="29">
        <f t="shared" si="9"/>
        <v>4</v>
      </c>
      <c r="D113" s="157">
        <f>'Monthly Data'!E113</f>
        <v>38136217.368464053</v>
      </c>
      <c r="E113" s="46">
        <f>'Monthly Data'!AL113</f>
        <v>173.29999999999998</v>
      </c>
      <c r="F113" s="46">
        <f>'Monthly Data'!AK113</f>
        <v>0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J113" s="44">
        <f>'Monthly Data'!F113</f>
        <v>61471</v>
      </c>
      <c r="K113" s="46">
        <f>'Monthly Data'!BH113</f>
        <v>30</v>
      </c>
      <c r="M113" s="29">
        <f>'Res PW (2) Staff-36'!$B$6</f>
        <v>-30249890.785522901</v>
      </c>
      <c r="N113" s="29">
        <f>E113*'Res PW (2) Staff-36'!$B$7</f>
        <v>2503078.4070490231</v>
      </c>
      <c r="O113" s="29">
        <f>F113*'Res PW (2) Staff-36'!$B$8</f>
        <v>0</v>
      </c>
      <c r="P113" s="29">
        <f>G113*'Res PW (2) Staff-36'!$B$9</f>
        <v>-4567550.7683626348</v>
      </c>
      <c r="Q113" s="162">
        <f>H113*'Res PW (2) Staff-36'!$B$10</f>
        <v>52456286.093379259</v>
      </c>
      <c r="R113" s="29">
        <f>I113*'Res PW (2) Staff-36'!$B$11</f>
        <v>-2281728.1497963602</v>
      </c>
      <c r="S113" s="162">
        <f>J113*'Res PW (2) Staff-36'!$B$12</f>
        <v>-28102825.32614072</v>
      </c>
      <c r="T113" s="29">
        <f>K113*'Res PW (2) Staff-36'!$B$13</f>
        <v>49643811.660452701</v>
      </c>
      <c r="U113" s="157">
        <f t="shared" si="12"/>
        <v>39401181.131058365</v>
      </c>
      <c r="V113" s="44">
        <f t="shared" si="13"/>
        <v>1264963.7625943124</v>
      </c>
      <c r="W113" s="48">
        <f t="shared" si="14"/>
        <v>3.3169618013567014E-2</v>
      </c>
    </row>
    <row r="114" spans="1:27" x14ac:dyDescent="0.2">
      <c r="A114" s="45">
        <f>'Monthly Data'!A114</f>
        <v>43586</v>
      </c>
      <c r="B114" s="29">
        <f t="shared" si="8"/>
        <v>2019</v>
      </c>
      <c r="C114" s="29">
        <f t="shared" si="9"/>
        <v>5</v>
      </c>
      <c r="D114" s="157">
        <f>'Monthly Data'!E114</f>
        <v>38687535.368464053</v>
      </c>
      <c r="E114" s="46">
        <f>'Monthly Data'!AL114</f>
        <v>63.5</v>
      </c>
      <c r="F114" s="46">
        <f>'Monthly Data'!AK114</f>
        <v>14.6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J114" s="44">
        <f>'Monthly Data'!F114</f>
        <v>61467</v>
      </c>
      <c r="K114" s="46">
        <f>'Monthly Data'!BH114</f>
        <v>31</v>
      </c>
      <c r="M114" s="29">
        <f>'Res PW (2) Staff-36'!$B$6</f>
        <v>-30249890.785522901</v>
      </c>
      <c r="N114" s="29">
        <f>E114*'Res PW (2) Staff-36'!$B$7</f>
        <v>917169.52595275815</v>
      </c>
      <c r="O114" s="29">
        <f>F114*'Res PW (2) Staff-36'!$B$8</f>
        <v>1032158.5407602569</v>
      </c>
      <c r="P114" s="29">
        <f>G114*'Res PW (2) Staff-36'!$B$9</f>
        <v>-4608332.4716515876</v>
      </c>
      <c r="Q114" s="162">
        <f>H114*'Res PW (2) Staff-36'!$B$10</f>
        <v>52578287.353731126</v>
      </c>
      <c r="R114" s="29">
        <f>I114*'Res PW (2) Staff-36'!$B$11</f>
        <v>-2281728.1497963602</v>
      </c>
      <c r="S114" s="162">
        <f>J114*'Res PW (2) Staff-36'!$B$12</f>
        <v>-28100996.637794919</v>
      </c>
      <c r="T114" s="29">
        <f>K114*'Res PW (2) Staff-36'!$B$13</f>
        <v>51298605.382467791</v>
      </c>
      <c r="U114" s="157">
        <f t="shared" si="12"/>
        <v>40585272.758146167</v>
      </c>
      <c r="V114" s="44">
        <f t="shared" si="13"/>
        <v>1897737.3896821141</v>
      </c>
      <c r="W114" s="48">
        <f t="shared" si="14"/>
        <v>4.9052940995281007E-2</v>
      </c>
    </row>
    <row r="115" spans="1:27" x14ac:dyDescent="0.2">
      <c r="A115" s="45">
        <f>'Monthly Data'!A115</f>
        <v>43617</v>
      </c>
      <c r="B115" s="29">
        <f t="shared" si="8"/>
        <v>2019</v>
      </c>
      <c r="C115" s="29">
        <f t="shared" si="9"/>
        <v>6</v>
      </c>
      <c r="D115" s="157">
        <f>'Monthly Data'!E115</f>
        <v>45809351.368464053</v>
      </c>
      <c r="E115" s="46">
        <f>'Monthly Data'!AL115</f>
        <v>0.19999999999999929</v>
      </c>
      <c r="F115" s="46">
        <f>'Monthly Data'!AK115</f>
        <v>103.60000000000002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J115" s="44">
        <f>'Monthly Data'!F115</f>
        <v>61472</v>
      </c>
      <c r="K115" s="46">
        <f>'Monthly Data'!BH115</f>
        <v>30</v>
      </c>
      <c r="M115" s="29">
        <f>'Res PW (2) Staff-36'!$B$6</f>
        <v>-30249890.785522901</v>
      </c>
      <c r="N115" s="29">
        <f>E115*'Res PW (2) Staff-36'!$B$7</f>
        <v>2888.7229163866295</v>
      </c>
      <c r="O115" s="29">
        <f>F115*'Res PW (2) Staff-36'!$B$8</f>
        <v>7324083.891970044</v>
      </c>
      <c r="P115" s="29">
        <f>G115*'Res PW (2) Staff-36'!$B$9</f>
        <v>-4649114.1749405395</v>
      </c>
      <c r="Q115" s="162">
        <f>H115*'Res PW (2) Staff-36'!$B$10</f>
        <v>52703835.162349023</v>
      </c>
      <c r="R115" s="29">
        <f>I115*'Res PW (2) Staff-36'!$B$11</f>
        <v>0</v>
      </c>
      <c r="S115" s="162">
        <f>J115*'Res PW (2) Staff-36'!$B$12</f>
        <v>-28103282.498227168</v>
      </c>
      <c r="T115" s="29">
        <f>K115*'Res PW (2) Staff-36'!$B$13</f>
        <v>49643811.660452701</v>
      </c>
      <c r="U115" s="157">
        <f t="shared" si="12"/>
        <v>46672331.978997543</v>
      </c>
      <c r="V115" s="44">
        <f t="shared" si="13"/>
        <v>862980.61053349078</v>
      </c>
      <c r="W115" s="48">
        <f t="shared" si="14"/>
        <v>1.8838524990065272E-2</v>
      </c>
    </row>
    <row r="116" spans="1:27" x14ac:dyDescent="0.2">
      <c r="A116" s="45">
        <f>'Monthly Data'!A116</f>
        <v>43647</v>
      </c>
      <c r="B116" s="29">
        <f t="shared" si="8"/>
        <v>2019</v>
      </c>
      <c r="C116" s="29">
        <f t="shared" si="9"/>
        <v>7</v>
      </c>
      <c r="D116" s="157">
        <f>'Monthly Data'!E116</f>
        <v>63706883.368464053</v>
      </c>
      <c r="E116" s="46">
        <f>'Monthly Data'!AL116</f>
        <v>0</v>
      </c>
      <c r="F116" s="46">
        <f>'Monthly Data'!AK116</f>
        <v>276.59999999999997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J116" s="44">
        <f>'Monthly Data'!F116</f>
        <v>61470</v>
      </c>
      <c r="K116" s="46">
        <f>'Monthly Data'!BH116</f>
        <v>31</v>
      </c>
      <c r="M116" s="29">
        <f>'Res PW (2) Staff-36'!$B$6</f>
        <v>-30249890.785522901</v>
      </c>
      <c r="N116" s="29">
        <f>E116*'Res PW (2) Staff-36'!$B$7</f>
        <v>0</v>
      </c>
      <c r="O116" s="29">
        <f>F116*'Res PW (2) Staff-36'!$B$8</f>
        <v>19554455.642074455</v>
      </c>
      <c r="P116" s="29">
        <f>G116*'Res PW (2) Staff-36'!$B$9</f>
        <v>-4689895.8782294914</v>
      </c>
      <c r="Q116" s="162">
        <f>H116*'Res PW (2) Staff-36'!$B$10</f>
        <v>52722277.213332437</v>
      </c>
      <c r="R116" s="29">
        <f>I116*'Res PW (2) Staff-36'!$B$11</f>
        <v>0</v>
      </c>
      <c r="S116" s="162">
        <f>J116*'Res PW (2) Staff-36'!$B$12</f>
        <v>-28102368.154054269</v>
      </c>
      <c r="T116" s="29">
        <f>K116*'Res PW (2) Staff-36'!$B$13</f>
        <v>51298605.382467791</v>
      </c>
      <c r="U116" s="157">
        <f t="shared" si="12"/>
        <v>60533183.420068026</v>
      </c>
      <c r="V116" s="44">
        <f t="shared" si="13"/>
        <v>-3173699.9483960271</v>
      </c>
      <c r="W116" s="48">
        <f t="shared" si="14"/>
        <v>4.9817221948218242E-2</v>
      </c>
    </row>
    <row r="117" spans="1:27" x14ac:dyDescent="0.2">
      <c r="A117" s="45">
        <f>'Monthly Data'!A117</f>
        <v>43678</v>
      </c>
      <c r="B117" s="29">
        <f t="shared" si="8"/>
        <v>2019</v>
      </c>
      <c r="C117" s="29">
        <f t="shared" si="9"/>
        <v>8</v>
      </c>
      <c r="D117" s="157">
        <f>'Monthly Data'!E117</f>
        <v>58791321.368464053</v>
      </c>
      <c r="E117" s="46">
        <f>'Monthly Data'!AL117</f>
        <v>0</v>
      </c>
      <c r="F117" s="46">
        <f>'Monthly Data'!AK117</f>
        <v>225.29999999999998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J117" s="44">
        <f>'Monthly Data'!F117</f>
        <v>61464</v>
      </c>
      <c r="K117" s="46">
        <f>'Monthly Data'!BH117</f>
        <v>31</v>
      </c>
      <c r="M117" s="29">
        <f>'Res PW (2) Staff-36'!$B$6</f>
        <v>-30249890.785522901</v>
      </c>
      <c r="N117" s="29">
        <f>E117*'Res PW (2) Staff-36'!$B$7</f>
        <v>0</v>
      </c>
      <c r="O117" s="29">
        <f>F117*'Res PW (2) Staff-36'!$B$8</f>
        <v>15927761.591320951</v>
      </c>
      <c r="P117" s="29">
        <f>G117*'Res PW (2) Staff-36'!$B$9</f>
        <v>-4730677.5815184433</v>
      </c>
      <c r="Q117" s="162">
        <f>H117*'Res PW (2) Staff-36'!$B$10</f>
        <v>52840731.925418258</v>
      </c>
      <c r="R117" s="29">
        <f>I117*'Res PW (2) Staff-36'!$B$11</f>
        <v>0</v>
      </c>
      <c r="S117" s="162">
        <f>J117*'Res PW (2) Staff-36'!$B$12</f>
        <v>-28099625.121535573</v>
      </c>
      <c r="T117" s="29">
        <f>K117*'Res PW (2) Staff-36'!$B$13</f>
        <v>51298605.382467791</v>
      </c>
      <c r="U117" s="157">
        <f t="shared" si="12"/>
        <v>56986905.410630077</v>
      </c>
      <c r="V117" s="44">
        <f t="shared" si="13"/>
        <v>-1804415.9578339756</v>
      </c>
      <c r="W117" s="48">
        <f t="shared" si="14"/>
        <v>3.0691876212904323E-2</v>
      </c>
    </row>
    <row r="118" spans="1:27" x14ac:dyDescent="0.2">
      <c r="A118" s="45">
        <f>'Monthly Data'!A118</f>
        <v>43709</v>
      </c>
      <c r="B118" s="29">
        <f t="shared" si="8"/>
        <v>2019</v>
      </c>
      <c r="C118" s="29">
        <f t="shared" si="9"/>
        <v>9</v>
      </c>
      <c r="D118" s="157">
        <f>'Monthly Data'!E118</f>
        <v>44845897.368464053</v>
      </c>
      <c r="E118" s="46">
        <f>'Monthly Data'!AL118</f>
        <v>0</v>
      </c>
      <c r="F118" s="46">
        <f>'Monthly Data'!AK118</f>
        <v>133.90000000000003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J118" s="44">
        <f>'Monthly Data'!F118</f>
        <v>61464</v>
      </c>
      <c r="K118" s="46">
        <f>'Monthly Data'!BH118</f>
        <v>30</v>
      </c>
      <c r="M118" s="29">
        <f>'Res PW (2) Staff-36'!$B$6</f>
        <v>-30249890.785522901</v>
      </c>
      <c r="N118" s="29">
        <f>E118*'Res PW (2) Staff-36'!$B$7</f>
        <v>0</v>
      </c>
      <c r="O118" s="29">
        <f>F118*'Res PW (2) Staff-36'!$B$8</f>
        <v>9466166.3429998942</v>
      </c>
      <c r="P118" s="29">
        <f>G118*'Res PW (2) Staff-36'!$B$9</f>
        <v>-4771459.2848073961</v>
      </c>
      <c r="Q118" s="162">
        <f>H118*'Res PW (2) Staff-36'!$B$10</f>
        <v>53044303.795889087</v>
      </c>
      <c r="R118" s="29">
        <f>I118*'Res PW (2) Staff-36'!$B$11</f>
        <v>-2281728.1497963602</v>
      </c>
      <c r="S118" s="162">
        <f>J118*'Res PW (2) Staff-36'!$B$12</f>
        <v>-28099625.121535573</v>
      </c>
      <c r="T118" s="29">
        <f>K118*'Res PW (2) Staff-36'!$B$13</f>
        <v>49643811.660452701</v>
      </c>
      <c r="U118" s="157">
        <f t="shared" si="12"/>
        <v>46751578.457679451</v>
      </c>
      <c r="V118" s="44">
        <f t="shared" si="13"/>
        <v>1905681.0892153978</v>
      </c>
      <c r="W118" s="48">
        <f t="shared" si="14"/>
        <v>4.2493989440280128E-2</v>
      </c>
    </row>
    <row r="119" spans="1:27" x14ac:dyDescent="0.2">
      <c r="A119" s="45">
        <f>'Monthly Data'!A119</f>
        <v>43739</v>
      </c>
      <c r="B119" s="29">
        <f t="shared" si="8"/>
        <v>2019</v>
      </c>
      <c r="C119" s="29">
        <f t="shared" si="9"/>
        <v>10</v>
      </c>
      <c r="D119" s="157">
        <f>'Monthly Data'!E119</f>
        <v>39953111.368464053</v>
      </c>
      <c r="E119" s="46">
        <f>'Monthly Data'!AL119</f>
        <v>32</v>
      </c>
      <c r="F119" s="46">
        <f>'Monthly Data'!AK119</f>
        <v>15.999999999999998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J119" s="44">
        <f>'Monthly Data'!F119</f>
        <v>61500</v>
      </c>
      <c r="K119" s="46">
        <f>'Monthly Data'!BH119</f>
        <v>31</v>
      </c>
      <c r="M119" s="29">
        <f>'Res PW (2) Staff-36'!$B$6</f>
        <v>-30249890.785522901</v>
      </c>
      <c r="N119" s="29">
        <f>E119*'Res PW (2) Staff-36'!$B$7</f>
        <v>462195.66662186239</v>
      </c>
      <c r="O119" s="29">
        <f>F119*'Res PW (2) Staff-36'!$B$8</f>
        <v>1131132.6474085005</v>
      </c>
      <c r="P119" s="29">
        <f>G119*'Res PW (2) Staff-36'!$B$9</f>
        <v>-4812240.988096348</v>
      </c>
      <c r="Q119" s="162">
        <f>H119*'Res PW (2) Staff-36'!$B$10</f>
        <v>53226596.376763664</v>
      </c>
      <c r="R119" s="29">
        <f>I119*'Res PW (2) Staff-36'!$B$11</f>
        <v>-2281728.1497963602</v>
      </c>
      <c r="S119" s="162">
        <f>J119*'Res PW (2) Staff-36'!$B$12</f>
        <v>-28116083.316647757</v>
      </c>
      <c r="T119" s="29">
        <f>K119*'Res PW (2) Staff-36'!$B$13</f>
        <v>51298605.382467791</v>
      </c>
      <c r="U119" s="157">
        <f t="shared" si="12"/>
        <v>40658586.833198458</v>
      </c>
      <c r="V119" s="44">
        <f t="shared" si="13"/>
        <v>705475.46473440528</v>
      </c>
      <c r="W119" s="48">
        <f t="shared" si="14"/>
        <v>1.765758511842094E-2</v>
      </c>
    </row>
    <row r="120" spans="1:27" x14ac:dyDescent="0.2">
      <c r="A120" s="45">
        <f>'Monthly Data'!A120</f>
        <v>43770</v>
      </c>
      <c r="B120" s="29">
        <f t="shared" si="8"/>
        <v>2019</v>
      </c>
      <c r="C120" s="29">
        <f t="shared" si="9"/>
        <v>11</v>
      </c>
      <c r="D120" s="157">
        <f>'Monthly Data'!E120</f>
        <v>40978579.368464053</v>
      </c>
      <c r="E120" s="46">
        <f>'Monthly Data'!AL120</f>
        <v>284</v>
      </c>
      <c r="F120" s="46">
        <f>'Monthly Data'!AK120</f>
        <v>0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J120" s="44">
        <f>'Monthly Data'!F120</f>
        <v>61496</v>
      </c>
      <c r="K120" s="46">
        <f>'Monthly Data'!BH120</f>
        <v>30</v>
      </c>
      <c r="M120" s="29">
        <f>'Res PW (2) Staff-36'!$B$6</f>
        <v>-30249890.785522901</v>
      </c>
      <c r="N120" s="29">
        <f>E120*'Res PW (2) Staff-36'!$B$7</f>
        <v>4101986.5412690286</v>
      </c>
      <c r="O120" s="29">
        <f>F120*'Res PW (2) Staff-36'!$B$8</f>
        <v>0</v>
      </c>
      <c r="P120" s="29">
        <f>G120*'Res PW (2) Staff-36'!$B$9</f>
        <v>-4853022.6913852999</v>
      </c>
      <c r="Q120" s="162">
        <f>H120*'Res PW (2) Staff-36'!$B$10</f>
        <v>53320934.560640395</v>
      </c>
      <c r="R120" s="29">
        <f>I120*'Res PW (2) Staff-36'!$B$11</f>
        <v>-2281728.1497963602</v>
      </c>
      <c r="S120" s="162">
        <f>J120*'Res PW (2) Staff-36'!$B$12</f>
        <v>-28114254.628301959</v>
      </c>
      <c r="T120" s="29">
        <f>K120*'Res PW (2) Staff-36'!$B$13</f>
        <v>49643811.660452701</v>
      </c>
      <c r="U120" s="157">
        <f t="shared" si="12"/>
        <v>41567836.507355601</v>
      </c>
      <c r="V120" s="44">
        <f t="shared" si="13"/>
        <v>589257.13889154792</v>
      </c>
      <c r="W120" s="48">
        <f t="shared" si="14"/>
        <v>1.4379638044383341E-2</v>
      </c>
    </row>
    <row r="121" spans="1:27" x14ac:dyDescent="0.2">
      <c r="A121" s="45">
        <f>'Monthly Data'!A121</f>
        <v>43800</v>
      </c>
      <c r="B121" s="29">
        <f t="shared" si="8"/>
        <v>2019</v>
      </c>
      <c r="C121" s="29">
        <f t="shared" si="9"/>
        <v>12</v>
      </c>
      <c r="D121" s="157">
        <f>'Monthly Data'!E121</f>
        <v>46059960.368464053</v>
      </c>
      <c r="E121" s="46">
        <f>'Monthly Data'!AL121</f>
        <v>334.40000000000003</v>
      </c>
      <c r="F121" s="46">
        <f>'Monthly Data'!AK121</f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J121" s="44">
        <f>'Monthly Data'!F121</f>
        <v>61500</v>
      </c>
      <c r="K121" s="46">
        <f>'Monthly Data'!BH121</f>
        <v>31</v>
      </c>
      <c r="M121" s="29">
        <f>'Res PW (2) Staff-36'!$B$6</f>
        <v>-30249890.785522901</v>
      </c>
      <c r="N121" s="29">
        <f>E121*'Res PW (2) Staff-36'!$B$7</f>
        <v>4829944.7161984621</v>
      </c>
      <c r="O121" s="29">
        <f>F121*'Res PW (2) Staff-36'!$B$8</f>
        <v>0</v>
      </c>
      <c r="P121" s="29">
        <f>G121*'Res PW (2) Staff-36'!$B$9</f>
        <v>-4893804.3946742518</v>
      </c>
      <c r="Q121" s="162">
        <f>H121*'Res PW (2) Staff-36'!$B$10</f>
        <v>53375551.403937444</v>
      </c>
      <c r="R121" s="29">
        <f>I121*'Res PW (2) Staff-36'!$B$11</f>
        <v>0</v>
      </c>
      <c r="S121" s="162">
        <f>J121*'Res PW (2) Staff-36'!$B$12</f>
        <v>-28116083.316647757</v>
      </c>
      <c r="T121" s="29">
        <f>K121*'Res PW (2) Staff-36'!$B$13</f>
        <v>51298605.382467791</v>
      </c>
      <c r="U121" s="157">
        <f t="shared" si="12"/>
        <v>46244323.005758792</v>
      </c>
      <c r="V121" s="44">
        <f t="shared" si="13"/>
        <v>184362.63729473948</v>
      </c>
      <c r="W121" s="48">
        <f t="shared" si="14"/>
        <v>4.0026659992735761E-3</v>
      </c>
    </row>
    <row r="122" spans="1:27" x14ac:dyDescent="0.2">
      <c r="A122" s="45"/>
      <c r="W122" s="247">
        <f>AVERAGE(W2:W121)</f>
        <v>2.5381293889928859E-2</v>
      </c>
    </row>
    <row r="123" spans="1:27" x14ac:dyDescent="0.2">
      <c r="A123" s="45"/>
    </row>
    <row r="124" spans="1:27" x14ac:dyDescent="0.2">
      <c r="A124" s="45"/>
      <c r="Z124" s="26"/>
      <c r="AA124" s="48"/>
    </row>
    <row r="125" spans="1:27" x14ac:dyDescent="0.2">
      <c r="A125" s="45"/>
      <c r="Z125" s="26"/>
      <c r="AA125" s="48"/>
    </row>
    <row r="126" spans="1:27" x14ac:dyDescent="0.2">
      <c r="A126" s="45"/>
      <c r="Z126" s="26"/>
      <c r="AA126" s="48"/>
    </row>
    <row r="127" spans="1:27" x14ac:dyDescent="0.2">
      <c r="A127" s="45"/>
      <c r="Z127" s="26"/>
      <c r="AA127" s="48"/>
    </row>
    <row r="128" spans="1:27" x14ac:dyDescent="0.2">
      <c r="A128" s="45"/>
      <c r="Z128" s="26"/>
      <c r="AA128" s="48"/>
    </row>
    <row r="129" spans="1:31" x14ac:dyDescent="0.2">
      <c r="A129" s="45"/>
      <c r="Z129" s="26"/>
      <c r="AA129" s="48"/>
    </row>
    <row r="130" spans="1:31" x14ac:dyDescent="0.2">
      <c r="A130" s="45"/>
      <c r="Z130" s="26"/>
      <c r="AA130" s="48"/>
    </row>
    <row r="131" spans="1:31" x14ac:dyDescent="0.2">
      <c r="A131" s="45"/>
      <c r="Z131" s="26"/>
      <c r="AA131" s="48"/>
    </row>
    <row r="132" spans="1:31" x14ac:dyDescent="0.2">
      <c r="A132" s="45"/>
      <c r="Z132" s="26"/>
      <c r="AA132" s="48"/>
    </row>
    <row r="133" spans="1:31" x14ac:dyDescent="0.2">
      <c r="A133" s="45"/>
      <c r="Z133" s="26"/>
      <c r="AA133" s="48"/>
    </row>
    <row r="134" spans="1:31" x14ac:dyDescent="0.2">
      <c r="A134" s="45"/>
      <c r="Z134" s="26"/>
      <c r="AA134" s="48"/>
    </row>
    <row r="135" spans="1:31" x14ac:dyDescent="0.2">
      <c r="A135" s="45"/>
      <c r="Z135" s="26"/>
      <c r="AA135" s="48"/>
    </row>
    <row r="136" spans="1:31" x14ac:dyDescent="0.2">
      <c r="A136" s="45"/>
    </row>
    <row r="137" spans="1:31" x14ac:dyDescent="0.2">
      <c r="A137" s="45"/>
      <c r="Z137" s="26"/>
    </row>
    <row r="138" spans="1:31" x14ac:dyDescent="0.2">
      <c r="A138" s="45"/>
      <c r="W138" s="48"/>
      <c r="Z138" s="26"/>
      <c r="AA138" s="156"/>
      <c r="AC138" s="26"/>
      <c r="AD138" s="26"/>
      <c r="AE138" s="160"/>
    </row>
    <row r="139" spans="1:31" x14ac:dyDescent="0.2">
      <c r="A139" s="45"/>
      <c r="W139" s="48"/>
      <c r="Z139" s="26"/>
      <c r="AA139" s="156"/>
      <c r="AC139" s="26"/>
      <c r="AD139" s="26"/>
      <c r="AE139" s="160"/>
    </row>
    <row r="140" spans="1:31" x14ac:dyDescent="0.2">
      <c r="A140" s="45"/>
      <c r="W140" s="48"/>
      <c r="Z140" s="26"/>
      <c r="AA140" s="156"/>
      <c r="AC140" s="26"/>
      <c r="AD140" s="26"/>
      <c r="AE140" s="160"/>
    </row>
    <row r="141" spans="1:31" x14ac:dyDescent="0.2">
      <c r="A141" s="45"/>
      <c r="W141" s="48"/>
      <c r="Z141" s="26"/>
      <c r="AA141" s="156"/>
      <c r="AC141" s="26"/>
      <c r="AD141" s="26"/>
      <c r="AE141" s="160"/>
    </row>
    <row r="142" spans="1:31" x14ac:dyDescent="0.2">
      <c r="A142" s="45"/>
      <c r="W142" s="48"/>
      <c r="Z142" s="26"/>
      <c r="AA142" s="156"/>
      <c r="AC142" s="26"/>
      <c r="AD142" s="26"/>
      <c r="AE142" s="160"/>
    </row>
    <row r="143" spans="1:31" x14ac:dyDescent="0.2">
      <c r="A143" s="45"/>
      <c r="W143" s="48"/>
      <c r="Z143" s="26"/>
      <c r="AA143" s="156"/>
      <c r="AC143" s="26"/>
      <c r="AD143" s="26"/>
      <c r="AE143" s="160"/>
    </row>
    <row r="144" spans="1:31" x14ac:dyDescent="0.2">
      <c r="A144" s="45"/>
      <c r="W144" s="48"/>
      <c r="Z144" s="26"/>
      <c r="AA144" s="156"/>
      <c r="AC144" s="26"/>
      <c r="AD144" s="26"/>
      <c r="AE144" s="160"/>
    </row>
    <row r="145" spans="1:31" x14ac:dyDescent="0.2">
      <c r="A145" s="45"/>
      <c r="W145" s="48"/>
      <c r="Z145" s="26"/>
      <c r="AA145" s="156"/>
      <c r="AC145" s="26"/>
      <c r="AD145" s="26"/>
      <c r="AE145" s="160"/>
    </row>
    <row r="146" spans="1:31" x14ac:dyDescent="0.2">
      <c r="A146" s="45"/>
      <c r="W146" s="48"/>
      <c r="Z146" s="26"/>
      <c r="AA146" s="156"/>
      <c r="AC146" s="26"/>
      <c r="AD146" s="26"/>
      <c r="AE146" s="160"/>
    </row>
    <row r="147" spans="1:31" x14ac:dyDescent="0.2">
      <c r="A147" s="45"/>
      <c r="W147" s="48"/>
      <c r="Z147" s="26"/>
      <c r="AA147" s="156"/>
      <c r="AC147" s="26"/>
      <c r="AD147" s="26"/>
      <c r="AE147" s="160"/>
    </row>
    <row r="148" spans="1:31" x14ac:dyDescent="0.2">
      <c r="A148" s="45"/>
      <c r="Z148" s="26"/>
    </row>
    <row r="149" spans="1:31" x14ac:dyDescent="0.2">
      <c r="A149" s="45"/>
      <c r="AE149" s="161"/>
    </row>
    <row r="150" spans="1:31" x14ac:dyDescent="0.2">
      <c r="A150" s="45"/>
    </row>
    <row r="151" spans="1:31" x14ac:dyDescent="0.2">
      <c r="A151" s="45"/>
    </row>
    <row r="152" spans="1:31" x14ac:dyDescent="0.2">
      <c r="A152" s="45"/>
    </row>
    <row r="153" spans="1:31" x14ac:dyDescent="0.2">
      <c r="A153" s="45"/>
    </row>
    <row r="154" spans="1:31" x14ac:dyDescent="0.2">
      <c r="A154" s="45"/>
    </row>
    <row r="155" spans="1:31" x14ac:dyDescent="0.2">
      <c r="A155" s="45"/>
    </row>
    <row r="156" spans="1:31" x14ac:dyDescent="0.2">
      <c r="A156" s="45"/>
    </row>
    <row r="157" spans="1:31" x14ac:dyDescent="0.2">
      <c r="A157" s="45"/>
    </row>
    <row r="158" spans="1:31" x14ac:dyDescent="0.2">
      <c r="A158" s="45"/>
    </row>
    <row r="159" spans="1:31" x14ac:dyDescent="0.2">
      <c r="A159" s="45"/>
    </row>
    <row r="160" spans="1:3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7BF70-0FFC-4A03-8AC9-93D80432BCEE}">
  <dimension ref="A1:N19"/>
  <sheetViews>
    <sheetView workbookViewId="0">
      <selection activeCell="G1" sqref="G1"/>
    </sheetView>
  </sheetViews>
  <sheetFormatPr defaultRowHeight="12.75" x14ac:dyDescent="0.2"/>
  <cols>
    <col min="1" max="1" width="16.83203125" style="200" customWidth="1"/>
    <col min="2" max="2" width="15.5" style="200" bestFit="1" customWidth="1"/>
    <col min="3" max="3" width="16.6640625" style="200" customWidth="1"/>
    <col min="4" max="16384" width="9.33203125" style="200"/>
  </cols>
  <sheetData>
    <row r="1" spans="1:14" x14ac:dyDescent="0.2">
      <c r="A1" s="200" t="s">
        <v>233</v>
      </c>
    </row>
    <row r="2" spans="1:14" x14ac:dyDescent="0.2">
      <c r="A2" s="200" t="s">
        <v>256</v>
      </c>
    </row>
    <row r="3" spans="1:14" x14ac:dyDescent="0.2">
      <c r="A3" s="200" t="s">
        <v>269</v>
      </c>
    </row>
    <row r="5" spans="1:14" x14ac:dyDescent="0.2">
      <c r="B5" s="200" t="s">
        <v>72</v>
      </c>
      <c r="C5" s="200" t="s">
        <v>73</v>
      </c>
      <c r="D5" s="200" t="s">
        <v>74</v>
      </c>
      <c r="E5" s="200" t="s">
        <v>75</v>
      </c>
    </row>
    <row r="6" spans="1:14" x14ac:dyDescent="0.2">
      <c r="A6" s="200" t="s">
        <v>76</v>
      </c>
      <c r="B6" s="237">
        <v>-56975609.640076801</v>
      </c>
      <c r="C6" s="237">
        <v>24658291.084258702</v>
      </c>
      <c r="D6" s="237">
        <v>-2.3106065803744502</v>
      </c>
      <c r="E6" s="237">
        <v>2.2669242322683199E-2</v>
      </c>
      <c r="L6" s="43"/>
      <c r="N6" s="43"/>
    </row>
    <row r="7" spans="1:14" x14ac:dyDescent="0.2">
      <c r="A7" s="200" t="s">
        <v>41</v>
      </c>
      <c r="B7" s="237">
        <v>14432.5666374297</v>
      </c>
      <c r="C7" s="237">
        <v>1434.4368710589999</v>
      </c>
      <c r="D7" s="237">
        <v>10.0614860985653</v>
      </c>
      <c r="E7" s="237">
        <v>2.17218418982023E-17</v>
      </c>
      <c r="L7" s="43"/>
      <c r="N7" s="43"/>
    </row>
    <row r="8" spans="1:14" x14ac:dyDescent="0.2">
      <c r="A8" s="200" t="s">
        <v>40</v>
      </c>
      <c r="B8" s="237">
        <v>70700.479672118599</v>
      </c>
      <c r="C8" s="237">
        <v>2806.3276334576499</v>
      </c>
      <c r="D8" s="237">
        <v>25.193237891831298</v>
      </c>
      <c r="E8" s="237">
        <v>3.4890711239362203E-48</v>
      </c>
      <c r="L8" s="43"/>
      <c r="N8" s="43"/>
    </row>
    <row r="9" spans="1:14" x14ac:dyDescent="0.2">
      <c r="A9" s="200" t="s">
        <v>69</v>
      </c>
      <c r="B9" s="237">
        <v>-54766.310510309901</v>
      </c>
      <c r="C9" s="237">
        <v>28976.660831095902</v>
      </c>
      <c r="D9" s="237">
        <v>-1.89001454755402</v>
      </c>
      <c r="E9" s="237">
        <v>6.1318101525270202E-2</v>
      </c>
      <c r="L9" s="43"/>
      <c r="N9" s="43"/>
    </row>
    <row r="10" spans="1:14" x14ac:dyDescent="0.2">
      <c r="A10" s="200" t="s">
        <v>18</v>
      </c>
      <c r="B10" s="237">
        <v>7134.0413410183401</v>
      </c>
      <c r="C10" s="237">
        <v>3763.5531468427698</v>
      </c>
      <c r="D10" s="237">
        <v>1.8955601429471101</v>
      </c>
      <c r="E10" s="237">
        <v>6.0572910213097901E-2</v>
      </c>
      <c r="L10" s="43"/>
      <c r="N10" s="43"/>
    </row>
    <row r="11" spans="1:14" x14ac:dyDescent="0.2">
      <c r="A11" s="200" t="s">
        <v>68</v>
      </c>
      <c r="B11" s="237">
        <v>-2271918.2327876701</v>
      </c>
      <c r="C11" s="237">
        <v>387161.23488095199</v>
      </c>
      <c r="D11" s="237">
        <v>-5.8681449176756102</v>
      </c>
      <c r="E11" s="237">
        <v>4.4832368350527299E-8</v>
      </c>
      <c r="L11" s="43"/>
    </row>
    <row r="12" spans="1:14" x14ac:dyDescent="0.2">
      <c r="A12" s="200" t="s">
        <v>258</v>
      </c>
      <c r="B12" s="43">
        <v>1653183.1100823199</v>
      </c>
      <c r="C12" s="43">
        <v>145426.38575898501</v>
      </c>
      <c r="D12" s="200">
        <v>11.3678346708151</v>
      </c>
      <c r="E12" s="43">
        <v>1.98573757924666E-20</v>
      </c>
    </row>
    <row r="13" spans="1:14" x14ac:dyDescent="0.2">
      <c r="E13" s="43"/>
    </row>
    <row r="14" spans="1:14" x14ac:dyDescent="0.2">
      <c r="A14" s="200" t="s">
        <v>199</v>
      </c>
    </row>
    <row r="15" spans="1:14" x14ac:dyDescent="0.2">
      <c r="A15" s="200" t="s">
        <v>77</v>
      </c>
      <c r="B15" s="200">
        <v>45847346.960665099</v>
      </c>
      <c r="C15" s="200" t="s">
        <v>78</v>
      </c>
      <c r="D15" s="200">
        <v>6849376.7671780204</v>
      </c>
      <c r="M15" s="43"/>
    </row>
    <row r="16" spans="1:14" x14ac:dyDescent="0.2">
      <c r="A16" s="200" t="s">
        <v>79</v>
      </c>
      <c r="B16" s="200">
        <v>247143083686352</v>
      </c>
      <c r="C16" s="200" t="s">
        <v>80</v>
      </c>
      <c r="D16" s="200">
        <v>1478887.05967611</v>
      </c>
    </row>
    <row r="17" spans="1:4" x14ac:dyDescent="0.2">
      <c r="A17" s="200" t="s">
        <v>81</v>
      </c>
      <c r="B17" s="200">
        <v>0.95580019787148296</v>
      </c>
      <c r="C17" s="200" t="s">
        <v>82</v>
      </c>
      <c r="D17" s="43">
        <v>0.95345330572306697</v>
      </c>
    </row>
    <row r="18" spans="1:4" x14ac:dyDescent="0.2">
      <c r="A18" s="200" t="s">
        <v>270</v>
      </c>
      <c r="B18" s="200">
        <v>311.59261768609002</v>
      </c>
      <c r="C18" s="200" t="s">
        <v>83</v>
      </c>
      <c r="D18" s="43">
        <v>7.6107904603249296E-68</v>
      </c>
    </row>
    <row r="19" spans="1:4" x14ac:dyDescent="0.2">
      <c r="A19" s="200" t="s">
        <v>84</v>
      </c>
      <c r="B19" s="200">
        <v>-1.5531616575967799E-3</v>
      </c>
      <c r="C19" s="200" t="s">
        <v>85</v>
      </c>
      <c r="D19" s="43">
        <v>1.9872979224365901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3CDB7-D330-454B-B92D-4F1A75E34802}">
  <dimension ref="A1:AC195"/>
  <sheetViews>
    <sheetView topLeftCell="L1" workbookViewId="0">
      <selection activeCell="U122" sqref="U122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9" width="9.6640625" style="29" customWidth="1"/>
    <col min="10" max="10" width="12.5" style="29" bestFit="1" customWidth="1"/>
    <col min="11" max="11" width="9.33203125" style="29"/>
    <col min="12" max="12" width="11.83203125" style="29" bestFit="1" customWidth="1"/>
    <col min="13" max="14" width="9.33203125" style="29"/>
    <col min="15" max="17" width="12.5" style="29" customWidth="1"/>
    <col min="18" max="18" width="16" style="29" customWidth="1"/>
    <col min="19" max="19" width="18.83203125" style="29" bestFit="1" customWidth="1"/>
    <col min="20" max="20" width="21.33203125" style="29" bestFit="1" customWidth="1"/>
    <col min="21" max="21" width="13.6640625" style="29" bestFit="1" customWidth="1"/>
    <col min="22" max="22" width="15.1640625" style="29" bestFit="1" customWidth="1"/>
    <col min="23" max="23" width="9.33203125" style="29"/>
    <col min="24" max="24" width="12.1640625" style="29" bestFit="1" customWidth="1"/>
    <col min="25" max="26" width="9.33203125" style="29"/>
    <col min="27" max="27" width="12.5" style="29" bestFit="1" customWidth="1"/>
    <col min="28" max="28" width="15.6640625" style="29" customWidth="1"/>
    <col min="29" max="29" width="13.33203125" style="29" bestFit="1" customWidth="1"/>
    <col min="30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J1" s="46" t="str">
        <f>'Monthly Data'!BH1</f>
        <v>Month Days</v>
      </c>
      <c r="L1" s="29" t="s">
        <v>76</v>
      </c>
      <c r="M1" s="46" t="str">
        <f>E1</f>
        <v>HDD12</v>
      </c>
      <c r="N1" s="46" t="str">
        <f>F1</f>
        <v>CDD14</v>
      </c>
      <c r="O1" s="46" t="str">
        <f>G1</f>
        <v>Trend</v>
      </c>
      <c r="P1" s="46" t="str">
        <f>H1</f>
        <v>Ont_FTEAdj</v>
      </c>
      <c r="Q1" s="46" t="str">
        <f>I1</f>
        <v>Shoulder</v>
      </c>
      <c r="R1" s="46" t="str">
        <f t="shared" ref="R1" si="0">J1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157">
        <f>'Monthly Data'!E2</f>
        <v>49397907</v>
      </c>
      <c r="E2" s="46">
        <f>'Monthly Data'!AL2</f>
        <v>483.20000000000005</v>
      </c>
      <c r="F2" s="46">
        <f>'Monthly Data'!AK2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J2" s="46">
        <f>'Monthly Data'!BH2</f>
        <v>31</v>
      </c>
      <c r="L2" s="29">
        <f>'Res PW (3) Staff-89'!$B$6</f>
        <v>-56975609.640076801</v>
      </c>
      <c r="M2" s="29">
        <f>E2*'Res PW (3) Staff-89'!$B$7</f>
        <v>6973816.1992060319</v>
      </c>
      <c r="N2" s="29">
        <f>F2*'Res PW (3) Staff-89'!$B$8</f>
        <v>0</v>
      </c>
      <c r="O2" s="29">
        <f>G2*'Res PW (3) Staff-89'!$B$9</f>
        <v>-54766.310510309901</v>
      </c>
      <c r="P2" s="162">
        <f>H2*'Res PW (3) Staff-89'!$B$10</f>
        <v>46135131.948231503</v>
      </c>
      <c r="Q2" s="29">
        <f>I2*'Res PW (3) Staff-89'!$B$11</f>
        <v>0</v>
      </c>
      <c r="R2" s="162">
        <f>J2*'Res PW (3) Staff-89'!$B$12</f>
        <v>51248676.412551917</v>
      </c>
      <c r="S2" s="157">
        <f t="shared" ref="S2:S33" si="3">SUM(L2:R2)</f>
        <v>47327248.609402344</v>
      </c>
      <c r="T2" s="44">
        <f t="shared" ref="T2:T33" si="4">S2-D2</f>
        <v>-2070658.3905976564</v>
      </c>
      <c r="U2" s="48">
        <f t="shared" ref="U2:U33" si="5">ABS(T2/D2)</f>
        <v>4.1917937749825239E-2</v>
      </c>
    </row>
    <row r="3" spans="1:21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157">
        <f>'Monthly Data'!E3</f>
        <v>40768686</v>
      </c>
      <c r="E3" s="46">
        <f>'Monthly Data'!AL3</f>
        <v>392.59999999999997</v>
      </c>
      <c r="F3" s="46">
        <f>'Monthly Data'!AK3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J3" s="46">
        <f>'Monthly Data'!BH3</f>
        <v>28</v>
      </c>
      <c r="L3" s="29">
        <f>'Res PW (3) Staff-89'!$B$6</f>
        <v>-56975609.640076801</v>
      </c>
      <c r="M3" s="29">
        <f>E3*'Res PW (3) Staff-89'!$B$7</f>
        <v>5666225.6618548995</v>
      </c>
      <c r="N3" s="29">
        <f>F3*'Res PW (3) Staff-89'!$B$8</f>
        <v>0</v>
      </c>
      <c r="O3" s="29">
        <f>G3*'Res PW (3) Staff-89'!$B$9</f>
        <v>-109532.6210206198</v>
      </c>
      <c r="P3" s="162">
        <f>H3*'Res PW (3) Staff-89'!$B$10</f>
        <v>46164381.517729677</v>
      </c>
      <c r="Q3" s="29">
        <f>I3*'Res PW (3) Staff-89'!$B$11</f>
        <v>0</v>
      </c>
      <c r="R3" s="162">
        <f>J3*'Res PW (3) Staff-89'!$B$12</f>
        <v>46289127.082304955</v>
      </c>
      <c r="S3" s="157">
        <f t="shared" si="3"/>
        <v>41034592.000792108</v>
      </c>
      <c r="T3" s="44">
        <f t="shared" si="4"/>
        <v>265906.00079210848</v>
      </c>
      <c r="U3" s="48">
        <f t="shared" si="5"/>
        <v>6.5223098137651156E-3</v>
      </c>
    </row>
    <row r="4" spans="1:21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157">
        <f>'Monthly Data'!E4</f>
        <v>40910014</v>
      </c>
      <c r="E4" s="46">
        <f>'Monthly Data'!AL4</f>
        <v>232.39999999999995</v>
      </c>
      <c r="F4" s="46">
        <f>'Monthly Data'!AK4</f>
        <v>0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J4" s="46">
        <f>'Monthly Data'!BH4</f>
        <v>31</v>
      </c>
      <c r="L4" s="29">
        <f>'Res PW (3) Staff-89'!$B$6</f>
        <v>-56975609.640076801</v>
      </c>
      <c r="M4" s="29">
        <f>E4*'Res PW (3) Staff-89'!$B$7</f>
        <v>3354128.4865386616</v>
      </c>
      <c r="N4" s="29">
        <f>F4*'Res PW (3) Staff-89'!$B$8</f>
        <v>0</v>
      </c>
      <c r="O4" s="29">
        <f>G4*'Res PW (3) Staff-89'!$B$9</f>
        <v>-164298.93153092969</v>
      </c>
      <c r="P4" s="162">
        <f>H4*'Res PW (3) Staff-89'!$B$10</f>
        <v>46210752.786446296</v>
      </c>
      <c r="Q4" s="29">
        <f>I4*'Res PW (3) Staff-89'!$B$11</f>
        <v>-2271918.2327876701</v>
      </c>
      <c r="R4" s="162">
        <f>J4*'Res PW (3) Staff-89'!$B$12</f>
        <v>51248676.412551917</v>
      </c>
      <c r="S4" s="157">
        <f t="shared" si="3"/>
        <v>41401730.881141476</v>
      </c>
      <c r="T4" s="44">
        <f t="shared" si="4"/>
        <v>491716.88114147633</v>
      </c>
      <c r="U4" s="48">
        <f t="shared" si="5"/>
        <v>1.2019474770687596E-2</v>
      </c>
    </row>
    <row r="5" spans="1:21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157">
        <f>'Monthly Data'!E5</f>
        <v>36681881</v>
      </c>
      <c r="E5" s="46">
        <f>'Monthly Data'!AL5</f>
        <v>78.500000000000014</v>
      </c>
      <c r="F5" s="46">
        <f>'Monthly Data'!AK5</f>
        <v>1.4000000000000004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J5" s="46">
        <f>'Monthly Data'!BH5</f>
        <v>30</v>
      </c>
      <c r="L5" s="29">
        <f>'Res PW (3) Staff-89'!$B$6</f>
        <v>-56975609.640076801</v>
      </c>
      <c r="M5" s="29">
        <f>E5*'Res PW (3) Staff-89'!$B$7</f>
        <v>1132956.4810382316</v>
      </c>
      <c r="N5" s="29">
        <f>F5*'Res PW (3) Staff-89'!$B$8</f>
        <v>98980.671540966068</v>
      </c>
      <c r="O5" s="29">
        <f>G5*'Res PW (3) Staff-89'!$B$9</f>
        <v>-219065.2420412396</v>
      </c>
      <c r="P5" s="162">
        <f>H5*'Res PW (3) Staff-89'!$B$10</f>
        <v>46264258.096503936</v>
      </c>
      <c r="Q5" s="29">
        <f>I5*'Res PW (3) Staff-89'!$B$11</f>
        <v>-2271918.2327876701</v>
      </c>
      <c r="R5" s="162">
        <f>J5*'Res PW (3) Staff-89'!$B$12</f>
        <v>49595493.302469596</v>
      </c>
      <c r="S5" s="157">
        <f t="shared" si="3"/>
        <v>37625095.436647028</v>
      </c>
      <c r="T5" s="44">
        <f t="shared" si="4"/>
        <v>943214.43664702773</v>
      </c>
      <c r="U5" s="48">
        <f t="shared" si="5"/>
        <v>2.5713360681995225E-2</v>
      </c>
    </row>
    <row r="6" spans="1:21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157">
        <f>'Monthly Data'!E6</f>
        <v>44687288</v>
      </c>
      <c r="E6" s="46">
        <f>'Monthly Data'!AL6</f>
        <v>36.5</v>
      </c>
      <c r="F6" s="46">
        <f>'Monthly Data'!AK6</f>
        <v>76.900000000000006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J6" s="46">
        <f>'Monthly Data'!BH6</f>
        <v>31</v>
      </c>
      <c r="L6" s="29">
        <f>'Res PW (3) Staff-89'!$B$6</f>
        <v>-56975609.640076801</v>
      </c>
      <c r="M6" s="29">
        <f>E6*'Res PW (3) Staff-89'!$B$7</f>
        <v>526788.68226618401</v>
      </c>
      <c r="N6" s="29">
        <f>F6*'Res PW (3) Staff-89'!$B$8</f>
        <v>5436866.8867859207</v>
      </c>
      <c r="O6" s="29">
        <f>G6*'Res PW (3) Staff-89'!$B$9</f>
        <v>-273831.55255154951</v>
      </c>
      <c r="P6" s="162">
        <f>H6*'Res PW (3) Staff-89'!$B$10</f>
        <v>46419780.197738133</v>
      </c>
      <c r="Q6" s="29">
        <f>I6*'Res PW (3) Staff-89'!$B$11</f>
        <v>-2271918.2327876701</v>
      </c>
      <c r="R6" s="162">
        <f>J6*'Res PW (3) Staff-89'!$B$12</f>
        <v>51248676.412551917</v>
      </c>
      <c r="S6" s="157">
        <f t="shared" si="3"/>
        <v>44110752.753926128</v>
      </c>
      <c r="T6" s="44">
        <f t="shared" si="4"/>
        <v>-576535.24607387185</v>
      </c>
      <c r="U6" s="48">
        <f t="shared" si="5"/>
        <v>1.2901549229702009E-2</v>
      </c>
    </row>
    <row r="7" spans="1:21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157">
        <f>'Monthly Data'!E7</f>
        <v>51533466</v>
      </c>
      <c r="E7" s="46">
        <f>'Monthly Data'!AL7</f>
        <v>0</v>
      </c>
      <c r="F7" s="46">
        <f>'Monthly Data'!AK7</f>
        <v>161.1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J7" s="46">
        <f>'Monthly Data'!BH7</f>
        <v>30</v>
      </c>
      <c r="L7" s="29">
        <f>'Res PW (3) Staff-89'!$B$6</f>
        <v>-56975609.640076801</v>
      </c>
      <c r="M7" s="29">
        <f>E7*'Res PW (3) Staff-89'!$B$7</f>
        <v>0</v>
      </c>
      <c r="N7" s="29">
        <f>F7*'Res PW (3) Staff-89'!$B$8</f>
        <v>11389847.275178306</v>
      </c>
      <c r="O7" s="29">
        <f>G7*'Res PW (3) Staff-89'!$B$9</f>
        <v>-328597.86306185939</v>
      </c>
      <c r="P7" s="162">
        <f>H7*'Res PW (3) Staff-89'!$B$10</f>
        <v>46662337.603332758</v>
      </c>
      <c r="Q7" s="29">
        <f>I7*'Res PW (3) Staff-89'!$B$11</f>
        <v>0</v>
      </c>
      <c r="R7" s="162">
        <f>J7*'Res PW (3) Staff-89'!$B$12</f>
        <v>49595493.302469596</v>
      </c>
      <c r="S7" s="157">
        <f t="shared" si="3"/>
        <v>50343470.677841999</v>
      </c>
      <c r="T7" s="44">
        <f t="shared" si="4"/>
        <v>-1189995.3221580014</v>
      </c>
      <c r="U7" s="48">
        <f t="shared" si="5"/>
        <v>2.3091699715249141E-2</v>
      </c>
    </row>
    <row r="8" spans="1:21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157">
        <f>'Monthly Data'!E8</f>
        <v>61497459</v>
      </c>
      <c r="E8" s="46">
        <f>'Monthly Data'!AL8</f>
        <v>0</v>
      </c>
      <c r="F8" s="46">
        <f>'Monthly Data'!AK8</f>
        <v>291.7999999999999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J8" s="46">
        <f>'Monthly Data'!BH8</f>
        <v>31</v>
      </c>
      <c r="L8" s="29">
        <f>'Res PW (3) Staff-89'!$B$6</f>
        <v>-56975609.640076801</v>
      </c>
      <c r="M8" s="29">
        <f>E8*'Res PW (3) Staff-89'!$B$7</f>
        <v>0</v>
      </c>
      <c r="N8" s="29">
        <f>F8*'Res PW (3) Staff-89'!$B$8</f>
        <v>20630399.968324199</v>
      </c>
      <c r="O8" s="29">
        <f>G8*'Res PW (3) Staff-89'!$B$9</f>
        <v>-383364.17357216933</v>
      </c>
      <c r="P8" s="162">
        <f>H8*'Res PW (3) Staff-89'!$B$10</f>
        <v>46806445.238421328</v>
      </c>
      <c r="Q8" s="29">
        <f>I8*'Res PW (3) Staff-89'!$B$11</f>
        <v>0</v>
      </c>
      <c r="R8" s="162">
        <f>J8*'Res PW (3) Staff-89'!$B$12</f>
        <v>51248676.412551917</v>
      </c>
      <c r="S8" s="157">
        <f t="shared" si="3"/>
        <v>61326547.805648476</v>
      </c>
      <c r="T8" s="44">
        <f t="shared" si="4"/>
        <v>-170911.19435152411</v>
      </c>
      <c r="U8" s="48">
        <f t="shared" si="5"/>
        <v>2.7791586372946583E-3</v>
      </c>
    </row>
    <row r="9" spans="1:21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157">
        <f>'Monthly Data'!E9</f>
        <v>57219511</v>
      </c>
      <c r="E9" s="46">
        <f>'Monthly Data'!AL9</f>
        <v>0</v>
      </c>
      <c r="F9" s="46">
        <f>'Monthly Data'!AK9</f>
        <v>269.7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J9" s="46">
        <f>'Monthly Data'!BH9</f>
        <v>31</v>
      </c>
      <c r="L9" s="29">
        <f>'Res PW (3) Staff-89'!$B$6</f>
        <v>-56975609.640076801</v>
      </c>
      <c r="M9" s="29">
        <f>E9*'Res PW (3) Staff-89'!$B$7</f>
        <v>0</v>
      </c>
      <c r="N9" s="29">
        <f>F9*'Res PW (3) Staff-89'!$B$8</f>
        <v>19067919.367570385</v>
      </c>
      <c r="O9" s="29">
        <f>G9*'Res PW (3) Staff-89'!$B$9</f>
        <v>-438130.4840824792</v>
      </c>
      <c r="P9" s="162">
        <f>H9*'Res PW (3) Staff-89'!$B$10</f>
        <v>46862804.16501537</v>
      </c>
      <c r="Q9" s="29">
        <f>I9*'Res PW (3) Staff-89'!$B$11</f>
        <v>0</v>
      </c>
      <c r="R9" s="162">
        <f>J9*'Res PW (3) Staff-89'!$B$12</f>
        <v>51248676.412551917</v>
      </c>
      <c r="S9" s="157">
        <f t="shared" si="3"/>
        <v>59765659.820978388</v>
      </c>
      <c r="T9" s="44">
        <f t="shared" si="4"/>
        <v>2546148.8209783882</v>
      </c>
      <c r="U9" s="48">
        <f t="shared" si="5"/>
        <v>4.4497912975495164E-2</v>
      </c>
    </row>
    <row r="10" spans="1:21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157">
        <f>'Monthly Data'!E10</f>
        <v>45833578</v>
      </c>
      <c r="E10" s="46">
        <f>'Monthly Data'!AL10</f>
        <v>9.9999999999999645E-2</v>
      </c>
      <c r="F10" s="46">
        <f>'Monthly Data'!AK10</f>
        <v>94.4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J10" s="46">
        <f>'Monthly Data'!BH10</f>
        <v>30</v>
      </c>
      <c r="L10" s="29">
        <f>'Res PW (3) Staff-89'!$B$6</f>
        <v>-56975609.640076801</v>
      </c>
      <c r="M10" s="29">
        <f>E10*'Res PW (3) Staff-89'!$B$7</f>
        <v>1443.2566637429647</v>
      </c>
      <c r="N10" s="29">
        <f>F10*'Res PW (3) Staff-89'!$B$8</f>
        <v>6674125.2810479961</v>
      </c>
      <c r="O10" s="29">
        <f>G10*'Res PW (3) Staff-89'!$B$9</f>
        <v>-492896.79459278908</v>
      </c>
      <c r="P10" s="162">
        <f>H10*'Res PW (3) Staff-89'!$B$10</f>
        <v>46770775.031716235</v>
      </c>
      <c r="Q10" s="29">
        <f>I10*'Res PW (3) Staff-89'!$B$11</f>
        <v>-2271918.2327876701</v>
      </c>
      <c r="R10" s="162">
        <f>J10*'Res PW (3) Staff-89'!$B$12</f>
        <v>49595493.302469596</v>
      </c>
      <c r="S10" s="157">
        <f t="shared" si="3"/>
        <v>43301412.204440311</v>
      </c>
      <c r="T10" s="44">
        <f t="shared" si="4"/>
        <v>-2532165.7955596894</v>
      </c>
      <c r="U10" s="48">
        <f t="shared" si="5"/>
        <v>5.5246958802991325E-2</v>
      </c>
    </row>
    <row r="11" spans="1:21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157">
        <f>'Monthly Data'!E11</f>
        <v>41340554</v>
      </c>
      <c r="E11" s="46">
        <f>'Monthly Data'!AL11</f>
        <v>44.2</v>
      </c>
      <c r="F11" s="46">
        <f>'Monthly Data'!AK11</f>
        <v>13.500000000000002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J11" s="46">
        <f>'Monthly Data'!BH11</f>
        <v>31</v>
      </c>
      <c r="L11" s="29">
        <f>'Res PW (3) Staff-89'!$B$6</f>
        <v>-56975609.640076801</v>
      </c>
      <c r="M11" s="29">
        <f>E11*'Res PW (3) Staff-89'!$B$7</f>
        <v>637919.44537439279</v>
      </c>
      <c r="N11" s="29">
        <f>F11*'Res PW (3) Staff-89'!$B$8</f>
        <v>954456.4755736012</v>
      </c>
      <c r="O11" s="29">
        <f>G11*'Res PW (3) Staff-89'!$B$9</f>
        <v>-547663.10510309902</v>
      </c>
      <c r="P11" s="162">
        <f>H11*'Res PW (3) Staff-89'!$B$10</f>
        <v>46739385.249815762</v>
      </c>
      <c r="Q11" s="29">
        <f>I11*'Res PW (3) Staff-89'!$B$11</f>
        <v>-2271918.2327876701</v>
      </c>
      <c r="R11" s="162">
        <f>J11*'Res PW (3) Staff-89'!$B$12</f>
        <v>51248676.412551917</v>
      </c>
      <c r="S11" s="157">
        <f t="shared" si="3"/>
        <v>39785246.605348103</v>
      </c>
      <c r="T11" s="44">
        <f t="shared" si="4"/>
        <v>-1555307.3946518973</v>
      </c>
      <c r="U11" s="48">
        <f t="shared" si="5"/>
        <v>3.7621832417918187E-2</v>
      </c>
    </row>
    <row r="12" spans="1:21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157">
        <f>'Monthly Data'!E12</f>
        <v>39815993</v>
      </c>
      <c r="E12" s="46">
        <f>'Monthly Data'!AL12</f>
        <v>202.7</v>
      </c>
      <c r="F12" s="46">
        <f>'Monthly Data'!AK12</f>
        <v>0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J12" s="46">
        <f>'Monthly Data'!BH12</f>
        <v>30</v>
      </c>
      <c r="L12" s="29">
        <f>'Res PW (3) Staff-89'!$B$6</f>
        <v>-56975609.640076801</v>
      </c>
      <c r="M12" s="29">
        <f>E12*'Res PW (3) Staff-89'!$B$7</f>
        <v>2925481.2574069998</v>
      </c>
      <c r="N12" s="29">
        <f>F12*'Res PW (3) Staff-89'!$B$8</f>
        <v>0</v>
      </c>
      <c r="O12" s="29">
        <f>G12*'Res PW (3) Staff-89'!$B$9</f>
        <v>-602429.4156134089</v>
      </c>
      <c r="P12" s="162">
        <f>H12*'Res PW (3) Staff-89'!$B$10</f>
        <v>46768634.819313928</v>
      </c>
      <c r="Q12" s="29">
        <f>I12*'Res PW (3) Staff-89'!$B$11</f>
        <v>-2271918.2327876701</v>
      </c>
      <c r="R12" s="162">
        <f>J12*'Res PW (3) Staff-89'!$B$12</f>
        <v>49595493.302469596</v>
      </c>
      <c r="S12" s="157">
        <f t="shared" si="3"/>
        <v>39439652.090712652</v>
      </c>
      <c r="T12" s="44">
        <f t="shared" si="4"/>
        <v>-376340.90928734839</v>
      </c>
      <c r="U12" s="48">
        <f t="shared" si="5"/>
        <v>9.4520036028574849E-3</v>
      </c>
    </row>
    <row r="13" spans="1:21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157">
        <f>'Monthly Data'!E13</f>
        <v>47209999</v>
      </c>
      <c r="E13" s="46">
        <f>'Monthly Data'!AL13</f>
        <v>447.59999999999997</v>
      </c>
      <c r="F13" s="46">
        <f>'Monthly Data'!AK13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J13" s="46">
        <f>'Monthly Data'!BH13</f>
        <v>31</v>
      </c>
      <c r="L13" s="29">
        <f>'Res PW (3) Staff-89'!$B$6</f>
        <v>-56975609.640076801</v>
      </c>
      <c r="M13" s="29">
        <f>E13*'Res PW (3) Staff-89'!$B$7</f>
        <v>6460016.8269135328</v>
      </c>
      <c r="N13" s="29">
        <f>F13*'Res PW (3) Staff-89'!$B$8</f>
        <v>0</v>
      </c>
      <c r="O13" s="29">
        <f>G13*'Res PW (3) Staff-89'!$B$9</f>
        <v>-657195.72612371878</v>
      </c>
      <c r="P13" s="162">
        <f>H13*'Res PW (3) Staff-89'!$B$10</f>
        <v>46929864.153620951</v>
      </c>
      <c r="Q13" s="29">
        <f>I13*'Res PW (3) Staff-89'!$B$11</f>
        <v>0</v>
      </c>
      <c r="R13" s="162">
        <f>J13*'Res PW (3) Staff-89'!$B$12</f>
        <v>51248676.412551917</v>
      </c>
      <c r="S13" s="157">
        <f t="shared" si="3"/>
        <v>47005752.026885882</v>
      </c>
      <c r="T13" s="44">
        <f t="shared" si="4"/>
        <v>-204246.97311411798</v>
      </c>
      <c r="U13" s="48">
        <f t="shared" si="5"/>
        <v>4.3263498716472754E-3</v>
      </c>
    </row>
    <row r="14" spans="1:21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157">
        <f>'Monthly Data'!E14</f>
        <v>49456916.476147316</v>
      </c>
      <c r="E14" s="46">
        <f>'Monthly Data'!AL14</f>
        <v>540.69999999999993</v>
      </c>
      <c r="F14" s="46">
        <f>'Monthly Data'!AK14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J14" s="46">
        <f>'Monthly Data'!BH14</f>
        <v>31</v>
      </c>
      <c r="L14" s="29">
        <f>'Res PW (3) Staff-89'!$B$6</f>
        <v>-56975609.640076801</v>
      </c>
      <c r="M14" s="29">
        <f>E14*'Res PW (3) Staff-89'!$B$7</f>
        <v>7803688.7808582373</v>
      </c>
      <c r="N14" s="29">
        <f>F14*'Res PW (3) Staff-89'!$B$8</f>
        <v>0</v>
      </c>
      <c r="O14" s="29">
        <f>G14*'Res PW (3) Staff-89'!$B$9</f>
        <v>-711962.03663402866</v>
      </c>
      <c r="P14" s="162">
        <f>H14*'Res PW (3) Staff-89'!$B$10</f>
        <v>47129617.31116946</v>
      </c>
      <c r="Q14" s="29">
        <f>I14*'Res PW (3) Staff-89'!$B$11</f>
        <v>0</v>
      </c>
      <c r="R14" s="162">
        <f>J14*'Res PW (3) Staff-89'!$B$12</f>
        <v>51248676.412551917</v>
      </c>
      <c r="S14" s="157">
        <f t="shared" si="3"/>
        <v>48494410.827868782</v>
      </c>
      <c r="T14" s="44">
        <f t="shared" si="4"/>
        <v>-962505.64827853441</v>
      </c>
      <c r="U14" s="48">
        <f t="shared" si="5"/>
        <v>1.9461497336631235E-2</v>
      </c>
    </row>
    <row r="15" spans="1:21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157">
        <f>'Monthly Data'!E15</f>
        <v>41737382.476147316</v>
      </c>
      <c r="E15" s="46">
        <f>'Monthly Data'!AL15</f>
        <v>437.20000000000005</v>
      </c>
      <c r="F15" s="46">
        <f>'Monthly Data'!AK15</f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J15" s="46">
        <f>'Monthly Data'!BH15</f>
        <v>28</v>
      </c>
      <c r="L15" s="29">
        <f>'Res PW (3) Staff-89'!$B$6</f>
        <v>-56975609.640076801</v>
      </c>
      <c r="M15" s="29">
        <f>E15*'Res PW (3) Staff-89'!$B$7</f>
        <v>6309918.1338842651</v>
      </c>
      <c r="N15" s="29">
        <f>F15*'Res PW (3) Staff-89'!$B$8</f>
        <v>0</v>
      </c>
      <c r="O15" s="29">
        <f>G15*'Res PW (3) Staff-89'!$B$9</f>
        <v>-766728.34714433865</v>
      </c>
      <c r="P15" s="162">
        <f>H15*'Res PW (3) Staff-89'!$B$10</f>
        <v>47223786.656870902</v>
      </c>
      <c r="Q15" s="29">
        <f>I15*'Res PW (3) Staff-89'!$B$11</f>
        <v>0</v>
      </c>
      <c r="R15" s="162">
        <f>J15*'Res PW (3) Staff-89'!$B$12</f>
        <v>46289127.082304955</v>
      </c>
      <c r="S15" s="157">
        <f t="shared" si="3"/>
        <v>42080493.885838985</v>
      </c>
      <c r="T15" s="44">
        <f t="shared" si="4"/>
        <v>343111.40969166905</v>
      </c>
      <c r="U15" s="48">
        <f t="shared" si="5"/>
        <v>8.2207217926940027E-3</v>
      </c>
    </row>
    <row r="16" spans="1:21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157">
        <f>'Monthly Data'!E16</f>
        <v>42523489.476147316</v>
      </c>
      <c r="E16" s="46">
        <f>'Monthly Data'!AL16</f>
        <v>359.50000000000006</v>
      </c>
      <c r="F16" s="46">
        <f>'Monthly Data'!AK16</f>
        <v>0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J16" s="46">
        <f>'Monthly Data'!BH16</f>
        <v>31</v>
      </c>
      <c r="L16" s="29">
        <f>'Res PW (3) Staff-89'!$B$6</f>
        <v>-56975609.640076801</v>
      </c>
      <c r="M16" s="29">
        <f>E16*'Res PW (3) Staff-89'!$B$7</f>
        <v>5188507.7061559781</v>
      </c>
      <c r="N16" s="29">
        <f>F16*'Res PW (3) Staff-89'!$B$8</f>
        <v>0</v>
      </c>
      <c r="O16" s="29">
        <f>G16*'Res PW (3) Staff-89'!$B$9</f>
        <v>-821494.65765464853</v>
      </c>
      <c r="P16" s="162">
        <f>H16*'Res PW (3) Staff-89'!$B$10</f>
        <v>47288706.433074169</v>
      </c>
      <c r="Q16" s="29">
        <f>I16*'Res PW (3) Staff-89'!$B$11</f>
        <v>-2271918.2327876701</v>
      </c>
      <c r="R16" s="162">
        <f>J16*'Res PW (3) Staff-89'!$B$12</f>
        <v>51248676.412551917</v>
      </c>
      <c r="S16" s="157">
        <f t="shared" si="3"/>
        <v>43656868.021262944</v>
      </c>
      <c r="T16" s="44">
        <f t="shared" si="4"/>
        <v>1133378.5451156273</v>
      </c>
      <c r="U16" s="48">
        <f t="shared" si="5"/>
        <v>2.6652999532208496E-2</v>
      </c>
    </row>
    <row r="17" spans="1:21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157">
        <f>'Monthly Data'!E17</f>
        <v>38514761.476147316</v>
      </c>
      <c r="E17" s="46">
        <f>'Monthly Data'!AL17</f>
        <v>177.5</v>
      </c>
      <c r="F17" s="46">
        <f>'Monthly Data'!AK17</f>
        <v>0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J17" s="46">
        <f>'Monthly Data'!BH17</f>
        <v>30</v>
      </c>
      <c r="L17" s="29">
        <f>'Res PW (3) Staff-89'!$B$6</f>
        <v>-56975609.640076801</v>
      </c>
      <c r="M17" s="29">
        <f>E17*'Res PW (3) Staff-89'!$B$7</f>
        <v>2561780.5781437717</v>
      </c>
      <c r="N17" s="29">
        <f>F17*'Res PW (3) Staff-89'!$B$8</f>
        <v>0</v>
      </c>
      <c r="O17" s="29">
        <f>G17*'Res PW (3) Staff-89'!$B$9</f>
        <v>-876260.96816495841</v>
      </c>
      <c r="P17" s="162">
        <f>H17*'Res PW (3) Staff-89'!$B$10</f>
        <v>47337931.318327196</v>
      </c>
      <c r="Q17" s="29">
        <f>I17*'Res PW (3) Staff-89'!$B$11</f>
        <v>-2271918.2327876701</v>
      </c>
      <c r="R17" s="162">
        <f>J17*'Res PW (3) Staff-89'!$B$12</f>
        <v>49595493.302469596</v>
      </c>
      <c r="S17" s="157">
        <f t="shared" si="3"/>
        <v>39371416.35791114</v>
      </c>
      <c r="T17" s="44">
        <f t="shared" si="4"/>
        <v>856654.88176382333</v>
      </c>
      <c r="U17" s="48">
        <f t="shared" si="5"/>
        <v>2.2242248138920985E-2</v>
      </c>
    </row>
    <row r="18" spans="1:21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157">
        <f>'Monthly Data'!E18</f>
        <v>42499355.476147316</v>
      </c>
      <c r="E18" s="46">
        <f>'Monthly Data'!AL18</f>
        <v>42.399999999999991</v>
      </c>
      <c r="F18" s="46">
        <f>'Monthly Data'!AK18</f>
        <v>22.700000000000003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J18" s="46">
        <f>'Monthly Data'!BH18</f>
        <v>31</v>
      </c>
      <c r="L18" s="29">
        <f>'Res PW (3) Staff-89'!$B$6</f>
        <v>-56975609.640076801</v>
      </c>
      <c r="M18" s="29">
        <f>E18*'Res PW (3) Staff-89'!$B$7</f>
        <v>611940.82542701915</v>
      </c>
      <c r="N18" s="29">
        <f>F18*'Res PW (3) Staff-89'!$B$8</f>
        <v>1604900.8885570925</v>
      </c>
      <c r="O18" s="29">
        <f>G18*'Res PW (3) Staff-89'!$B$9</f>
        <v>-931027.27867526829</v>
      </c>
      <c r="P18" s="162">
        <f>H18*'Res PW (3) Staff-89'!$B$10</f>
        <v>47411411.944139689</v>
      </c>
      <c r="Q18" s="29">
        <f>I18*'Res PW (3) Staff-89'!$B$11</f>
        <v>-2271918.2327876701</v>
      </c>
      <c r="R18" s="162">
        <f>J18*'Res PW (3) Staff-89'!$B$12</f>
        <v>51248676.412551917</v>
      </c>
      <c r="S18" s="157">
        <f t="shared" si="3"/>
        <v>40698374.91913598</v>
      </c>
      <c r="T18" s="44">
        <f t="shared" si="4"/>
        <v>-1800980.5570113361</v>
      </c>
      <c r="U18" s="48">
        <f t="shared" si="5"/>
        <v>4.2376655759453409E-2</v>
      </c>
    </row>
    <row r="19" spans="1:21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157">
        <f>'Monthly Data'!E19</f>
        <v>49779830.476147316</v>
      </c>
      <c r="E19" s="46">
        <f>'Monthly Data'!AL19</f>
        <v>0</v>
      </c>
      <c r="F19" s="46">
        <f>'Monthly Data'!AK19</f>
        <v>139.9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J19" s="46">
        <f>'Monthly Data'!BH19</f>
        <v>30</v>
      </c>
      <c r="L19" s="29">
        <f>'Res PW (3) Staff-89'!$B$6</f>
        <v>-56975609.640076801</v>
      </c>
      <c r="M19" s="29">
        <f>E19*'Res PW (3) Staff-89'!$B$7</f>
        <v>0</v>
      </c>
      <c r="N19" s="29">
        <f>F19*'Res PW (3) Staff-89'!$B$8</f>
        <v>9890997.106129393</v>
      </c>
      <c r="O19" s="29">
        <f>G19*'Res PW (3) Staff-89'!$B$9</f>
        <v>-985793.58918557817</v>
      </c>
      <c r="P19" s="162">
        <f>H19*'Res PW (3) Staff-89'!$B$10</f>
        <v>47526983.41386418</v>
      </c>
      <c r="Q19" s="29">
        <f>I19*'Res PW (3) Staff-89'!$B$11</f>
        <v>0</v>
      </c>
      <c r="R19" s="162">
        <f>J19*'Res PW (3) Staff-89'!$B$12</f>
        <v>49595493.302469596</v>
      </c>
      <c r="S19" s="157">
        <f t="shared" si="3"/>
        <v>49052070.593200788</v>
      </c>
      <c r="T19" s="44">
        <f t="shared" si="4"/>
        <v>-727759.88294652849</v>
      </c>
      <c r="U19" s="48">
        <f t="shared" si="5"/>
        <v>1.4619573348994119E-2</v>
      </c>
    </row>
    <row r="20" spans="1:21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157">
        <f>'Monthly Data'!E20</f>
        <v>61715744.476147316</v>
      </c>
      <c r="E20" s="46">
        <f>'Monthly Data'!AL20</f>
        <v>0</v>
      </c>
      <c r="F20" s="46">
        <f>'Monthly Data'!AK20</f>
        <v>313.90000000000003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J20" s="46">
        <f>'Monthly Data'!BH20</f>
        <v>31</v>
      </c>
      <c r="L20" s="29">
        <f>'Res PW (3) Staff-89'!$B$6</f>
        <v>-56975609.640076801</v>
      </c>
      <c r="M20" s="29">
        <f>E20*'Res PW (3) Staff-89'!$B$7</f>
        <v>0</v>
      </c>
      <c r="N20" s="29">
        <f>F20*'Res PW (3) Staff-89'!$B$8</f>
        <v>22192880.569078032</v>
      </c>
      <c r="O20" s="29">
        <f>G20*'Res PW (3) Staff-89'!$B$9</f>
        <v>-1040559.8996958882</v>
      </c>
      <c r="P20" s="162">
        <f>H20*'Res PW (3) Staff-89'!$B$10</f>
        <v>47554092.770960055</v>
      </c>
      <c r="Q20" s="29">
        <f>I20*'Res PW (3) Staff-89'!$B$11</f>
        <v>0</v>
      </c>
      <c r="R20" s="162">
        <f>J20*'Res PW (3) Staff-89'!$B$12</f>
        <v>51248676.412551917</v>
      </c>
      <c r="S20" s="157">
        <f t="shared" si="3"/>
        <v>62979480.212817311</v>
      </c>
      <c r="T20" s="44">
        <f t="shared" si="4"/>
        <v>1263735.7366699949</v>
      </c>
      <c r="U20" s="48">
        <f t="shared" si="5"/>
        <v>2.0476715421595855E-2</v>
      </c>
    </row>
    <row r="21" spans="1:21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157">
        <f>'Monthly Data'!E21</f>
        <v>56143271.476147316</v>
      </c>
      <c r="E21" s="46">
        <f>'Monthly Data'!AL21</f>
        <v>0</v>
      </c>
      <c r="F21" s="46">
        <f>'Monthly Data'!AK21</f>
        <v>242.40000000000003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J21" s="46">
        <f>'Monthly Data'!BH21</f>
        <v>31</v>
      </c>
      <c r="L21" s="29">
        <f>'Res PW (3) Staff-89'!$B$6</f>
        <v>-56975609.640076801</v>
      </c>
      <c r="M21" s="29">
        <f>E21*'Res PW (3) Staff-89'!$B$7</f>
        <v>0</v>
      </c>
      <c r="N21" s="29">
        <f>F21*'Res PW (3) Staff-89'!$B$8</f>
        <v>17137796.272521552</v>
      </c>
      <c r="O21" s="29">
        <f>G21*'Res PW (3) Staff-89'!$B$9</f>
        <v>-1095326.210206198</v>
      </c>
      <c r="P21" s="162">
        <f>H21*'Res PW (3) Staff-89'!$B$10</f>
        <v>47637561.054649964</v>
      </c>
      <c r="Q21" s="29">
        <f>I21*'Res PW (3) Staff-89'!$B$11</f>
        <v>0</v>
      </c>
      <c r="R21" s="162">
        <f>J21*'Res PW (3) Staff-89'!$B$12</f>
        <v>51248676.412551917</v>
      </c>
      <c r="S21" s="157">
        <f t="shared" si="3"/>
        <v>57953097.88944044</v>
      </c>
      <c r="T21" s="44">
        <f t="shared" si="4"/>
        <v>1809826.4132931232</v>
      </c>
      <c r="U21" s="48">
        <f t="shared" si="5"/>
        <v>3.223585597540455E-2</v>
      </c>
    </row>
    <row r="22" spans="1:21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157">
        <f>'Monthly Data'!E22</f>
        <v>44393787.476147316</v>
      </c>
      <c r="E22" s="46">
        <f>'Monthly Data'!AL22</f>
        <v>0.40000000000000036</v>
      </c>
      <c r="F22" s="46">
        <f>'Monthly Data'!AK22</f>
        <v>114.19999999999996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J22" s="46">
        <f>'Monthly Data'!BH22</f>
        <v>30</v>
      </c>
      <c r="L22" s="29">
        <f>'Res PW (3) Staff-89'!$B$6</f>
        <v>-56975609.640076801</v>
      </c>
      <c r="M22" s="29">
        <f>E22*'Res PW (3) Staff-89'!$B$7</f>
        <v>5773.0266549718854</v>
      </c>
      <c r="N22" s="29">
        <f>F22*'Res PW (3) Staff-89'!$B$8</f>
        <v>8073994.7785559408</v>
      </c>
      <c r="O22" s="29">
        <f>G22*'Res PW (3) Staff-89'!$B$9</f>
        <v>-1150092.5207165079</v>
      </c>
      <c r="P22" s="162">
        <f>H22*'Res PW (3) Staff-89'!$B$10</f>
        <v>47615445.526492804</v>
      </c>
      <c r="Q22" s="29">
        <f>I22*'Res PW (3) Staff-89'!$B$11</f>
        <v>-2271918.2327876701</v>
      </c>
      <c r="R22" s="162">
        <f>J22*'Res PW (3) Staff-89'!$B$12</f>
        <v>49595493.302469596</v>
      </c>
      <c r="S22" s="157">
        <f t="shared" si="3"/>
        <v>44893086.240592338</v>
      </c>
      <c r="T22" s="44">
        <f t="shared" si="4"/>
        <v>499298.76444502175</v>
      </c>
      <c r="U22" s="48">
        <f t="shared" si="5"/>
        <v>1.1247041372923944E-2</v>
      </c>
    </row>
    <row r="23" spans="1:21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157">
        <f>'Monthly Data'!E23</f>
        <v>41972796.476147316</v>
      </c>
      <c r="E23" s="46">
        <f>'Monthly Data'!AL23</f>
        <v>61.1</v>
      </c>
      <c r="F23" s="46">
        <f>'Monthly Data'!AK23</f>
        <v>27.4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J23" s="46">
        <f>'Monthly Data'!BH23</f>
        <v>31</v>
      </c>
      <c r="L23" s="29">
        <f>'Res PW (3) Staff-89'!$B$6</f>
        <v>-56975609.640076801</v>
      </c>
      <c r="M23" s="29">
        <f>E23*'Res PW (3) Staff-89'!$B$7</f>
        <v>881829.82154695468</v>
      </c>
      <c r="N23" s="29">
        <f>F23*'Res PW (3) Staff-89'!$B$8</f>
        <v>1937193.1430160496</v>
      </c>
      <c r="O23" s="29">
        <f>G23*'Res PW (3) Staff-89'!$B$9</f>
        <v>-1204858.8312268178</v>
      </c>
      <c r="P23" s="162">
        <f>H23*'Res PW (3) Staff-89'!$B$10</f>
        <v>47570501.066044398</v>
      </c>
      <c r="Q23" s="29">
        <f>I23*'Res PW (3) Staff-89'!$B$11</f>
        <v>-2271918.2327876701</v>
      </c>
      <c r="R23" s="162">
        <f>J23*'Res PW (3) Staff-89'!$B$12</f>
        <v>51248676.412551917</v>
      </c>
      <c r="S23" s="157">
        <f t="shared" si="3"/>
        <v>41185813.739068031</v>
      </c>
      <c r="T23" s="44">
        <f t="shared" si="4"/>
        <v>-786982.73707928509</v>
      </c>
      <c r="U23" s="48">
        <f t="shared" si="5"/>
        <v>1.8749828535406708E-2</v>
      </c>
    </row>
    <row r="24" spans="1:21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157">
        <f>'Monthly Data'!E24</f>
        <v>39897288.476147316</v>
      </c>
      <c r="E24" s="46">
        <f>'Monthly Data'!AL24</f>
        <v>127.09999999999998</v>
      </c>
      <c r="F24" s="46">
        <f>'Monthly Data'!AK24</f>
        <v>0.99999999999999822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J24" s="46">
        <f>'Monthly Data'!BH24</f>
        <v>30</v>
      </c>
      <c r="L24" s="29">
        <f>'Res PW (3) Staff-89'!$B$6</f>
        <v>-56975609.640076801</v>
      </c>
      <c r="M24" s="29">
        <f>E24*'Res PW (3) Staff-89'!$B$7</f>
        <v>1834379.2196173146</v>
      </c>
      <c r="N24" s="29">
        <f>F24*'Res PW (3) Staff-89'!$B$8</f>
        <v>70700.479672118468</v>
      </c>
      <c r="O24" s="29">
        <f>G24*'Res PW (3) Staff-89'!$B$9</f>
        <v>-1259625.1417371277</v>
      </c>
      <c r="P24" s="162">
        <f>H24*'Res PW (3) Staff-89'!$B$10</f>
        <v>47532690.646936998</v>
      </c>
      <c r="Q24" s="29">
        <f>I24*'Res PW (3) Staff-89'!$B$11</f>
        <v>-2271918.2327876701</v>
      </c>
      <c r="R24" s="162">
        <f>J24*'Res PW (3) Staff-89'!$B$12</f>
        <v>49595493.302469596</v>
      </c>
      <c r="S24" s="157">
        <f t="shared" si="3"/>
        <v>38526110.634094432</v>
      </c>
      <c r="T24" s="44">
        <f t="shared" si="4"/>
        <v>-1371177.8420528844</v>
      </c>
      <c r="U24" s="48">
        <f t="shared" si="5"/>
        <v>3.4367695009465273E-2</v>
      </c>
    </row>
    <row r="25" spans="1:21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157">
        <f>'Monthly Data'!E25</f>
        <v>43807291.476147316</v>
      </c>
      <c r="E25" s="46">
        <f>'Monthly Data'!AL25</f>
        <v>295.3</v>
      </c>
      <c r="F25" s="46">
        <f>'Monthly Data'!AK25</f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J25" s="46">
        <f>'Monthly Data'!BH25</f>
        <v>31</v>
      </c>
      <c r="L25" s="29">
        <f>'Res PW (3) Staff-89'!$B$6</f>
        <v>-56975609.640076801</v>
      </c>
      <c r="M25" s="29">
        <f>E25*'Res PW (3) Staff-89'!$B$7</f>
        <v>4261936.9280329905</v>
      </c>
      <c r="N25" s="29">
        <f>F25*'Res PW (3) Staff-89'!$B$8</f>
        <v>0</v>
      </c>
      <c r="O25" s="29">
        <f>G25*'Res PW (3) Staff-89'!$B$9</f>
        <v>-1314391.4522474376</v>
      </c>
      <c r="P25" s="162">
        <f>H25*'Res PW (3) Staff-89'!$B$10</f>
        <v>47566220.641239785</v>
      </c>
      <c r="Q25" s="29">
        <f>I25*'Res PW (3) Staff-89'!$B$11</f>
        <v>0</v>
      </c>
      <c r="R25" s="162">
        <f>J25*'Res PW (3) Staff-89'!$B$12</f>
        <v>51248676.412551917</v>
      </c>
      <c r="S25" s="157">
        <f t="shared" si="3"/>
        <v>44786832.889500454</v>
      </c>
      <c r="T25" s="44">
        <f t="shared" si="4"/>
        <v>979541.41335313767</v>
      </c>
      <c r="U25" s="48">
        <f t="shared" si="5"/>
        <v>2.2360236854325709E-2</v>
      </c>
    </row>
    <row r="26" spans="1:21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157">
        <f>'Monthly Data'!E26</f>
        <v>47070680.897265725</v>
      </c>
      <c r="E26" s="46">
        <f>'Monthly Data'!AL26</f>
        <v>382.7000000000001</v>
      </c>
      <c r="F26" s="46">
        <f>'Monthly Data'!AK26</f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J26" s="46">
        <f>'Monthly Data'!BH26</f>
        <v>31</v>
      </c>
      <c r="L26" s="29">
        <f>'Res PW (3) Staff-89'!$B$6</f>
        <v>-56975609.640076801</v>
      </c>
      <c r="M26" s="29">
        <f>E26*'Res PW (3) Staff-89'!$B$7</f>
        <v>5523343.2521443479</v>
      </c>
      <c r="N26" s="29">
        <f>F26*'Res PW (3) Staff-89'!$B$8</f>
        <v>0</v>
      </c>
      <c r="O26" s="29">
        <f>G26*'Res PW (3) Staff-89'!$B$9</f>
        <v>-1369157.7627577474</v>
      </c>
      <c r="P26" s="162">
        <f>H26*'Res PW (3) Staff-89'!$B$10</f>
        <v>47609738.293419994</v>
      </c>
      <c r="Q26" s="29">
        <f>I26*'Res PW (3) Staff-89'!$B$11</f>
        <v>0</v>
      </c>
      <c r="R26" s="162">
        <f>J26*'Res PW (3) Staff-89'!$B$12</f>
        <v>51248676.412551917</v>
      </c>
      <c r="S26" s="157">
        <f t="shared" si="3"/>
        <v>46036990.555281714</v>
      </c>
      <c r="T26" s="44">
        <f t="shared" si="4"/>
        <v>-1033690.3419840112</v>
      </c>
      <c r="U26" s="48">
        <f t="shared" si="5"/>
        <v>2.1960386429083014E-2</v>
      </c>
    </row>
    <row r="27" spans="1:21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157">
        <f>'Monthly Data'!E27</f>
        <v>40386842.897265725</v>
      </c>
      <c r="E27" s="46">
        <f>'Monthly Data'!AL27</f>
        <v>323.39999999999998</v>
      </c>
      <c r="F27" s="46">
        <f>'Monthly Data'!AK27</f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J27" s="46">
        <f>'Monthly Data'!BH27</f>
        <v>29</v>
      </c>
      <c r="L27" s="29">
        <f>'Res PW (3) Staff-89'!$B$6</f>
        <v>-56975609.640076801</v>
      </c>
      <c r="M27" s="29">
        <f>E27*'Res PW (3) Staff-89'!$B$7</f>
        <v>4667492.0505447648</v>
      </c>
      <c r="N27" s="29">
        <f>F27*'Res PW (3) Staff-89'!$B$8</f>
        <v>0</v>
      </c>
      <c r="O27" s="29">
        <f>G27*'Res PW (3) Staff-89'!$B$9</f>
        <v>-1423924.0732680573</v>
      </c>
      <c r="P27" s="162">
        <f>H27*'Res PW (3) Staff-89'!$B$10</f>
        <v>47589049.573531039</v>
      </c>
      <c r="Q27" s="29">
        <f>I27*'Res PW (3) Staff-89'!$B$11</f>
        <v>0</v>
      </c>
      <c r="R27" s="162">
        <f>J27*'Res PW (3) Staff-89'!$B$12</f>
        <v>47942310.192387275</v>
      </c>
      <c r="S27" s="157">
        <f t="shared" si="3"/>
        <v>41799318.103118226</v>
      </c>
      <c r="T27" s="44">
        <f t="shared" si="4"/>
        <v>1412475.2058525011</v>
      </c>
      <c r="U27" s="48">
        <f t="shared" si="5"/>
        <v>3.4973647468446431E-2</v>
      </c>
    </row>
    <row r="28" spans="1:21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157">
        <f>'Monthly Data'!E28</f>
        <v>39034538.897265725</v>
      </c>
      <c r="E28" s="46">
        <f>'Monthly Data'!AL28</f>
        <v>184.89999999999998</v>
      </c>
      <c r="F28" s="46">
        <f>'Monthly Data'!AK28</f>
        <v>0.30000000000000071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J28" s="46">
        <f>'Monthly Data'!BH28</f>
        <v>31</v>
      </c>
      <c r="L28" s="29">
        <f>'Res PW (3) Staff-89'!$B$6</f>
        <v>-56975609.640076801</v>
      </c>
      <c r="M28" s="29">
        <f>E28*'Res PW (3) Staff-89'!$B$7</f>
        <v>2668581.5712607512</v>
      </c>
      <c r="N28" s="29">
        <f>F28*'Res PW (3) Staff-89'!$B$8</f>
        <v>21210.143901635631</v>
      </c>
      <c r="O28" s="29">
        <f>G28*'Res PW (3) Staff-89'!$B$9</f>
        <v>-1478690.3837783674</v>
      </c>
      <c r="P28" s="162">
        <f>H28*'Res PW (3) Staff-89'!$B$10</f>
        <v>47612591.909956403</v>
      </c>
      <c r="Q28" s="29">
        <f>I28*'Res PW (3) Staff-89'!$B$11</f>
        <v>-2271918.2327876701</v>
      </c>
      <c r="R28" s="162">
        <f>J28*'Res PW (3) Staff-89'!$B$12</f>
        <v>51248676.412551917</v>
      </c>
      <c r="S28" s="157">
        <f t="shared" si="3"/>
        <v>40824841.781027868</v>
      </c>
      <c r="T28" s="44">
        <f t="shared" si="4"/>
        <v>1790302.8837621436</v>
      </c>
      <c r="U28" s="48">
        <f t="shared" si="5"/>
        <v>4.5864583887464595E-2</v>
      </c>
    </row>
    <row r="29" spans="1:21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157">
        <f>'Monthly Data'!E29</f>
        <v>37958885.897265725</v>
      </c>
      <c r="E29" s="46">
        <f>'Monthly Data'!AL29</f>
        <v>134.19999999999999</v>
      </c>
      <c r="F29" s="46">
        <f>'Monthly Data'!AK29</f>
        <v>2.4000000000000004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J29" s="46">
        <f>'Monthly Data'!BH29</f>
        <v>30</v>
      </c>
      <c r="L29" s="29">
        <f>'Res PW (3) Staff-89'!$B$6</f>
        <v>-56975609.640076801</v>
      </c>
      <c r="M29" s="29">
        <f>E29*'Res PW (3) Staff-89'!$B$7</f>
        <v>1936850.4427430655</v>
      </c>
      <c r="N29" s="29">
        <f>F29*'Res PW (3) Staff-89'!$B$8</f>
        <v>169681.15121308467</v>
      </c>
      <c r="O29" s="29">
        <f>G29*'Res PW (3) Staff-89'!$B$9</f>
        <v>-1533456.6942886773</v>
      </c>
      <c r="P29" s="162">
        <f>H29*'Res PW (3) Staff-89'!$B$10</f>
        <v>47696773.597780421</v>
      </c>
      <c r="Q29" s="29">
        <f>I29*'Res PW (3) Staff-89'!$B$11</f>
        <v>-2271918.2327876701</v>
      </c>
      <c r="R29" s="162">
        <f>J29*'Res PW (3) Staff-89'!$B$12</f>
        <v>49595493.302469596</v>
      </c>
      <c r="S29" s="157">
        <f t="shared" si="3"/>
        <v>38617813.927053019</v>
      </c>
      <c r="T29" s="44">
        <f t="shared" si="4"/>
        <v>658928.02978729457</v>
      </c>
      <c r="U29" s="48">
        <f t="shared" si="5"/>
        <v>1.7358992873780808E-2</v>
      </c>
    </row>
    <row r="30" spans="1:21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157">
        <f>'Monthly Data'!E30</f>
        <v>43107352.897265725</v>
      </c>
      <c r="E30" s="46">
        <f>'Monthly Data'!AL30</f>
        <v>11.399999999999997</v>
      </c>
      <c r="F30" s="46">
        <f>'Monthly Data'!AK30</f>
        <v>77.3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J30" s="46">
        <f>'Monthly Data'!BH30</f>
        <v>31</v>
      </c>
      <c r="L30" s="29">
        <f>'Res PW (3) Staff-89'!$B$6</f>
        <v>-56975609.640076801</v>
      </c>
      <c r="M30" s="29">
        <f>E30*'Res PW (3) Staff-89'!$B$7</f>
        <v>164531.25966669852</v>
      </c>
      <c r="N30" s="29">
        <f>F30*'Res PW (3) Staff-89'!$B$8</f>
        <v>5465147.0786547679</v>
      </c>
      <c r="O30" s="29">
        <f>G30*'Res PW (3) Staff-89'!$B$9</f>
        <v>-1588223.0047989872</v>
      </c>
      <c r="P30" s="162">
        <f>H30*'Res PW (3) Staff-89'!$B$10</f>
        <v>47727449.9755468</v>
      </c>
      <c r="Q30" s="29">
        <f>I30*'Res PW (3) Staff-89'!$B$11</f>
        <v>-2271918.2327876701</v>
      </c>
      <c r="R30" s="162">
        <f>J30*'Res PW (3) Staff-89'!$B$12</f>
        <v>51248676.412551917</v>
      </c>
      <c r="S30" s="157">
        <f t="shared" si="3"/>
        <v>43770053.848756723</v>
      </c>
      <c r="T30" s="44">
        <f t="shared" si="4"/>
        <v>662700.95149099827</v>
      </c>
      <c r="U30" s="48">
        <f t="shared" si="5"/>
        <v>1.5373269452901921E-2</v>
      </c>
    </row>
    <row r="31" spans="1:21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157">
        <f>'Monthly Data'!E31</f>
        <v>53239807.897265725</v>
      </c>
      <c r="E31" s="46">
        <f>'Monthly Data'!AL31</f>
        <v>0</v>
      </c>
      <c r="F31" s="46">
        <f>'Monthly Data'!AK31</f>
        <v>200.09999999999997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J31" s="46">
        <f>'Monthly Data'!BH31</f>
        <v>30</v>
      </c>
      <c r="L31" s="29">
        <f>'Res PW (3) Staff-89'!$B$6</f>
        <v>-56975609.640076801</v>
      </c>
      <c r="M31" s="29">
        <f>E31*'Res PW (3) Staff-89'!$B$7</f>
        <v>0</v>
      </c>
      <c r="N31" s="29">
        <f>F31*'Res PW (3) Staff-89'!$B$8</f>
        <v>14147165.982390929</v>
      </c>
      <c r="O31" s="29">
        <f>G31*'Res PW (3) Staff-89'!$B$9</f>
        <v>-1642989.3153092971</v>
      </c>
      <c r="P31" s="162">
        <f>H31*'Res PW (3) Staff-89'!$B$10</f>
        <v>47750278.907838054</v>
      </c>
      <c r="Q31" s="29">
        <f>I31*'Res PW (3) Staff-89'!$B$11</f>
        <v>0</v>
      </c>
      <c r="R31" s="162">
        <f>J31*'Res PW (3) Staff-89'!$B$12</f>
        <v>49595493.302469596</v>
      </c>
      <c r="S31" s="157">
        <f t="shared" si="3"/>
        <v>52874339.237312481</v>
      </c>
      <c r="T31" s="44">
        <f t="shared" si="4"/>
        <v>-365468.65995324403</v>
      </c>
      <c r="U31" s="48">
        <f t="shared" si="5"/>
        <v>6.8645751062526589E-3</v>
      </c>
    </row>
    <row r="32" spans="1:21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157">
        <f>'Monthly Data'!E32</f>
        <v>63475935.897265725</v>
      </c>
      <c r="E32" s="46">
        <f>'Monthly Data'!AL32</f>
        <v>0</v>
      </c>
      <c r="F32" s="46">
        <f>'Monthly Data'!AK32</f>
        <v>317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J32" s="46">
        <f>'Monthly Data'!BH32</f>
        <v>31</v>
      </c>
      <c r="L32" s="29">
        <f>'Res PW (3) Staff-89'!$B$6</f>
        <v>-56975609.640076801</v>
      </c>
      <c r="M32" s="29">
        <f>E32*'Res PW (3) Staff-89'!$B$7</f>
        <v>0</v>
      </c>
      <c r="N32" s="29">
        <f>F32*'Res PW (3) Staff-89'!$B$8</f>
        <v>22412052.056061596</v>
      </c>
      <c r="O32" s="29">
        <f>G32*'Res PW (3) Staff-89'!$B$9</f>
        <v>-1697755.6258196069</v>
      </c>
      <c r="P32" s="162">
        <f>H32*'Res PW (3) Staff-89'!$B$10</f>
        <v>47759553.161581382</v>
      </c>
      <c r="Q32" s="29">
        <f>I32*'Res PW (3) Staff-89'!$B$11</f>
        <v>0</v>
      </c>
      <c r="R32" s="162">
        <f>J32*'Res PW (3) Staff-89'!$B$12</f>
        <v>51248676.412551917</v>
      </c>
      <c r="S32" s="157">
        <f t="shared" si="3"/>
        <v>62746916.364298485</v>
      </c>
      <c r="T32" s="44">
        <f t="shared" si="4"/>
        <v>-729019.53296723962</v>
      </c>
      <c r="U32" s="48">
        <f t="shared" si="5"/>
        <v>1.1484974938331593E-2</v>
      </c>
    </row>
    <row r="33" spans="1:21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157">
        <f>'Monthly Data'!E33</f>
        <v>57530370.897265725</v>
      </c>
      <c r="E33" s="46">
        <f>'Monthly Data'!AL33</f>
        <v>0</v>
      </c>
      <c r="F33" s="46">
        <f>'Monthly Data'!AK33</f>
        <v>254.8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J33" s="46">
        <f>'Monthly Data'!BH33</f>
        <v>31</v>
      </c>
      <c r="L33" s="29">
        <f>'Res PW (3) Staff-89'!$B$6</f>
        <v>-56975609.640076801</v>
      </c>
      <c r="M33" s="29">
        <f>E33*'Res PW (3) Staff-89'!$B$7</f>
        <v>0</v>
      </c>
      <c r="N33" s="29">
        <f>F33*'Res PW (3) Staff-89'!$B$8</f>
        <v>18014482.220455822</v>
      </c>
      <c r="O33" s="29">
        <f>G33*'Res PW (3) Staff-89'!$B$9</f>
        <v>-1752521.9363299168</v>
      </c>
      <c r="P33" s="162">
        <f>H33*'Res PW (3) Staff-89'!$B$10</f>
        <v>47821619.321248241</v>
      </c>
      <c r="Q33" s="29">
        <f>I33*'Res PW (3) Staff-89'!$B$11</f>
        <v>0</v>
      </c>
      <c r="R33" s="162">
        <f>J33*'Res PW (3) Staff-89'!$B$12</f>
        <v>51248676.412551917</v>
      </c>
      <c r="S33" s="157">
        <f t="shared" si="3"/>
        <v>58356646.377849266</v>
      </c>
      <c r="T33" s="44">
        <f t="shared" si="4"/>
        <v>826275.4805835411</v>
      </c>
      <c r="U33" s="48">
        <f t="shared" si="5"/>
        <v>1.4362422277079599E-2</v>
      </c>
    </row>
    <row r="34" spans="1:21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157">
        <f>'Monthly Data'!E34</f>
        <v>46622905.897265725</v>
      </c>
      <c r="E34" s="46">
        <f>'Monthly Data'!AL34</f>
        <v>0.90000000000000036</v>
      </c>
      <c r="F34" s="46">
        <f>'Monthly Data'!AK34</f>
        <v>112.89999999999999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J34" s="46">
        <f>'Monthly Data'!BH34</f>
        <v>30</v>
      </c>
      <c r="L34" s="29">
        <f>'Res PW (3) Staff-89'!$B$6</f>
        <v>-56975609.640076801</v>
      </c>
      <c r="M34" s="29">
        <f>E34*'Res PW (3) Staff-89'!$B$7</f>
        <v>12989.309973686735</v>
      </c>
      <c r="N34" s="29">
        <f>F34*'Res PW (3) Staff-89'!$B$8</f>
        <v>7982084.1549821896</v>
      </c>
      <c r="O34" s="29">
        <f>G34*'Res PW (3) Staff-89'!$B$9</f>
        <v>-1807288.2468402267</v>
      </c>
      <c r="P34" s="162">
        <f>H34*'Res PW (3) Staff-89'!$B$10</f>
        <v>47850868.890746415</v>
      </c>
      <c r="Q34" s="29">
        <f>I34*'Res PW (3) Staff-89'!$B$11</f>
        <v>-2271918.2327876701</v>
      </c>
      <c r="R34" s="162">
        <f>J34*'Res PW (3) Staff-89'!$B$12</f>
        <v>49595493.302469596</v>
      </c>
      <c r="S34" s="157">
        <f t="shared" ref="S34:S65" si="6">SUM(L34:R34)</f>
        <v>44386619.538467191</v>
      </c>
      <c r="T34" s="44">
        <f t="shared" ref="T34:T65" si="7">S34-D34</f>
        <v>-2236286.3587985337</v>
      </c>
      <c r="U34" s="48">
        <f t="shared" ref="U34:U65" si="8">ABS(T34/D34)</f>
        <v>4.7965400606436337E-2</v>
      </c>
    </row>
    <row r="35" spans="1:21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157">
        <f>'Monthly Data'!E35</f>
        <v>41986598.897265725</v>
      </c>
      <c r="E35" s="46">
        <f>'Monthly Data'!AL35</f>
        <v>66.599999999999994</v>
      </c>
      <c r="F35" s="46">
        <f>'Monthly Data'!AK35</f>
        <v>11.9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J35" s="46">
        <f>'Monthly Data'!BH35</f>
        <v>31</v>
      </c>
      <c r="L35" s="29">
        <f>'Res PW (3) Staff-89'!$B$6</f>
        <v>-56975609.640076801</v>
      </c>
      <c r="M35" s="29">
        <f>E35*'Res PW (3) Staff-89'!$B$7</f>
        <v>961208.93805281795</v>
      </c>
      <c r="N35" s="29">
        <f>F35*'Res PW (3) Staff-89'!$B$8</f>
        <v>841335.70809821133</v>
      </c>
      <c r="O35" s="29">
        <f>G35*'Res PW (3) Staff-89'!$B$9</f>
        <v>-1862054.5573505366</v>
      </c>
      <c r="P35" s="162">
        <f>H35*'Res PW (3) Staff-89'!$B$10</f>
        <v>47869417.398233064</v>
      </c>
      <c r="Q35" s="29">
        <f>I35*'Res PW (3) Staff-89'!$B$11</f>
        <v>-2271918.2327876701</v>
      </c>
      <c r="R35" s="162">
        <f>J35*'Res PW (3) Staff-89'!$B$12</f>
        <v>51248676.412551917</v>
      </c>
      <c r="S35" s="157">
        <f t="shared" si="6"/>
        <v>39811056.026721001</v>
      </c>
      <c r="T35" s="44">
        <f t="shared" si="7"/>
        <v>-2175542.8705447242</v>
      </c>
      <c r="U35" s="48">
        <f t="shared" si="8"/>
        <v>5.181517264277391E-2</v>
      </c>
    </row>
    <row r="36" spans="1:21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157">
        <f>'Monthly Data'!E36</f>
        <v>39489997.897265725</v>
      </c>
      <c r="E36" s="46">
        <f>'Monthly Data'!AL36</f>
        <v>216.80000000000004</v>
      </c>
      <c r="F36" s="46">
        <f>'Monthly Data'!AK36</f>
        <v>0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J36" s="46">
        <f>'Monthly Data'!BH36</f>
        <v>30</v>
      </c>
      <c r="L36" s="29">
        <f>'Res PW (3) Staff-89'!$B$6</f>
        <v>-56975609.640076801</v>
      </c>
      <c r="M36" s="29">
        <f>E36*'Res PW (3) Staff-89'!$B$7</f>
        <v>3128980.4469947596</v>
      </c>
      <c r="N36" s="29">
        <f>F36*'Res PW (3) Staff-89'!$B$8</f>
        <v>0</v>
      </c>
      <c r="O36" s="29">
        <f>G36*'Res PW (3) Staff-89'!$B$9</f>
        <v>-1916820.8678608465</v>
      </c>
      <c r="P36" s="162">
        <f>H36*'Res PW (3) Staff-89'!$B$10</f>
        <v>47957879.510861687</v>
      </c>
      <c r="Q36" s="29">
        <f>I36*'Res PW (3) Staff-89'!$B$11</f>
        <v>-2271918.2327876701</v>
      </c>
      <c r="R36" s="162">
        <f>J36*'Res PW (3) Staff-89'!$B$12</f>
        <v>49595493.302469596</v>
      </c>
      <c r="S36" s="157">
        <f t="shared" si="6"/>
        <v>39518004.519600727</v>
      </c>
      <c r="T36" s="44">
        <f t="shared" si="7"/>
        <v>28006.622335001826</v>
      </c>
      <c r="U36" s="48">
        <f t="shared" si="8"/>
        <v>7.0920799762668504E-4</v>
      </c>
    </row>
    <row r="37" spans="1:21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157">
        <f>'Monthly Data'!E37</f>
        <v>44841090.897265725</v>
      </c>
      <c r="E37" s="46">
        <f>'Monthly Data'!AL37</f>
        <v>293.39999999999998</v>
      </c>
      <c r="F37" s="46">
        <f>'Monthly Data'!AK37</f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J37" s="46">
        <f>'Monthly Data'!BH37</f>
        <v>31</v>
      </c>
      <c r="L37" s="29">
        <f>'Res PW (3) Staff-89'!$B$6</f>
        <v>-56975609.640076801</v>
      </c>
      <c r="M37" s="29">
        <f>E37*'Res PW (3) Staff-89'!$B$7</f>
        <v>4234515.0514218733</v>
      </c>
      <c r="N37" s="29">
        <f>F37*'Res PW (3) Staff-89'!$B$8</f>
        <v>0</v>
      </c>
      <c r="O37" s="29">
        <f>G37*'Res PW (3) Staff-89'!$B$9</f>
        <v>-1971587.1783711563</v>
      </c>
      <c r="P37" s="162">
        <f>H37*'Res PW (3) Staff-89'!$B$10</f>
        <v>48087719.063268222</v>
      </c>
      <c r="Q37" s="29">
        <f>I37*'Res PW (3) Staff-89'!$B$11</f>
        <v>0</v>
      </c>
      <c r="R37" s="162">
        <f>J37*'Res PW (3) Staff-89'!$B$12</f>
        <v>51248676.412551917</v>
      </c>
      <c r="S37" s="157">
        <f t="shared" si="6"/>
        <v>44623713.708794057</v>
      </c>
      <c r="T37" s="44">
        <f t="shared" si="7"/>
        <v>-217377.18847166747</v>
      </c>
      <c r="U37" s="48">
        <f t="shared" si="8"/>
        <v>4.8477230174817729E-3</v>
      </c>
    </row>
    <row r="38" spans="1:21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157">
        <f>'Monthly Data'!E38</f>
        <v>47995321.720884763</v>
      </c>
      <c r="E38" s="46">
        <f>'Monthly Data'!AL38</f>
        <v>395.20000000000005</v>
      </c>
      <c r="F38" s="46">
        <f>'Monthly Data'!AK38</f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J38" s="46">
        <f>'Monthly Data'!BH38</f>
        <v>31</v>
      </c>
      <c r="L38" s="29">
        <f>'Res PW (3) Staff-89'!$B$6</f>
        <v>-56975609.640076801</v>
      </c>
      <c r="M38" s="29">
        <f>E38*'Res PW (3) Staff-89'!$B$7</f>
        <v>5703750.3351122178</v>
      </c>
      <c r="N38" s="29">
        <f>F38*'Res PW (3) Staff-89'!$B$8</f>
        <v>0</v>
      </c>
      <c r="O38" s="29">
        <f>G38*'Res PW (3) Staff-89'!$B$9</f>
        <v>-2026353.4888814662</v>
      </c>
      <c r="P38" s="162">
        <f>H38*'Res PW (3) Staff-89'!$B$10</f>
        <v>48217558.615674756</v>
      </c>
      <c r="Q38" s="29">
        <f>I38*'Res PW (3) Staff-89'!$B$11</f>
        <v>0</v>
      </c>
      <c r="R38" s="162">
        <f>J38*'Res PW (3) Staff-89'!$B$12</f>
        <v>51248676.412551917</v>
      </c>
      <c r="S38" s="157">
        <f t="shared" si="6"/>
        <v>46168022.234380618</v>
      </c>
      <c r="T38" s="44">
        <f t="shared" si="7"/>
        <v>-1827299.486504145</v>
      </c>
      <c r="U38" s="48">
        <f t="shared" si="8"/>
        <v>3.8072450001080227E-2</v>
      </c>
    </row>
    <row r="39" spans="1:21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157">
        <f>'Monthly Data'!E39</f>
        <v>41164712.720884763</v>
      </c>
      <c r="E39" s="46">
        <f>'Monthly Data'!AL39</f>
        <v>419.5</v>
      </c>
      <c r="F39" s="46">
        <f>'Monthly Data'!AK39</f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J39" s="46">
        <f>'Monthly Data'!BH39</f>
        <v>28</v>
      </c>
      <c r="L39" s="29">
        <f>'Res PW (3) Staff-89'!$B$6</f>
        <v>-56975609.640076801</v>
      </c>
      <c r="M39" s="29">
        <f>E39*'Res PW (3) Staff-89'!$B$7</f>
        <v>6054461.7044017594</v>
      </c>
      <c r="N39" s="29">
        <f>F39*'Res PW (3) Staff-89'!$B$8</f>
        <v>0</v>
      </c>
      <c r="O39" s="29">
        <f>G39*'Res PW (3) Staff-89'!$B$9</f>
        <v>-2081119.7993917763</v>
      </c>
      <c r="P39" s="162">
        <f>H39*'Res PW (3) Staff-89'!$B$10</f>
        <v>48336697.106069766</v>
      </c>
      <c r="Q39" s="29">
        <f>I39*'Res PW (3) Staff-89'!$B$11</f>
        <v>0</v>
      </c>
      <c r="R39" s="162">
        <f>J39*'Res PW (3) Staff-89'!$B$12</f>
        <v>46289127.082304955</v>
      </c>
      <c r="S39" s="157">
        <f t="shared" si="6"/>
        <v>41623556.453307904</v>
      </c>
      <c r="T39" s="44">
        <f t="shared" si="7"/>
        <v>458843.7324231416</v>
      </c>
      <c r="U39" s="48">
        <f t="shared" si="8"/>
        <v>1.1146530659264117E-2</v>
      </c>
    </row>
    <row r="40" spans="1:21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157">
        <f>'Monthly Data'!E40</f>
        <v>42435047.720884763</v>
      </c>
      <c r="E40" s="46">
        <f>'Monthly Data'!AL40</f>
        <v>337.3</v>
      </c>
      <c r="F40" s="46">
        <f>'Monthly Data'!AK40</f>
        <v>0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J40" s="46">
        <f>'Monthly Data'!BH40</f>
        <v>31</v>
      </c>
      <c r="L40" s="29">
        <f>'Res PW (3) Staff-89'!$B$6</f>
        <v>-56975609.640076801</v>
      </c>
      <c r="M40" s="29">
        <f>E40*'Res PW (3) Staff-89'!$B$7</f>
        <v>4868104.7268050378</v>
      </c>
      <c r="N40" s="29">
        <f>F40*'Res PW (3) Staff-89'!$B$8</f>
        <v>0</v>
      </c>
      <c r="O40" s="29">
        <f>G40*'Res PW (3) Staff-89'!$B$9</f>
        <v>-2135886.1099020862</v>
      </c>
      <c r="P40" s="162">
        <f>H40*'Res PW (3) Staff-89'!$B$10</f>
        <v>48376647.737579465</v>
      </c>
      <c r="Q40" s="29">
        <f>I40*'Res PW (3) Staff-89'!$B$11</f>
        <v>-2271918.2327876701</v>
      </c>
      <c r="R40" s="162">
        <f>J40*'Res PW (3) Staff-89'!$B$12</f>
        <v>51248676.412551917</v>
      </c>
      <c r="S40" s="157">
        <f t="shared" si="6"/>
        <v>43110014.894169867</v>
      </c>
      <c r="T40" s="44">
        <f t="shared" si="7"/>
        <v>674967.17328510433</v>
      </c>
      <c r="U40" s="48">
        <f t="shared" si="8"/>
        <v>1.5905889342335146E-2</v>
      </c>
    </row>
    <row r="41" spans="1:21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157">
        <f>'Monthly Data'!E41</f>
        <v>38570561.720884763</v>
      </c>
      <c r="E41" s="46">
        <f>'Monthly Data'!AL41</f>
        <v>182.99999999999997</v>
      </c>
      <c r="F41" s="46">
        <f>'Monthly Data'!AK41</f>
        <v>1.5999999999999996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J41" s="46">
        <f>'Monthly Data'!BH41</f>
        <v>30</v>
      </c>
      <c r="L41" s="29">
        <f>'Res PW (3) Staff-89'!$B$6</f>
        <v>-56975609.640076801</v>
      </c>
      <c r="M41" s="29">
        <f>E41*'Res PW (3) Staff-89'!$B$7</f>
        <v>2641159.6946496344</v>
      </c>
      <c r="N41" s="29">
        <f>F41*'Res PW (3) Staff-89'!$B$8</f>
        <v>113120.76747538973</v>
      </c>
      <c r="O41" s="29">
        <f>G41*'Res PW (3) Staff-89'!$B$9</f>
        <v>-2190652.4204123961</v>
      </c>
      <c r="P41" s="162">
        <f>H41*'Res PW (3) Staff-89'!$B$10</f>
        <v>48432293.260039404</v>
      </c>
      <c r="Q41" s="29">
        <f>I41*'Res PW (3) Staff-89'!$B$11</f>
        <v>-2271918.2327876701</v>
      </c>
      <c r="R41" s="162">
        <f>J41*'Res PW (3) Staff-89'!$B$12</f>
        <v>49595493.302469596</v>
      </c>
      <c r="S41" s="157">
        <f t="shared" si="6"/>
        <v>39343886.731357157</v>
      </c>
      <c r="T41" s="44">
        <f t="shared" si="7"/>
        <v>773325.01047239453</v>
      </c>
      <c r="U41" s="48">
        <f t="shared" si="8"/>
        <v>2.0049617531332529E-2</v>
      </c>
    </row>
    <row r="42" spans="1:21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157">
        <f>'Monthly Data'!E42</f>
        <v>41401216.720884763</v>
      </c>
      <c r="E42" s="46">
        <f>'Monthly Data'!AL42</f>
        <v>28.200000000000003</v>
      </c>
      <c r="F42" s="46">
        <f>'Monthly Data'!AK42</f>
        <v>43.3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J42" s="46">
        <f>'Monthly Data'!BH42</f>
        <v>31</v>
      </c>
      <c r="L42" s="29">
        <f>'Res PW (3) Staff-89'!$B$6</f>
        <v>-56975609.640076801</v>
      </c>
      <c r="M42" s="29">
        <f>E42*'Res PW (3) Staff-89'!$B$7</f>
        <v>406998.37917551759</v>
      </c>
      <c r="N42" s="29">
        <f>F42*'Res PW (3) Staff-89'!$B$8</f>
        <v>3061330.7698027352</v>
      </c>
      <c r="O42" s="29">
        <f>G42*'Res PW (3) Staff-89'!$B$9</f>
        <v>-2245418.730922706</v>
      </c>
      <c r="P42" s="162">
        <f>H42*'Res PW (3) Staff-89'!$B$10</f>
        <v>48519328.564399838</v>
      </c>
      <c r="Q42" s="29">
        <f>I42*'Res PW (3) Staff-89'!$B$11</f>
        <v>-2271918.2327876701</v>
      </c>
      <c r="R42" s="162">
        <f>J42*'Res PW (3) Staff-89'!$B$12</f>
        <v>51248676.412551917</v>
      </c>
      <c r="S42" s="157">
        <f t="shared" si="6"/>
        <v>41743387.522142828</v>
      </c>
      <c r="T42" s="44">
        <f t="shared" si="7"/>
        <v>342170.80125806481</v>
      </c>
      <c r="U42" s="48">
        <f t="shared" si="8"/>
        <v>8.2647523034137648E-3</v>
      </c>
    </row>
    <row r="43" spans="1:21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157">
        <f>'Monthly Data'!E43</f>
        <v>47845491.720884763</v>
      </c>
      <c r="E43" s="46">
        <f>'Monthly Data'!AL43</f>
        <v>9.9999999999999645E-2</v>
      </c>
      <c r="F43" s="46">
        <f>'Monthly Data'!AK43</f>
        <v>137.6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J43" s="46">
        <f>'Monthly Data'!BH43</f>
        <v>30</v>
      </c>
      <c r="L43" s="29">
        <f>'Res PW (3) Staff-89'!$B$6</f>
        <v>-56975609.640076801</v>
      </c>
      <c r="M43" s="29">
        <f>E43*'Res PW (3) Staff-89'!$B$7</f>
        <v>1443.2566637429647</v>
      </c>
      <c r="N43" s="29">
        <f>F43*'Res PW (3) Staff-89'!$B$8</f>
        <v>9728386.0028835181</v>
      </c>
      <c r="O43" s="29">
        <f>G43*'Res PW (3) Staff-89'!$B$9</f>
        <v>-2300185.0414330158</v>
      </c>
      <c r="P43" s="162">
        <f>H43*'Res PW (3) Staff-89'!$B$10</f>
        <v>48619918.547308192</v>
      </c>
      <c r="Q43" s="29">
        <f>I43*'Res PW (3) Staff-89'!$B$11</f>
        <v>0</v>
      </c>
      <c r="R43" s="162">
        <f>J43*'Res PW (3) Staff-89'!$B$12</f>
        <v>49595493.302469596</v>
      </c>
      <c r="S43" s="157">
        <f t="shared" si="6"/>
        <v>48669446.427815229</v>
      </c>
      <c r="T43" s="44">
        <f t="shared" si="7"/>
        <v>823954.706930466</v>
      </c>
      <c r="U43" s="48">
        <f t="shared" si="8"/>
        <v>1.722115662928397E-2</v>
      </c>
    </row>
    <row r="44" spans="1:21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157">
        <f>'Monthly Data'!E44</f>
        <v>56314814.720884763</v>
      </c>
      <c r="E44" s="46">
        <f>'Monthly Data'!AL44</f>
        <v>0</v>
      </c>
      <c r="F44" s="46">
        <f>'Monthly Data'!AK44</f>
        <v>254.90000000000003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J44" s="46">
        <f>'Monthly Data'!BH44</f>
        <v>31</v>
      </c>
      <c r="L44" s="29">
        <f>'Res PW (3) Staff-89'!$B$6</f>
        <v>-56975609.640076801</v>
      </c>
      <c r="M44" s="29">
        <f>E44*'Res PW (3) Staff-89'!$B$7</f>
        <v>0</v>
      </c>
      <c r="N44" s="29">
        <f>F44*'Res PW (3) Staff-89'!$B$8</f>
        <v>18021552.268423032</v>
      </c>
      <c r="O44" s="29">
        <f>G44*'Res PW (3) Staff-89'!$B$9</f>
        <v>-2354951.3519433257</v>
      </c>
      <c r="P44" s="162">
        <f>H44*'Res PW (3) Staff-89'!$B$10</f>
        <v>48698393.002059393</v>
      </c>
      <c r="Q44" s="29">
        <f>I44*'Res PW (3) Staff-89'!$B$11</f>
        <v>0</v>
      </c>
      <c r="R44" s="162">
        <f>J44*'Res PW (3) Staff-89'!$B$12</f>
        <v>51248676.412551917</v>
      </c>
      <c r="S44" s="157">
        <f t="shared" si="6"/>
        <v>58638060.691014215</v>
      </c>
      <c r="T44" s="44">
        <f t="shared" si="7"/>
        <v>2323245.9701294526</v>
      </c>
      <c r="U44" s="48">
        <f t="shared" si="8"/>
        <v>4.1254614467689257E-2</v>
      </c>
    </row>
    <row r="45" spans="1:21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157">
        <f>'Monthly Data'!E45</f>
        <v>53136083.720884763</v>
      </c>
      <c r="E45" s="46">
        <f>'Monthly Data'!AL45</f>
        <v>0</v>
      </c>
      <c r="F45" s="46">
        <f>'Monthly Data'!AK45</f>
        <v>213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J45" s="46">
        <f>'Monthly Data'!BH45</f>
        <v>31</v>
      </c>
      <c r="L45" s="29">
        <f>'Res PW (3) Staff-89'!$B$6</f>
        <v>-56975609.640076801</v>
      </c>
      <c r="M45" s="29">
        <f>E45*'Res PW (3) Staff-89'!$B$7</f>
        <v>0</v>
      </c>
      <c r="N45" s="29">
        <f>F45*'Res PW (3) Staff-89'!$B$8</f>
        <v>15059202.170161262</v>
      </c>
      <c r="O45" s="29">
        <f>G45*'Res PW (3) Staff-89'!$B$9</f>
        <v>-2409717.6624536356</v>
      </c>
      <c r="P45" s="162">
        <f>H45*'Res PW (3) Staff-89'!$B$10</f>
        <v>48753325.12038523</v>
      </c>
      <c r="Q45" s="29">
        <f>I45*'Res PW (3) Staff-89'!$B$11</f>
        <v>0</v>
      </c>
      <c r="R45" s="162">
        <f>J45*'Res PW (3) Staff-89'!$B$12</f>
        <v>51248676.412551917</v>
      </c>
      <c r="S45" s="157">
        <f t="shared" si="6"/>
        <v>55675876.400567971</v>
      </c>
      <c r="T45" s="44">
        <f t="shared" si="7"/>
        <v>2539792.6796832085</v>
      </c>
      <c r="U45" s="48">
        <f t="shared" si="8"/>
        <v>4.7797889905178706E-2</v>
      </c>
    </row>
    <row r="46" spans="1:21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157">
        <f>'Monthly Data'!E46</f>
        <v>45426909.720884763</v>
      </c>
      <c r="E46" s="46">
        <f>'Monthly Data'!AL46</f>
        <v>1.9000000000000004</v>
      </c>
      <c r="F46" s="46">
        <f>'Monthly Data'!AK46</f>
        <v>95.4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J46" s="46">
        <f>'Monthly Data'!BH46</f>
        <v>30</v>
      </c>
      <c r="L46" s="29">
        <f>'Res PW (3) Staff-89'!$B$6</f>
        <v>-56975609.640076801</v>
      </c>
      <c r="M46" s="29">
        <f>E46*'Res PW (3) Staff-89'!$B$7</f>
        <v>27421.876611116433</v>
      </c>
      <c r="N46" s="29">
        <f>F46*'Res PW (3) Staff-89'!$B$8</f>
        <v>6744825.7607201152</v>
      </c>
      <c r="O46" s="29">
        <f>G46*'Res PW (3) Staff-89'!$B$9</f>
        <v>-2464483.9729639455</v>
      </c>
      <c r="P46" s="162">
        <f>H46*'Res PW (3) Staff-89'!$B$10</f>
        <v>48820385.108990811</v>
      </c>
      <c r="Q46" s="29">
        <f>I46*'Res PW (3) Staff-89'!$B$11</f>
        <v>-2271918.2327876701</v>
      </c>
      <c r="R46" s="162">
        <f>J46*'Res PW (3) Staff-89'!$B$12</f>
        <v>49595493.302469596</v>
      </c>
      <c r="S46" s="157">
        <f t="shared" si="6"/>
        <v>43476114.202963226</v>
      </c>
      <c r="T46" s="44">
        <f t="shared" si="7"/>
        <v>-1950795.5179215372</v>
      </c>
      <c r="U46" s="48">
        <f t="shared" si="8"/>
        <v>4.2943610514291047E-2</v>
      </c>
    </row>
    <row r="47" spans="1:21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157">
        <f>'Monthly Data'!E47</f>
        <v>42344925.720884763</v>
      </c>
      <c r="E47" s="46">
        <f>'Monthly Data'!AL47</f>
        <v>62.400000000000006</v>
      </c>
      <c r="F47" s="46">
        <f>'Monthly Data'!AK47</f>
        <v>26.6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J47" s="46">
        <f>'Monthly Data'!BH47</f>
        <v>31</v>
      </c>
      <c r="L47" s="29">
        <f>'Res PW (3) Staff-89'!$B$6</f>
        <v>-56975609.640076801</v>
      </c>
      <c r="M47" s="29">
        <f>E47*'Res PW (3) Staff-89'!$B$7</f>
        <v>900592.15817561338</v>
      </c>
      <c r="N47" s="29">
        <f>F47*'Res PW (3) Staff-89'!$B$8</f>
        <v>1880632.7592783549</v>
      </c>
      <c r="O47" s="29">
        <f>G47*'Res PW (3) Staff-89'!$B$9</f>
        <v>-2519250.2834742554</v>
      </c>
      <c r="P47" s="162">
        <f>H47*'Res PW (3) Staff-89'!$B$10</f>
        <v>48870323.398377933</v>
      </c>
      <c r="Q47" s="29">
        <f>I47*'Res PW (3) Staff-89'!$B$11</f>
        <v>-2271918.2327876701</v>
      </c>
      <c r="R47" s="162">
        <f>J47*'Res PW (3) Staff-89'!$B$12</f>
        <v>51248676.412551917</v>
      </c>
      <c r="S47" s="157">
        <f t="shared" si="6"/>
        <v>41133446.572045088</v>
      </c>
      <c r="T47" s="44">
        <f t="shared" si="7"/>
        <v>-1211479.1488396749</v>
      </c>
      <c r="U47" s="48">
        <f t="shared" si="8"/>
        <v>2.8609783302611068E-2</v>
      </c>
    </row>
    <row r="48" spans="1:21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157">
        <f>'Monthly Data'!E48</f>
        <v>41292979.720884763</v>
      </c>
      <c r="E48" s="46">
        <f>'Monthly Data'!AL48</f>
        <v>249.59999999999997</v>
      </c>
      <c r="F48" s="46">
        <f>'Monthly Data'!AK48</f>
        <v>0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J48" s="46">
        <f>'Monthly Data'!BH48</f>
        <v>30</v>
      </c>
      <c r="L48" s="29">
        <f>'Res PW (3) Staff-89'!$B$6</f>
        <v>-56975609.640076801</v>
      </c>
      <c r="M48" s="29">
        <f>E48*'Res PW (3) Staff-89'!$B$7</f>
        <v>3602368.6327024526</v>
      </c>
      <c r="N48" s="29">
        <f>F48*'Res PW (3) Staff-89'!$B$8</f>
        <v>0</v>
      </c>
      <c r="O48" s="29">
        <f>G48*'Res PW (3) Staff-89'!$B$9</f>
        <v>-2574016.5939845652</v>
      </c>
      <c r="P48" s="162">
        <f>H48*'Res PW (3) Staff-89'!$B$10</f>
        <v>48896719.351339705</v>
      </c>
      <c r="Q48" s="29">
        <f>I48*'Res PW (3) Staff-89'!$B$11</f>
        <v>-2271918.2327876701</v>
      </c>
      <c r="R48" s="162">
        <f>J48*'Res PW (3) Staff-89'!$B$12</f>
        <v>49595493.302469596</v>
      </c>
      <c r="S48" s="157">
        <f t="shared" si="6"/>
        <v>40273036.81966272</v>
      </c>
      <c r="T48" s="44">
        <f t="shared" si="7"/>
        <v>-1019942.9012220427</v>
      </c>
      <c r="U48" s="48">
        <f t="shared" si="8"/>
        <v>2.4700152619554987E-2</v>
      </c>
    </row>
    <row r="49" spans="1:21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157">
        <f>'Monthly Data'!E49</f>
        <v>46594417.720884763</v>
      </c>
      <c r="E49" s="46">
        <f>'Monthly Data'!AL49</f>
        <v>438.00000000000006</v>
      </c>
      <c r="F49" s="46">
        <f>'Monthly Data'!AK49</f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J49" s="46">
        <f>'Monthly Data'!BH49</f>
        <v>31</v>
      </c>
      <c r="L49" s="29">
        <f>'Res PW (3) Staff-89'!$B$6</f>
        <v>-56975609.640076801</v>
      </c>
      <c r="M49" s="29">
        <f>E49*'Res PW (3) Staff-89'!$B$7</f>
        <v>6321464.1871942095</v>
      </c>
      <c r="N49" s="29">
        <f>F49*'Res PW (3) Staff-89'!$B$8</f>
        <v>0</v>
      </c>
      <c r="O49" s="29">
        <f>G49*'Res PW (3) Staff-89'!$B$9</f>
        <v>-2628782.9044948751</v>
      </c>
      <c r="P49" s="162">
        <f>H49*'Res PW (3) Staff-89'!$B$10</f>
        <v>48871036.802512035</v>
      </c>
      <c r="Q49" s="29">
        <f>I49*'Res PW (3) Staff-89'!$B$11</f>
        <v>0</v>
      </c>
      <c r="R49" s="162">
        <f>J49*'Res PW (3) Staff-89'!$B$12</f>
        <v>51248676.412551917</v>
      </c>
      <c r="S49" s="157">
        <f t="shared" si="6"/>
        <v>46836784.85768649</v>
      </c>
      <c r="T49" s="44">
        <f t="shared" si="7"/>
        <v>242367.13680172712</v>
      </c>
      <c r="U49" s="48">
        <f t="shared" si="8"/>
        <v>5.2016346304311085E-3</v>
      </c>
    </row>
    <row r="50" spans="1:21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157">
        <f>'Monthly Data'!E50</f>
        <v>51200778.571841165</v>
      </c>
      <c r="E50" s="46">
        <f>'Monthly Data'!AL50</f>
        <v>586.09999999999991</v>
      </c>
      <c r="F50" s="46">
        <f>'Monthly Data'!AK50</f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J50" s="46">
        <f>'Monthly Data'!BH50</f>
        <v>31</v>
      </c>
      <c r="L50" s="29">
        <f>'Res PW (3) Staff-89'!$B$6</f>
        <v>-56975609.640076801</v>
      </c>
      <c r="M50" s="29">
        <f>E50*'Res PW (3) Staff-89'!$B$7</f>
        <v>8458927.3061975464</v>
      </c>
      <c r="N50" s="29">
        <f>F50*'Res PW (3) Staff-89'!$B$8</f>
        <v>0</v>
      </c>
      <c r="O50" s="29">
        <f>G50*'Res PW (3) Staff-89'!$B$9</f>
        <v>-2683549.215005185</v>
      </c>
      <c r="P50" s="162">
        <f>H50*'Res PW (3) Staff-89'!$B$10</f>
        <v>48856055.315695897</v>
      </c>
      <c r="Q50" s="29">
        <f>I50*'Res PW (3) Staff-89'!$B$11</f>
        <v>0</v>
      </c>
      <c r="R50" s="162">
        <f>J50*'Res PW (3) Staff-89'!$B$12</f>
        <v>51248676.412551917</v>
      </c>
      <c r="S50" s="157">
        <f t="shared" si="6"/>
        <v>48904500.179363377</v>
      </c>
      <c r="T50" s="44">
        <f t="shared" si="7"/>
        <v>-2296278.392477788</v>
      </c>
      <c r="U50" s="48">
        <f t="shared" si="8"/>
        <v>4.4848505365124851E-2</v>
      </c>
    </row>
    <row r="51" spans="1:21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157">
        <f>'Monthly Data'!E51</f>
        <v>43486614.571841165</v>
      </c>
      <c r="E51" s="46">
        <f>'Monthly Data'!AL51</f>
        <v>528.60000000000014</v>
      </c>
      <c r="F51" s="46">
        <f>'Monthly Data'!AK51</f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J51" s="46">
        <f>'Monthly Data'!BH51</f>
        <v>28</v>
      </c>
      <c r="L51" s="29">
        <f>'Res PW (3) Staff-89'!$B$6</f>
        <v>-56975609.640076801</v>
      </c>
      <c r="M51" s="29">
        <f>E51*'Res PW (3) Staff-89'!$B$7</f>
        <v>7629054.724545341</v>
      </c>
      <c r="N51" s="29">
        <f>F51*'Res PW (3) Staff-89'!$B$8</f>
        <v>0</v>
      </c>
      <c r="O51" s="29">
        <f>G51*'Res PW (3) Staff-89'!$B$9</f>
        <v>-2738315.5255154949</v>
      </c>
      <c r="P51" s="162">
        <f>H51*'Res PW (3) Staff-89'!$B$10</f>
        <v>48868183.185975626</v>
      </c>
      <c r="Q51" s="29">
        <f>I51*'Res PW (3) Staff-89'!$B$11</f>
        <v>0</v>
      </c>
      <c r="R51" s="162">
        <f>J51*'Res PW (3) Staff-89'!$B$12</f>
        <v>46289127.082304955</v>
      </c>
      <c r="S51" s="157">
        <f t="shared" si="6"/>
        <v>43072439.827233627</v>
      </c>
      <c r="T51" s="44">
        <f t="shared" si="7"/>
        <v>-414174.74460753798</v>
      </c>
      <c r="U51" s="48">
        <f t="shared" si="8"/>
        <v>9.5241891944315218E-3</v>
      </c>
    </row>
    <row r="52" spans="1:21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157">
        <f>'Monthly Data'!E52</f>
        <v>44184194.571841165</v>
      </c>
      <c r="E52" s="46">
        <f>'Monthly Data'!AL52</f>
        <v>464.4</v>
      </c>
      <c r="F52" s="46">
        <f>'Monthly Data'!AK52</f>
        <v>0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J52" s="46">
        <f>'Monthly Data'!BH52</f>
        <v>31</v>
      </c>
      <c r="L52" s="29">
        <f>'Res PW (3) Staff-89'!$B$6</f>
        <v>-56975609.640076801</v>
      </c>
      <c r="M52" s="29">
        <f>E52*'Res PW (3) Staff-89'!$B$7</f>
        <v>6702483.9464223525</v>
      </c>
      <c r="N52" s="29">
        <f>F52*'Res PW (3) Staff-89'!$B$8</f>
        <v>0</v>
      </c>
      <c r="O52" s="29">
        <f>G52*'Res PW (3) Staff-89'!$B$9</f>
        <v>-2793081.8360258047</v>
      </c>
      <c r="P52" s="162">
        <f>H52*'Res PW (3) Staff-89'!$B$10</f>
        <v>48913841.050558142</v>
      </c>
      <c r="Q52" s="29">
        <f>I52*'Res PW (3) Staff-89'!$B$11</f>
        <v>-2271918.2327876701</v>
      </c>
      <c r="R52" s="162">
        <f>J52*'Res PW (3) Staff-89'!$B$12</f>
        <v>51248676.412551917</v>
      </c>
      <c r="S52" s="157">
        <f t="shared" si="6"/>
        <v>44824391.700642139</v>
      </c>
      <c r="T52" s="44">
        <f t="shared" si="7"/>
        <v>640197.1288009733</v>
      </c>
      <c r="U52" s="48">
        <f t="shared" si="8"/>
        <v>1.4489279141663352E-2</v>
      </c>
    </row>
    <row r="53" spans="1:21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157">
        <f>'Monthly Data'!E53</f>
        <v>38731453.571841165</v>
      </c>
      <c r="E53" s="46">
        <f>'Monthly Data'!AL53</f>
        <v>185.89999999999995</v>
      </c>
      <c r="F53" s="46">
        <f>'Monthly Data'!AK53</f>
        <v>0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J53" s="46">
        <f>'Monthly Data'!BH53</f>
        <v>30</v>
      </c>
      <c r="L53" s="29">
        <f>'Res PW (3) Staff-89'!$B$6</f>
        <v>-56975609.640076801</v>
      </c>
      <c r="M53" s="29">
        <f>E53*'Res PW (3) Staff-89'!$B$7</f>
        <v>2683014.1378981806</v>
      </c>
      <c r="N53" s="29">
        <f>F53*'Res PW (3) Staff-89'!$B$8</f>
        <v>0</v>
      </c>
      <c r="O53" s="29">
        <f>G53*'Res PW (3) Staff-89'!$B$9</f>
        <v>-2847848.1465361146</v>
      </c>
      <c r="P53" s="162">
        <f>H53*'Res PW (3) Staff-89'!$B$10</f>
        <v>49008010.396259591</v>
      </c>
      <c r="Q53" s="29">
        <f>I53*'Res PW (3) Staff-89'!$B$11</f>
        <v>-2271918.2327876701</v>
      </c>
      <c r="R53" s="162">
        <f>J53*'Res PW (3) Staff-89'!$B$12</f>
        <v>49595493.302469596</v>
      </c>
      <c r="S53" s="157">
        <f t="shared" si="6"/>
        <v>39191141.817226782</v>
      </c>
      <c r="T53" s="44">
        <f t="shared" si="7"/>
        <v>459688.24538561702</v>
      </c>
      <c r="U53" s="48">
        <f t="shared" si="8"/>
        <v>1.1868602982662728E-2</v>
      </c>
    </row>
    <row r="54" spans="1:21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157">
        <f>'Monthly Data'!E54</f>
        <v>40675001.571841165</v>
      </c>
      <c r="E54" s="46">
        <f>'Monthly Data'!AL54</f>
        <v>33.899999999999991</v>
      </c>
      <c r="F54" s="46">
        <f>'Monthly Data'!AK54</f>
        <v>35.799999999999997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J54" s="46">
        <f>'Monthly Data'!BH54</f>
        <v>31</v>
      </c>
      <c r="L54" s="29">
        <f>'Res PW (3) Staff-89'!$B$6</f>
        <v>-56975609.640076801</v>
      </c>
      <c r="M54" s="29">
        <f>E54*'Res PW (3) Staff-89'!$B$7</f>
        <v>489264.00900886668</v>
      </c>
      <c r="N54" s="29">
        <f>F54*'Res PW (3) Staff-89'!$B$8</f>
        <v>2531077.1722618458</v>
      </c>
      <c r="O54" s="29">
        <f>G54*'Res PW (3) Staff-89'!$B$9</f>
        <v>-2902614.4570464245</v>
      </c>
      <c r="P54" s="162">
        <f>H54*'Res PW (3) Staff-89'!$B$10</f>
        <v>49015144.437600613</v>
      </c>
      <c r="Q54" s="29">
        <f>I54*'Res PW (3) Staff-89'!$B$11</f>
        <v>-2271918.2327876701</v>
      </c>
      <c r="R54" s="162">
        <f>J54*'Res PW (3) Staff-89'!$B$12</f>
        <v>51248676.412551917</v>
      </c>
      <c r="S54" s="157">
        <f t="shared" si="6"/>
        <v>41134019.701512352</v>
      </c>
      <c r="T54" s="44">
        <f t="shared" si="7"/>
        <v>459018.12967118621</v>
      </c>
      <c r="U54" s="48">
        <f t="shared" si="8"/>
        <v>1.1285018117588941E-2</v>
      </c>
    </row>
    <row r="55" spans="1:21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157">
        <f>'Monthly Data'!E55</f>
        <v>45459103.571841165</v>
      </c>
      <c r="E55" s="46">
        <f>'Monthly Data'!AL55</f>
        <v>0</v>
      </c>
      <c r="F55" s="46">
        <f>'Monthly Data'!AK55</f>
        <v>137.30000000000001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J55" s="46">
        <f>'Monthly Data'!BH55</f>
        <v>30</v>
      </c>
      <c r="L55" s="29">
        <f>'Res PW (3) Staff-89'!$B$6</f>
        <v>-56975609.640076801</v>
      </c>
      <c r="M55" s="29">
        <f>E55*'Res PW (3) Staff-89'!$B$7</f>
        <v>0</v>
      </c>
      <c r="N55" s="29">
        <f>F55*'Res PW (3) Staff-89'!$B$8</f>
        <v>9707175.858981885</v>
      </c>
      <c r="O55" s="29">
        <f>G55*'Res PW (3) Staff-89'!$B$9</f>
        <v>-2957380.7675567348</v>
      </c>
      <c r="P55" s="162">
        <f>H55*'Res PW (3) Staff-89'!$B$10</f>
        <v>48978047.422627307</v>
      </c>
      <c r="Q55" s="29">
        <f>I55*'Res PW (3) Staff-89'!$B$11</f>
        <v>0</v>
      </c>
      <c r="R55" s="162">
        <f>J55*'Res PW (3) Staff-89'!$B$12</f>
        <v>49595493.302469596</v>
      </c>
      <c r="S55" s="157">
        <f t="shared" si="6"/>
        <v>48347726.176445253</v>
      </c>
      <c r="T55" s="44">
        <f t="shared" si="7"/>
        <v>2888622.6046040878</v>
      </c>
      <c r="U55" s="48">
        <f t="shared" si="8"/>
        <v>6.3543325266831568E-2</v>
      </c>
    </row>
    <row r="56" spans="1:21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157">
        <f>'Monthly Data'!E56</f>
        <v>51897622.571841165</v>
      </c>
      <c r="E56" s="46">
        <f>'Monthly Data'!AL56</f>
        <v>0</v>
      </c>
      <c r="F56" s="46">
        <f>'Monthly Data'!AK56</f>
        <v>180.6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J56" s="46">
        <f>'Monthly Data'!BH56</f>
        <v>31</v>
      </c>
      <c r="L56" s="29">
        <f>'Res PW (3) Staff-89'!$B$6</f>
        <v>-56975609.640076801</v>
      </c>
      <c r="M56" s="29">
        <f>E56*'Res PW (3) Staff-89'!$B$7</f>
        <v>0</v>
      </c>
      <c r="N56" s="29">
        <f>F56*'Res PW (3) Staff-89'!$B$8</f>
        <v>12768506.628784619</v>
      </c>
      <c r="O56" s="29">
        <f>G56*'Res PW (3) Staff-89'!$B$9</f>
        <v>-3012147.0780670447</v>
      </c>
      <c r="P56" s="162">
        <f>H56*'Res PW (3) Staff-89'!$B$10</f>
        <v>48970913.381286293</v>
      </c>
      <c r="Q56" s="29">
        <f>I56*'Res PW (3) Staff-89'!$B$11</f>
        <v>0</v>
      </c>
      <c r="R56" s="162">
        <f>J56*'Res PW (3) Staff-89'!$B$12</f>
        <v>51248676.412551917</v>
      </c>
      <c r="S56" s="157">
        <f t="shared" si="6"/>
        <v>53000339.704478987</v>
      </c>
      <c r="T56" s="44">
        <f t="shared" si="7"/>
        <v>1102717.1326378211</v>
      </c>
      <c r="U56" s="48">
        <f t="shared" si="8"/>
        <v>2.1247931562016063E-2</v>
      </c>
    </row>
    <row r="57" spans="1:21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157">
        <f>'Monthly Data'!E57</f>
        <v>50248064.571841165</v>
      </c>
      <c r="E57" s="46">
        <f>'Monthly Data'!AL57</f>
        <v>0</v>
      </c>
      <c r="F57" s="46">
        <f>'Monthly Data'!AK57</f>
        <v>188.19999999999996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J57" s="46">
        <f>'Monthly Data'!BH57</f>
        <v>31</v>
      </c>
      <c r="L57" s="29">
        <f>'Res PW (3) Staff-89'!$B$6</f>
        <v>-56975609.640076801</v>
      </c>
      <c r="M57" s="29">
        <f>E57*'Res PW (3) Staff-89'!$B$7</f>
        <v>0</v>
      </c>
      <c r="N57" s="29">
        <f>F57*'Res PW (3) Staff-89'!$B$8</f>
        <v>13305830.274292717</v>
      </c>
      <c r="O57" s="29">
        <f>G57*'Res PW (3) Staff-89'!$B$9</f>
        <v>-3066913.3885773546</v>
      </c>
      <c r="P57" s="162">
        <f>H57*'Res PW (3) Staff-89'!$B$10</f>
        <v>49010150.60866189</v>
      </c>
      <c r="Q57" s="29">
        <f>I57*'Res PW (3) Staff-89'!$B$11</f>
        <v>0</v>
      </c>
      <c r="R57" s="162">
        <f>J57*'Res PW (3) Staff-89'!$B$12</f>
        <v>51248676.412551917</v>
      </c>
      <c r="S57" s="157">
        <f t="shared" si="6"/>
        <v>53522134.266852364</v>
      </c>
      <c r="T57" s="44">
        <f t="shared" si="7"/>
        <v>3274069.6950111985</v>
      </c>
      <c r="U57" s="48">
        <f t="shared" si="8"/>
        <v>6.5158125450387502E-2</v>
      </c>
    </row>
    <row r="58" spans="1:21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157">
        <f>'Monthly Data'!E58</f>
        <v>43927568.571841165</v>
      </c>
      <c r="E58" s="46">
        <f>'Monthly Data'!AL58</f>
        <v>0.59999999999999964</v>
      </c>
      <c r="F58" s="46">
        <f>'Monthly Data'!AK58</f>
        <v>108.9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J58" s="46">
        <f>'Monthly Data'!BH58</f>
        <v>30</v>
      </c>
      <c r="L58" s="29">
        <f>'Res PW (3) Staff-89'!$B$6</f>
        <v>-56975609.640076801</v>
      </c>
      <c r="M58" s="29">
        <f>E58*'Res PW (3) Staff-89'!$B$7</f>
        <v>8659.5399824578144</v>
      </c>
      <c r="N58" s="29">
        <f>F58*'Res PW (3) Staff-89'!$B$8</f>
        <v>7699282.2362937154</v>
      </c>
      <c r="O58" s="29">
        <f>G58*'Res PW (3) Staff-89'!$B$9</f>
        <v>-3121679.6990876645</v>
      </c>
      <c r="P58" s="162">
        <f>H58*'Res PW (3) Staff-89'!$B$10</f>
        <v>49114307.612240762</v>
      </c>
      <c r="Q58" s="29">
        <f>I58*'Res PW (3) Staff-89'!$B$11</f>
        <v>-2271918.2327876701</v>
      </c>
      <c r="R58" s="162">
        <f>J58*'Res PW (3) Staff-89'!$B$12</f>
        <v>49595493.302469596</v>
      </c>
      <c r="S58" s="157">
        <f t="shared" si="6"/>
        <v>44048535.119034402</v>
      </c>
      <c r="T58" s="44">
        <f t="shared" si="7"/>
        <v>120966.54719323665</v>
      </c>
      <c r="U58" s="48">
        <f t="shared" si="8"/>
        <v>2.7537728840011347E-3</v>
      </c>
    </row>
    <row r="59" spans="1:21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157">
        <f>'Monthly Data'!E59</f>
        <v>41698922.571841165</v>
      </c>
      <c r="E59" s="46">
        <f>'Monthly Data'!AL59</f>
        <v>50.6</v>
      </c>
      <c r="F59" s="46">
        <f>'Monthly Data'!AK59</f>
        <v>19.899999999999999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J59" s="46">
        <f>'Monthly Data'!BH59</f>
        <v>31</v>
      </c>
      <c r="L59" s="29">
        <f>'Res PW (3) Staff-89'!$B$6</f>
        <v>-56975609.640076801</v>
      </c>
      <c r="M59" s="29">
        <f>E59*'Res PW (3) Staff-89'!$B$7</f>
        <v>730287.87185394287</v>
      </c>
      <c r="N59" s="29">
        <f>F59*'Res PW (3) Staff-89'!$B$8</f>
        <v>1406939.54547516</v>
      </c>
      <c r="O59" s="29">
        <f>G59*'Res PW (3) Staff-89'!$B$9</f>
        <v>-3176446.0095979744</v>
      </c>
      <c r="P59" s="162">
        <f>H59*'Res PW (3) Staff-89'!$B$10</f>
        <v>49235586.315038078</v>
      </c>
      <c r="Q59" s="29">
        <f>I59*'Res PW (3) Staff-89'!$B$11</f>
        <v>-2271918.2327876701</v>
      </c>
      <c r="R59" s="162">
        <f>J59*'Res PW (3) Staff-89'!$B$12</f>
        <v>51248676.412551917</v>
      </c>
      <c r="S59" s="157">
        <f t="shared" si="6"/>
        <v>40197516.262456656</v>
      </c>
      <c r="T59" s="44">
        <f t="shared" si="7"/>
        <v>-1501406.3093845099</v>
      </c>
      <c r="U59" s="48">
        <f t="shared" si="8"/>
        <v>3.6005877772928199E-2</v>
      </c>
    </row>
    <row r="60" spans="1:21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157">
        <f>'Monthly Data'!E60</f>
        <v>40599034.571841165</v>
      </c>
      <c r="E60" s="46">
        <f>'Monthly Data'!AL60</f>
        <v>261.60000000000002</v>
      </c>
      <c r="F60" s="46">
        <f>'Monthly Data'!AK60</f>
        <v>0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J60" s="46">
        <f>'Monthly Data'!BH60</f>
        <v>30</v>
      </c>
      <c r="L60" s="29">
        <f>'Res PW (3) Staff-89'!$B$6</f>
        <v>-56975609.640076801</v>
      </c>
      <c r="M60" s="29">
        <f>E60*'Res PW (3) Staff-89'!$B$7</f>
        <v>3775559.4323516097</v>
      </c>
      <c r="N60" s="29">
        <f>F60*'Res PW (3) Staff-89'!$B$8</f>
        <v>0</v>
      </c>
      <c r="O60" s="29">
        <f>G60*'Res PW (3) Staff-89'!$B$9</f>
        <v>-3231212.3201082842</v>
      </c>
      <c r="P60" s="162">
        <f>H60*'Res PW (3) Staff-89'!$B$10</f>
        <v>49278390.563084185</v>
      </c>
      <c r="Q60" s="29">
        <f>I60*'Res PW (3) Staff-89'!$B$11</f>
        <v>-2271918.2327876701</v>
      </c>
      <c r="R60" s="162">
        <f>J60*'Res PW (3) Staff-89'!$B$12</f>
        <v>49595493.302469596</v>
      </c>
      <c r="S60" s="157">
        <f t="shared" si="6"/>
        <v>40170703.104932636</v>
      </c>
      <c r="T60" s="44">
        <f t="shared" si="7"/>
        <v>-428331.4669085294</v>
      </c>
      <c r="U60" s="48">
        <f t="shared" si="8"/>
        <v>1.0550287006223867E-2</v>
      </c>
    </row>
    <row r="61" spans="1:21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157">
        <f>'Monthly Data'!E61</f>
        <v>45189588.571841165</v>
      </c>
      <c r="E61" s="46">
        <f>'Monthly Data'!AL61</f>
        <v>333.1</v>
      </c>
      <c r="F61" s="46">
        <f>'Monthly Data'!AK61</f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J61" s="46">
        <f>'Monthly Data'!BH61</f>
        <v>31</v>
      </c>
      <c r="L61" s="29">
        <f>'Res PW (3) Staff-89'!$B$6</f>
        <v>-56975609.640076801</v>
      </c>
      <c r="M61" s="29">
        <f>E61*'Res PW (3) Staff-89'!$B$7</f>
        <v>4807487.9469278334</v>
      </c>
      <c r="N61" s="29">
        <f>F61*'Res PW (3) Staff-89'!$B$8</f>
        <v>0</v>
      </c>
      <c r="O61" s="29">
        <f>G61*'Res PW (3) Staff-89'!$B$9</f>
        <v>-3285978.6306185941</v>
      </c>
      <c r="P61" s="162">
        <f>H61*'Res PW (3) Staff-89'!$B$10</f>
        <v>49247000.781183705</v>
      </c>
      <c r="Q61" s="29">
        <f>I61*'Res PW (3) Staff-89'!$B$11</f>
        <v>0</v>
      </c>
      <c r="R61" s="162">
        <f>J61*'Res PW (3) Staff-89'!$B$12</f>
        <v>51248676.412551917</v>
      </c>
      <c r="S61" s="157">
        <f t="shared" si="6"/>
        <v>45041576.869968057</v>
      </c>
      <c r="T61" s="44">
        <f t="shared" si="7"/>
        <v>-148011.70187310874</v>
      </c>
      <c r="U61" s="48">
        <f t="shared" si="8"/>
        <v>3.2753496225752048E-3</v>
      </c>
    </row>
    <row r="62" spans="1:21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157">
        <f>'Monthly Data'!E62</f>
        <v>49884340.404138029</v>
      </c>
      <c r="E62" s="46">
        <f>'Monthly Data'!AL62</f>
        <v>553.59999999999991</v>
      </c>
      <c r="F62" s="46">
        <f>'Monthly Data'!AK62</f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J62" s="46">
        <f>'Monthly Data'!BH62</f>
        <v>31</v>
      </c>
      <c r="L62" s="29">
        <f>'Res PW (3) Staff-89'!$B$6</f>
        <v>-56975609.640076801</v>
      </c>
      <c r="M62" s="29">
        <f>E62*'Res PW (3) Staff-89'!$B$7</f>
        <v>7989868.8904810809</v>
      </c>
      <c r="N62" s="29">
        <f>F62*'Res PW (3) Staff-89'!$B$8</f>
        <v>0</v>
      </c>
      <c r="O62" s="29">
        <f>G62*'Res PW (3) Staff-89'!$B$9</f>
        <v>-3340744.941128904</v>
      </c>
      <c r="P62" s="162">
        <f>H62*'Res PW (3) Staff-89'!$B$10</f>
        <v>49122868.46184998</v>
      </c>
      <c r="Q62" s="29">
        <f>I62*'Res PW (3) Staff-89'!$B$11</f>
        <v>0</v>
      </c>
      <c r="R62" s="162">
        <f>J62*'Res PW (3) Staff-89'!$B$12</f>
        <v>51248676.412551917</v>
      </c>
      <c r="S62" s="157">
        <f t="shared" si="6"/>
        <v>48045059.183677278</v>
      </c>
      <c r="T62" s="44">
        <f t="shared" si="7"/>
        <v>-1839281.2204607502</v>
      </c>
      <c r="U62" s="48">
        <f t="shared" si="8"/>
        <v>3.6870913909251117E-2</v>
      </c>
    </row>
    <row r="63" spans="1:21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157">
        <f>'Monthly Data'!E63</f>
        <v>42980985.404138029</v>
      </c>
      <c r="E63" s="46">
        <f>'Monthly Data'!AL63</f>
        <v>647.9</v>
      </c>
      <c r="F63" s="46">
        <f>'Monthly Data'!AK63</f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J63" s="46">
        <f>'Monthly Data'!BH63</f>
        <v>28</v>
      </c>
      <c r="L63" s="29">
        <f>'Res PW (3) Staff-89'!$B$6</f>
        <v>-56975609.640076801</v>
      </c>
      <c r="M63" s="29">
        <f>E63*'Res PW (3) Staff-89'!$B$7</f>
        <v>9350859.9243907016</v>
      </c>
      <c r="N63" s="29">
        <f>F63*'Res PW (3) Staff-89'!$B$8</f>
        <v>0</v>
      </c>
      <c r="O63" s="29">
        <f>G63*'Res PW (3) Staff-89'!$B$9</f>
        <v>-3395511.2516392139</v>
      </c>
      <c r="P63" s="162">
        <f>H63*'Res PW (3) Staff-89'!$B$10</f>
        <v>49120014.845313579</v>
      </c>
      <c r="Q63" s="29">
        <f>I63*'Res PW (3) Staff-89'!$B$11</f>
        <v>0</v>
      </c>
      <c r="R63" s="162">
        <f>J63*'Res PW (3) Staff-89'!$B$12</f>
        <v>46289127.082304955</v>
      </c>
      <c r="S63" s="157">
        <f t="shared" si="6"/>
        <v>44388880.960293218</v>
      </c>
      <c r="T63" s="44">
        <f t="shared" si="7"/>
        <v>1407895.5561551899</v>
      </c>
      <c r="U63" s="48">
        <f t="shared" si="8"/>
        <v>3.275624192691598E-2</v>
      </c>
    </row>
    <row r="64" spans="1:21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157">
        <f>'Monthly Data'!E64</f>
        <v>43419024.404138029</v>
      </c>
      <c r="E64" s="46">
        <f>'Monthly Data'!AL64</f>
        <v>408</v>
      </c>
      <c r="F64" s="46">
        <f>'Monthly Data'!AK64</f>
        <v>0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J64" s="46">
        <f>'Monthly Data'!BH64</f>
        <v>31</v>
      </c>
      <c r="L64" s="29">
        <f>'Res PW (3) Staff-89'!$B$6</f>
        <v>-56975609.640076801</v>
      </c>
      <c r="M64" s="29">
        <f>E64*'Res PW (3) Staff-89'!$B$7</f>
        <v>5888487.188071318</v>
      </c>
      <c r="N64" s="29">
        <f>F64*'Res PW (3) Staff-89'!$B$8</f>
        <v>0</v>
      </c>
      <c r="O64" s="29">
        <f>G64*'Res PW (3) Staff-89'!$B$9</f>
        <v>-3450277.5621495238</v>
      </c>
      <c r="P64" s="162">
        <f>H64*'Res PW (3) Staff-89'!$B$10</f>
        <v>49168526.326432504</v>
      </c>
      <c r="Q64" s="29">
        <f>I64*'Res PW (3) Staff-89'!$B$11</f>
        <v>-2271918.2327876701</v>
      </c>
      <c r="R64" s="162">
        <f>J64*'Res PW (3) Staff-89'!$B$12</f>
        <v>51248676.412551917</v>
      </c>
      <c r="S64" s="157">
        <f t="shared" si="6"/>
        <v>43607884.492041744</v>
      </c>
      <c r="T64" s="44">
        <f t="shared" si="7"/>
        <v>188860.08790371567</v>
      </c>
      <c r="U64" s="48">
        <f t="shared" si="8"/>
        <v>4.3497082326363016E-3</v>
      </c>
    </row>
    <row r="65" spans="1:21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157">
        <f>'Monthly Data'!E65</f>
        <v>38613457.404138029</v>
      </c>
      <c r="E65" s="46">
        <f>'Monthly Data'!AL65</f>
        <v>149.69999999999996</v>
      </c>
      <c r="F65" s="46">
        <f>'Monthly Data'!AK65</f>
        <v>1.5999999999999996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J65" s="46">
        <f>'Monthly Data'!BH65</f>
        <v>30</v>
      </c>
      <c r="L65" s="29">
        <f>'Res PW (3) Staff-89'!$B$6</f>
        <v>-56975609.640076801</v>
      </c>
      <c r="M65" s="29">
        <f>E65*'Res PW (3) Staff-89'!$B$7</f>
        <v>2160555.2256232253</v>
      </c>
      <c r="N65" s="29">
        <f>F65*'Res PW (3) Staff-89'!$B$8</f>
        <v>113120.76747538973</v>
      </c>
      <c r="O65" s="29">
        <f>G65*'Res PW (3) Staff-89'!$B$9</f>
        <v>-3505043.8726598336</v>
      </c>
      <c r="P65" s="162">
        <f>H65*'Res PW (3) Staff-89'!$B$10</f>
        <v>49205623.341405801</v>
      </c>
      <c r="Q65" s="29">
        <f>I65*'Res PW (3) Staff-89'!$B$11</f>
        <v>-2271918.2327876701</v>
      </c>
      <c r="R65" s="162">
        <f>J65*'Res PW (3) Staff-89'!$B$12</f>
        <v>49595493.302469596</v>
      </c>
      <c r="S65" s="157">
        <f t="shared" si="6"/>
        <v>38322220.891449712</v>
      </c>
      <c r="T65" s="44">
        <f t="shared" si="7"/>
        <v>-291236.5126883164</v>
      </c>
      <c r="U65" s="48">
        <f t="shared" si="8"/>
        <v>7.5423578272249174E-3</v>
      </c>
    </row>
    <row r="66" spans="1:21" x14ac:dyDescent="0.2">
      <c r="A66" s="45">
        <f>'Monthly Data'!A66</f>
        <v>42125</v>
      </c>
      <c r="B66" s="29">
        <f t="shared" ref="B66:B121" si="9">YEAR(A66)</f>
        <v>2015</v>
      </c>
      <c r="C66" s="29">
        <f t="shared" ref="C66:C121" si="10">MONTH(A66)</f>
        <v>5</v>
      </c>
      <c r="D66" s="157">
        <f>'Monthly Data'!E66</f>
        <v>40763108.404138029</v>
      </c>
      <c r="E66" s="46">
        <f>'Monthly Data'!AL66</f>
        <v>18.3</v>
      </c>
      <c r="F66" s="46">
        <f>'Monthly Data'!AK66</f>
        <v>60.8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J66" s="46">
        <f>'Monthly Data'!BH66</f>
        <v>31</v>
      </c>
      <c r="L66" s="29">
        <f>'Res PW (3) Staff-89'!$B$6</f>
        <v>-56975609.640076801</v>
      </c>
      <c r="M66" s="29">
        <f>E66*'Res PW (3) Staff-89'!$B$7</f>
        <v>264115.96946496353</v>
      </c>
      <c r="N66" s="29">
        <f>F66*'Res PW (3) Staff-89'!$B$8</f>
        <v>4298589.1640648106</v>
      </c>
      <c r="O66" s="29">
        <f>G66*'Res PW (3) Staff-89'!$B$9</f>
        <v>-3559810.1831701435</v>
      </c>
      <c r="P66" s="162">
        <f>H66*'Res PW (3) Staff-89'!$B$10</f>
        <v>49271256.521743163</v>
      </c>
      <c r="Q66" s="29">
        <f>I66*'Res PW (3) Staff-89'!$B$11</f>
        <v>-2271918.2327876701</v>
      </c>
      <c r="R66" s="162">
        <f>J66*'Res PW (3) Staff-89'!$B$12</f>
        <v>51248676.412551917</v>
      </c>
      <c r="S66" s="157">
        <f t="shared" ref="S66:S97" si="11">SUM(L66:R66)</f>
        <v>42275300.011790238</v>
      </c>
      <c r="T66" s="44">
        <f t="shared" ref="T66:T97" si="12">S66-D66</f>
        <v>1512191.6076522097</v>
      </c>
      <c r="U66" s="48">
        <f t="shared" ref="U66:U97" si="13">ABS(T66/D66)</f>
        <v>3.7097063174375118E-2</v>
      </c>
    </row>
    <row r="67" spans="1:21" x14ac:dyDescent="0.2">
      <c r="A67" s="45">
        <f>'Monthly Data'!A67</f>
        <v>42156</v>
      </c>
      <c r="B67" s="29">
        <f t="shared" si="9"/>
        <v>2015</v>
      </c>
      <c r="C67" s="29">
        <f t="shared" si="10"/>
        <v>6</v>
      </c>
      <c r="D67" s="157">
        <f>'Monthly Data'!E67</f>
        <v>46119249.404138029</v>
      </c>
      <c r="E67" s="46">
        <f>'Monthly Data'!AL67</f>
        <v>3.5</v>
      </c>
      <c r="F67" s="46">
        <f>'Monthly Data'!AK67</f>
        <v>98.000000000000028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J67" s="46">
        <f>'Monthly Data'!BH67</f>
        <v>30</v>
      </c>
      <c r="L67" s="29">
        <f>'Res PW (3) Staff-89'!$B$6</f>
        <v>-56975609.640076801</v>
      </c>
      <c r="M67" s="29">
        <f>E67*'Res PW (3) Staff-89'!$B$7</f>
        <v>50513.983231003949</v>
      </c>
      <c r="N67" s="29">
        <f>F67*'Res PW (3) Staff-89'!$B$8</f>
        <v>6928647.007867625</v>
      </c>
      <c r="O67" s="29">
        <f>G67*'Res PW (3) Staff-89'!$B$9</f>
        <v>-3614576.4936804534</v>
      </c>
      <c r="P67" s="162">
        <f>H67*'Res PW (3) Staff-89'!$B$10</f>
        <v>49376840.333590239</v>
      </c>
      <c r="Q67" s="29">
        <f>I67*'Res PW (3) Staff-89'!$B$11</f>
        <v>0</v>
      </c>
      <c r="R67" s="162">
        <f>J67*'Res PW (3) Staff-89'!$B$12</f>
        <v>49595493.302469596</v>
      </c>
      <c r="S67" s="157">
        <f t="shared" si="11"/>
        <v>45361308.493401207</v>
      </c>
      <c r="T67" s="44">
        <f t="shared" si="12"/>
        <v>-757940.91073682159</v>
      </c>
      <c r="U67" s="48">
        <f t="shared" si="13"/>
        <v>1.6434372209639989E-2</v>
      </c>
    </row>
    <row r="68" spans="1:21" x14ac:dyDescent="0.2">
      <c r="A68" s="45">
        <f>'Monthly Data'!A68</f>
        <v>42186</v>
      </c>
      <c r="B68" s="29">
        <f t="shared" si="9"/>
        <v>2015</v>
      </c>
      <c r="C68" s="29">
        <f t="shared" si="10"/>
        <v>7</v>
      </c>
      <c r="D68" s="157">
        <f>'Monthly Data'!E68</f>
        <v>54424085.404138029</v>
      </c>
      <c r="E68" s="46">
        <f>'Monthly Data'!AL68</f>
        <v>0</v>
      </c>
      <c r="F68" s="46">
        <f>'Monthly Data'!AK68</f>
        <v>244.9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J68" s="46">
        <f>'Monthly Data'!BH68</f>
        <v>31</v>
      </c>
      <c r="L68" s="29">
        <f>'Res PW (3) Staff-89'!$B$6</f>
        <v>-56975609.640076801</v>
      </c>
      <c r="M68" s="29">
        <f>E68*'Res PW (3) Staff-89'!$B$7</f>
        <v>0</v>
      </c>
      <c r="N68" s="29">
        <f>F68*'Res PW (3) Staff-89'!$B$8</f>
        <v>17314547.471701846</v>
      </c>
      <c r="O68" s="29">
        <f>G68*'Res PW (3) Staff-89'!$B$9</f>
        <v>-3669342.8041907633</v>
      </c>
      <c r="P68" s="162">
        <f>H68*'Res PW (3) Staff-89'!$B$10</f>
        <v>49518807.756276503</v>
      </c>
      <c r="Q68" s="29">
        <f>I68*'Res PW (3) Staff-89'!$B$11</f>
        <v>0</v>
      </c>
      <c r="R68" s="162">
        <f>J68*'Res PW (3) Staff-89'!$B$12</f>
        <v>51248676.412551917</v>
      </c>
      <c r="S68" s="157">
        <f t="shared" si="11"/>
        <v>57437079.196262702</v>
      </c>
      <c r="T68" s="44">
        <f t="shared" si="12"/>
        <v>3012993.7921246737</v>
      </c>
      <c r="U68" s="48">
        <f t="shared" si="13"/>
        <v>5.5361404234008253E-2</v>
      </c>
    </row>
    <row r="69" spans="1:21" x14ac:dyDescent="0.2">
      <c r="A69" s="45">
        <f>'Monthly Data'!A69</f>
        <v>42217</v>
      </c>
      <c r="B69" s="29">
        <f t="shared" si="9"/>
        <v>2015</v>
      </c>
      <c r="C69" s="29">
        <f t="shared" si="10"/>
        <v>8</v>
      </c>
      <c r="D69" s="157">
        <f>'Monthly Data'!E69</f>
        <v>55134636.404138029</v>
      </c>
      <c r="E69" s="46">
        <f>'Monthly Data'!AL69</f>
        <v>0</v>
      </c>
      <c r="F69" s="46">
        <f>'Monthly Data'!AK69</f>
        <v>210.70000000000002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J69" s="46">
        <f>'Monthly Data'!BH69</f>
        <v>31</v>
      </c>
      <c r="L69" s="29">
        <f>'Res PW (3) Staff-89'!$B$6</f>
        <v>-56975609.640076801</v>
      </c>
      <c r="M69" s="29">
        <f>E69*'Res PW (3) Staff-89'!$B$7</f>
        <v>0</v>
      </c>
      <c r="N69" s="29">
        <f>F69*'Res PW (3) Staff-89'!$B$8</f>
        <v>14896591.066915391</v>
      </c>
      <c r="O69" s="29">
        <f>G69*'Res PW (3) Staff-89'!$B$9</f>
        <v>-3724109.1147010732</v>
      </c>
      <c r="P69" s="162">
        <f>H69*'Res PW (3) Staff-89'!$B$10</f>
        <v>49575880.087004647</v>
      </c>
      <c r="Q69" s="29">
        <f>I69*'Res PW (3) Staff-89'!$B$11</f>
        <v>0</v>
      </c>
      <c r="R69" s="162">
        <f>J69*'Res PW (3) Staff-89'!$B$12</f>
        <v>51248676.412551917</v>
      </c>
      <c r="S69" s="157">
        <f t="shared" si="11"/>
        <v>55021428.811694086</v>
      </c>
      <c r="T69" s="44">
        <f t="shared" si="12"/>
        <v>-113207.59244394302</v>
      </c>
      <c r="U69" s="48">
        <f t="shared" si="13"/>
        <v>2.0532935342881201E-3</v>
      </c>
    </row>
    <row r="70" spans="1:21" x14ac:dyDescent="0.2">
      <c r="A70" s="45">
        <f>'Monthly Data'!A70</f>
        <v>42248</v>
      </c>
      <c r="B70" s="29">
        <f t="shared" si="9"/>
        <v>2015</v>
      </c>
      <c r="C70" s="29">
        <f t="shared" si="10"/>
        <v>9</v>
      </c>
      <c r="D70" s="157">
        <f>'Monthly Data'!E70</f>
        <v>47798131.404138029</v>
      </c>
      <c r="E70" s="46">
        <f>'Monthly Data'!AL70</f>
        <v>0</v>
      </c>
      <c r="F70" s="46">
        <f>'Monthly Data'!AK70</f>
        <v>181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J70" s="46">
        <f>'Monthly Data'!BH70</f>
        <v>30</v>
      </c>
      <c r="L70" s="29">
        <f>'Res PW (3) Staff-89'!$B$6</f>
        <v>-56975609.640076801</v>
      </c>
      <c r="M70" s="29">
        <f>E70*'Res PW (3) Staff-89'!$B$7</f>
        <v>0</v>
      </c>
      <c r="N70" s="29">
        <f>F70*'Res PW (3) Staff-89'!$B$8</f>
        <v>12796786.820653467</v>
      </c>
      <c r="O70" s="29">
        <f>G70*'Res PW (3) Staff-89'!$B$9</f>
        <v>-3778875.425211383</v>
      </c>
      <c r="P70" s="162">
        <f>H70*'Res PW (3) Staff-89'!$B$10</f>
        <v>49518094.352142401</v>
      </c>
      <c r="Q70" s="29">
        <f>I70*'Res PW (3) Staff-89'!$B$11</f>
        <v>-2271918.2327876701</v>
      </c>
      <c r="R70" s="162">
        <f>J70*'Res PW (3) Staff-89'!$B$12</f>
        <v>49595493.302469596</v>
      </c>
      <c r="S70" s="157">
        <f t="shared" si="11"/>
        <v>48883971.177189611</v>
      </c>
      <c r="T70" s="44">
        <f t="shared" si="12"/>
        <v>1085839.7730515823</v>
      </c>
      <c r="U70" s="48">
        <f t="shared" si="13"/>
        <v>2.2717201303764312E-2</v>
      </c>
    </row>
    <row r="71" spans="1:21" x14ac:dyDescent="0.2">
      <c r="A71" s="45">
        <f>'Monthly Data'!A71</f>
        <v>42278</v>
      </c>
      <c r="B71" s="29">
        <f t="shared" si="9"/>
        <v>2015</v>
      </c>
      <c r="C71" s="29">
        <f t="shared" si="10"/>
        <v>10</v>
      </c>
      <c r="D71" s="157">
        <f>'Monthly Data'!E71</f>
        <v>41883670.404138029</v>
      </c>
      <c r="E71" s="46">
        <f>'Monthly Data'!AL71</f>
        <v>51.800000000000004</v>
      </c>
      <c r="F71" s="46">
        <f>'Monthly Data'!AK71</f>
        <v>14.399999999999997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J71" s="46">
        <f>'Monthly Data'!BH71</f>
        <v>31</v>
      </c>
      <c r="L71" s="29">
        <f>'Res PW (3) Staff-89'!$B$6</f>
        <v>-56975609.640076801</v>
      </c>
      <c r="M71" s="29">
        <f>E71*'Res PW (3) Staff-89'!$B$7</f>
        <v>747606.95181885851</v>
      </c>
      <c r="N71" s="29">
        <f>F71*'Res PW (3) Staff-89'!$B$8</f>
        <v>1018086.9072785076</v>
      </c>
      <c r="O71" s="29">
        <f>G71*'Res PW (3) Staff-89'!$B$9</f>
        <v>-3833641.7357216929</v>
      </c>
      <c r="P71" s="162">
        <f>H71*'Res PW (3) Staff-89'!$B$10</f>
        <v>49473149.891693987</v>
      </c>
      <c r="Q71" s="29">
        <f>I71*'Res PW (3) Staff-89'!$B$11</f>
        <v>-2271918.2327876701</v>
      </c>
      <c r="R71" s="162">
        <f>J71*'Res PW (3) Staff-89'!$B$12</f>
        <v>51248676.412551917</v>
      </c>
      <c r="S71" s="157">
        <f t="shared" si="11"/>
        <v>39406350.554757111</v>
      </c>
      <c r="T71" s="44">
        <f t="shared" si="12"/>
        <v>-2477319.8493809178</v>
      </c>
      <c r="U71" s="48">
        <f t="shared" si="13"/>
        <v>5.9147630221446958E-2</v>
      </c>
    </row>
    <row r="72" spans="1:21" x14ac:dyDescent="0.2">
      <c r="A72" s="45">
        <f>'Monthly Data'!A72</f>
        <v>42309</v>
      </c>
      <c r="B72" s="29">
        <f t="shared" si="9"/>
        <v>2015</v>
      </c>
      <c r="C72" s="29">
        <f t="shared" si="10"/>
        <v>11</v>
      </c>
      <c r="D72" s="157">
        <f>'Monthly Data'!E72</f>
        <v>38353292.404138029</v>
      </c>
      <c r="E72" s="46">
        <f>'Monthly Data'!AL72</f>
        <v>133</v>
      </c>
      <c r="F72" s="46">
        <f>'Monthly Data'!AK72</f>
        <v>4.0000000000000018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J72" s="46">
        <f>'Monthly Data'!BH72</f>
        <v>30</v>
      </c>
      <c r="L72" s="29">
        <f>'Res PW (3) Staff-89'!$B$6</f>
        <v>-56975609.640076801</v>
      </c>
      <c r="M72" s="29">
        <f>E72*'Res PW (3) Staff-89'!$B$7</f>
        <v>1919531.36277815</v>
      </c>
      <c r="N72" s="29">
        <f>F72*'Res PW (3) Staff-89'!$B$8</f>
        <v>282801.91868847451</v>
      </c>
      <c r="O72" s="29">
        <f>G72*'Res PW (3) Staff-89'!$B$9</f>
        <v>-3888408.0462320028</v>
      </c>
      <c r="P72" s="162">
        <f>H72*'Res PW (3) Staff-89'!$B$10</f>
        <v>49426778.622977369</v>
      </c>
      <c r="Q72" s="29">
        <f>I72*'Res PW (3) Staff-89'!$B$11</f>
        <v>-2271918.2327876701</v>
      </c>
      <c r="R72" s="162">
        <f>J72*'Res PW (3) Staff-89'!$B$12</f>
        <v>49595493.302469596</v>
      </c>
      <c r="S72" s="157">
        <f t="shared" si="11"/>
        <v>38088669.287817121</v>
      </c>
      <c r="T72" s="44">
        <f t="shared" si="12"/>
        <v>-264623.11632090807</v>
      </c>
      <c r="U72" s="48">
        <f t="shared" si="13"/>
        <v>6.8996192955877046E-3</v>
      </c>
    </row>
    <row r="73" spans="1:21" x14ac:dyDescent="0.2">
      <c r="A73" s="45">
        <f>'Monthly Data'!A73</f>
        <v>42339</v>
      </c>
      <c r="B73" s="29">
        <f t="shared" si="9"/>
        <v>2015</v>
      </c>
      <c r="C73" s="29">
        <f t="shared" si="10"/>
        <v>12</v>
      </c>
      <c r="D73" s="157">
        <f>'Monthly Data'!E73</f>
        <v>41803813.404138029</v>
      </c>
      <c r="E73" s="46">
        <f>'Monthly Data'!AL73</f>
        <v>208.49999999999994</v>
      </c>
      <c r="F73" s="46">
        <f>'Monthly Data'!AK73</f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J73" s="46">
        <f>'Monthly Data'!BH73</f>
        <v>31</v>
      </c>
      <c r="L73" s="29">
        <f>'Res PW (3) Staff-89'!$B$6</f>
        <v>-56975609.640076801</v>
      </c>
      <c r="M73" s="29">
        <f>E73*'Res PW (3) Staff-89'!$B$7</f>
        <v>3009190.1439040918</v>
      </c>
      <c r="N73" s="29">
        <f>F73*'Res PW (3) Staff-89'!$B$8</f>
        <v>0</v>
      </c>
      <c r="O73" s="29">
        <f>G73*'Res PW (3) Staff-89'!$B$9</f>
        <v>-3943174.3567423127</v>
      </c>
      <c r="P73" s="162">
        <f>H73*'Res PW (3) Staff-89'!$B$10</f>
        <v>49530222.22242213</v>
      </c>
      <c r="Q73" s="29">
        <f>I73*'Res PW (3) Staff-89'!$B$11</f>
        <v>0</v>
      </c>
      <c r="R73" s="162">
        <f>J73*'Res PW (3) Staff-89'!$B$12</f>
        <v>51248676.412551917</v>
      </c>
      <c r="S73" s="157">
        <f t="shared" si="11"/>
        <v>42869304.782059021</v>
      </c>
      <c r="T73" s="44">
        <f t="shared" si="12"/>
        <v>1065491.3779209927</v>
      </c>
      <c r="U73" s="48">
        <f t="shared" si="13"/>
        <v>2.5487899097155643E-2</v>
      </c>
    </row>
    <row r="74" spans="1:21" x14ac:dyDescent="0.2">
      <c r="A74" s="45">
        <f>'Monthly Data'!A74</f>
        <v>42370</v>
      </c>
      <c r="B74" s="29">
        <f t="shared" si="9"/>
        <v>2016</v>
      </c>
      <c r="C74" s="29">
        <f t="shared" si="10"/>
        <v>1</v>
      </c>
      <c r="D74" s="157">
        <f>'Monthly Data'!E74</f>
        <v>46084693.984221287</v>
      </c>
      <c r="E74" s="46">
        <f>'Monthly Data'!AL74</f>
        <v>439</v>
      </c>
      <c r="F74" s="46">
        <f>'Monthly Data'!AK74</f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J74" s="46">
        <f>'Monthly Data'!BH74</f>
        <v>31</v>
      </c>
      <c r="L74" s="29">
        <f>'Res PW (3) Staff-89'!$B$6</f>
        <v>-56975609.640076801</v>
      </c>
      <c r="M74" s="29">
        <f>E74*'Res PW (3) Staff-89'!$B$7</f>
        <v>6335896.753831638</v>
      </c>
      <c r="N74" s="29">
        <f>F74*'Res PW (3) Staff-89'!$B$8</f>
        <v>0</v>
      </c>
      <c r="O74" s="29">
        <f>G74*'Res PW (3) Staff-89'!$B$9</f>
        <v>-3997940.6672526225</v>
      </c>
      <c r="P74" s="162">
        <f>H74*'Res PW (3) Staff-89'!$B$10</f>
        <v>49636519.438403301</v>
      </c>
      <c r="Q74" s="29">
        <f>I74*'Res PW (3) Staff-89'!$B$11</f>
        <v>0</v>
      </c>
      <c r="R74" s="162">
        <f>J74*'Res PW (3) Staff-89'!$B$12</f>
        <v>51248676.412551917</v>
      </c>
      <c r="S74" s="157">
        <f t="shared" si="11"/>
        <v>46247542.297457434</v>
      </c>
      <c r="T74" s="44">
        <f t="shared" si="12"/>
        <v>162848.31323614717</v>
      </c>
      <c r="U74" s="48">
        <f t="shared" si="13"/>
        <v>3.5336746142201575E-3</v>
      </c>
    </row>
    <row r="75" spans="1:21" x14ac:dyDescent="0.2">
      <c r="A75" s="45">
        <f>'Monthly Data'!A75</f>
        <v>42401</v>
      </c>
      <c r="B75" s="29">
        <f t="shared" si="9"/>
        <v>2016</v>
      </c>
      <c r="C75" s="29">
        <f t="shared" si="10"/>
        <v>2</v>
      </c>
      <c r="D75" s="157">
        <f>'Monthly Data'!E75</f>
        <v>40582823.984221287</v>
      </c>
      <c r="E75" s="46">
        <f>'Monthly Data'!AL75</f>
        <v>370.3</v>
      </c>
      <c r="F75" s="46">
        <f>'Monthly Data'!AK75</f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J75" s="46">
        <f>'Monthly Data'!BH75</f>
        <v>29</v>
      </c>
      <c r="L75" s="29">
        <f>'Res PW (3) Staff-89'!$B$6</f>
        <v>-56975609.640076801</v>
      </c>
      <c r="M75" s="29">
        <f>E75*'Res PW (3) Staff-89'!$B$7</f>
        <v>5344379.4258402176</v>
      </c>
      <c r="N75" s="29">
        <f>F75*'Res PW (3) Staff-89'!$B$8</f>
        <v>0</v>
      </c>
      <c r="O75" s="29">
        <f>G75*'Res PW (3) Staff-89'!$B$9</f>
        <v>-4052706.9777629324</v>
      </c>
      <c r="P75" s="162">
        <f>H75*'Res PW (3) Staff-89'!$B$10</f>
        <v>49728548.571702443</v>
      </c>
      <c r="Q75" s="29">
        <f>I75*'Res PW (3) Staff-89'!$B$11</f>
        <v>0</v>
      </c>
      <c r="R75" s="162">
        <f>J75*'Res PW (3) Staff-89'!$B$12</f>
        <v>47942310.192387275</v>
      </c>
      <c r="S75" s="157">
        <f t="shared" si="11"/>
        <v>41986921.572090201</v>
      </c>
      <c r="T75" s="44">
        <f t="shared" si="12"/>
        <v>1404097.587868914</v>
      </c>
      <c r="U75" s="48">
        <f t="shared" si="13"/>
        <v>3.4598321408456714E-2</v>
      </c>
    </row>
    <row r="76" spans="1:21" x14ac:dyDescent="0.2">
      <c r="A76" s="45">
        <f>'Monthly Data'!A76</f>
        <v>42430</v>
      </c>
      <c r="B76" s="29">
        <f t="shared" si="9"/>
        <v>2016</v>
      </c>
      <c r="C76" s="29">
        <f t="shared" si="10"/>
        <v>3</v>
      </c>
      <c r="D76" s="157">
        <f>'Monthly Data'!E76</f>
        <v>40648907.984221287</v>
      </c>
      <c r="E76" s="46">
        <f>'Monthly Data'!AL76</f>
        <v>267</v>
      </c>
      <c r="F76" s="46">
        <f>'Monthly Data'!AK76</f>
        <v>0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J76" s="46">
        <f>'Monthly Data'!BH76</f>
        <v>31</v>
      </c>
      <c r="L76" s="29">
        <f>'Res PW (3) Staff-89'!$B$6</f>
        <v>-56975609.640076801</v>
      </c>
      <c r="M76" s="29">
        <f>E76*'Res PW (3) Staff-89'!$B$7</f>
        <v>3853495.2921937299</v>
      </c>
      <c r="N76" s="29">
        <f>F76*'Res PW (3) Staff-89'!$B$8</f>
        <v>0</v>
      </c>
      <c r="O76" s="29">
        <f>G76*'Res PW (3) Staff-89'!$B$9</f>
        <v>-4107473.2882732428</v>
      </c>
      <c r="P76" s="162">
        <f>H76*'Res PW (3) Staff-89'!$B$10</f>
        <v>49782053.881760083</v>
      </c>
      <c r="Q76" s="29">
        <f>I76*'Res PW (3) Staff-89'!$B$11</f>
        <v>-2271918.2327876701</v>
      </c>
      <c r="R76" s="162">
        <f>J76*'Res PW (3) Staff-89'!$B$12</f>
        <v>51248676.412551917</v>
      </c>
      <c r="S76" s="157">
        <f t="shared" si="11"/>
        <v>41529224.425368018</v>
      </c>
      <c r="T76" s="44">
        <f t="shared" si="12"/>
        <v>880316.44114673138</v>
      </c>
      <c r="U76" s="48">
        <f t="shared" si="13"/>
        <v>2.1656582791558493E-2</v>
      </c>
    </row>
    <row r="77" spans="1:21" x14ac:dyDescent="0.2">
      <c r="A77" s="45">
        <f>'Monthly Data'!A77</f>
        <v>42461</v>
      </c>
      <c r="B77" s="29">
        <f t="shared" si="9"/>
        <v>2016</v>
      </c>
      <c r="C77" s="29">
        <f t="shared" si="10"/>
        <v>4</v>
      </c>
      <c r="D77" s="157">
        <f>'Monthly Data'!E77</f>
        <v>38183247.984221287</v>
      </c>
      <c r="E77" s="46">
        <f>'Monthly Data'!AL77</f>
        <v>216.89999999999998</v>
      </c>
      <c r="F77" s="46">
        <f>'Monthly Data'!AK77</f>
        <v>2.8000000000000007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J77" s="46">
        <f>'Monthly Data'!BH77</f>
        <v>30</v>
      </c>
      <c r="L77" s="29">
        <f>'Res PW (3) Staff-89'!$B$6</f>
        <v>-56975609.640076801</v>
      </c>
      <c r="M77" s="29">
        <f>E77*'Res PW (3) Staff-89'!$B$7</f>
        <v>3130423.7036585016</v>
      </c>
      <c r="N77" s="29">
        <f>F77*'Res PW (3) Staff-89'!$B$8</f>
        <v>197961.34308193214</v>
      </c>
      <c r="O77" s="29">
        <f>G77*'Res PW (3) Staff-89'!$B$9</f>
        <v>-4162239.5987835526</v>
      </c>
      <c r="P77" s="162">
        <f>H77*'Res PW (3) Staff-89'!$B$10</f>
        <v>49808449.834721848</v>
      </c>
      <c r="Q77" s="29">
        <f>I77*'Res PW (3) Staff-89'!$B$11</f>
        <v>-2271918.2327876701</v>
      </c>
      <c r="R77" s="162">
        <f>J77*'Res PW (3) Staff-89'!$B$12</f>
        <v>49595493.302469596</v>
      </c>
      <c r="S77" s="157">
        <f t="shared" si="11"/>
        <v>39322560.71228385</v>
      </c>
      <c r="T77" s="44">
        <f t="shared" si="12"/>
        <v>1139312.7280625626</v>
      </c>
      <c r="U77" s="48">
        <f t="shared" si="13"/>
        <v>2.983802552714657E-2</v>
      </c>
    </row>
    <row r="78" spans="1:21" x14ac:dyDescent="0.2">
      <c r="A78" s="45">
        <f>'Monthly Data'!A78</f>
        <v>42491</v>
      </c>
      <c r="B78" s="29">
        <f t="shared" si="9"/>
        <v>2016</v>
      </c>
      <c r="C78" s="29">
        <f t="shared" si="10"/>
        <v>5</v>
      </c>
      <c r="D78" s="157">
        <f>'Monthly Data'!E78</f>
        <v>42648799.984221287</v>
      </c>
      <c r="E78" s="46">
        <f>'Monthly Data'!AL78</f>
        <v>41.900000000000006</v>
      </c>
      <c r="F78" s="46">
        <f>'Monthly Data'!AK78</f>
        <v>70.599999999999994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J78" s="46">
        <f>'Monthly Data'!BH78</f>
        <v>31</v>
      </c>
      <c r="L78" s="29">
        <f>'Res PW (3) Staff-89'!$B$6</f>
        <v>-56975609.640076801</v>
      </c>
      <c r="M78" s="29">
        <f>E78*'Res PW (3) Staff-89'!$B$7</f>
        <v>604724.54210830445</v>
      </c>
      <c r="N78" s="29">
        <f>F78*'Res PW (3) Staff-89'!$B$8</f>
        <v>4991453.8648515726</v>
      </c>
      <c r="O78" s="29">
        <f>G78*'Res PW (3) Staff-89'!$B$9</f>
        <v>-4217005.9092938621</v>
      </c>
      <c r="P78" s="162">
        <f>H78*'Res PW (3) Staff-89'!$B$10</f>
        <v>49898338.755618677</v>
      </c>
      <c r="Q78" s="29">
        <f>I78*'Res PW (3) Staff-89'!$B$11</f>
        <v>-2271918.2327876701</v>
      </c>
      <c r="R78" s="162">
        <f>J78*'Res PW (3) Staff-89'!$B$12</f>
        <v>51248676.412551917</v>
      </c>
      <c r="S78" s="157">
        <f t="shared" si="11"/>
        <v>43278659.79297214</v>
      </c>
      <c r="T78" s="44">
        <f t="shared" si="12"/>
        <v>629859.80875085294</v>
      </c>
      <c r="U78" s="48">
        <f t="shared" si="13"/>
        <v>1.4768523592313999E-2</v>
      </c>
    </row>
    <row r="79" spans="1:21" x14ac:dyDescent="0.2">
      <c r="A79" s="45">
        <f>'Monthly Data'!A79</f>
        <v>42522</v>
      </c>
      <c r="B79" s="29">
        <f t="shared" si="9"/>
        <v>2016</v>
      </c>
      <c r="C79" s="29">
        <f t="shared" si="10"/>
        <v>6</v>
      </c>
      <c r="D79" s="157">
        <f>'Monthly Data'!E79</f>
        <v>51837156.984221287</v>
      </c>
      <c r="E79" s="46">
        <f>'Monthly Data'!AL79</f>
        <v>0</v>
      </c>
      <c r="F79" s="46">
        <f>'Monthly Data'!AK79</f>
        <v>163.6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J79" s="46">
        <f>'Monthly Data'!BH79</f>
        <v>30</v>
      </c>
      <c r="L79" s="29">
        <f>'Res PW (3) Staff-89'!$B$6</f>
        <v>-56975609.640076801</v>
      </c>
      <c r="M79" s="29">
        <f>E79*'Res PW (3) Staff-89'!$B$7</f>
        <v>0</v>
      </c>
      <c r="N79" s="29">
        <f>F79*'Res PW (3) Staff-89'!$B$8</f>
        <v>11566598.474358603</v>
      </c>
      <c r="O79" s="29">
        <f>G79*'Res PW (3) Staff-89'!$B$9</f>
        <v>-4271772.2198041724</v>
      </c>
      <c r="P79" s="162">
        <f>H79*'Res PW (3) Staff-89'!$B$10</f>
        <v>49951844.065676309</v>
      </c>
      <c r="Q79" s="29">
        <f>I79*'Res PW (3) Staff-89'!$B$11</f>
        <v>0</v>
      </c>
      <c r="R79" s="162">
        <f>J79*'Res PW (3) Staff-89'!$B$12</f>
        <v>49595493.302469596</v>
      </c>
      <c r="S79" s="157">
        <f t="shared" si="11"/>
        <v>49866553.982623532</v>
      </c>
      <c r="T79" s="44">
        <f t="shared" si="12"/>
        <v>-1970603.0015977547</v>
      </c>
      <c r="U79" s="48">
        <f t="shared" si="13"/>
        <v>3.8015260022797676E-2</v>
      </c>
    </row>
    <row r="80" spans="1:21" x14ac:dyDescent="0.2">
      <c r="A80" s="45">
        <f>'Monthly Data'!A80</f>
        <v>42552</v>
      </c>
      <c r="B80" s="29">
        <f t="shared" si="9"/>
        <v>2016</v>
      </c>
      <c r="C80" s="29">
        <f t="shared" si="10"/>
        <v>7</v>
      </c>
      <c r="D80" s="157">
        <f>'Monthly Data'!E80</f>
        <v>62950910.984221287</v>
      </c>
      <c r="E80" s="46">
        <f>'Monthly Data'!AL80</f>
        <v>0</v>
      </c>
      <c r="F80" s="46">
        <f>'Monthly Data'!AK80</f>
        <v>276.5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J80" s="46">
        <f>'Monthly Data'!BH80</f>
        <v>31</v>
      </c>
      <c r="L80" s="29">
        <f>'Res PW (3) Staff-89'!$B$6</f>
        <v>-56975609.640076801</v>
      </c>
      <c r="M80" s="29">
        <f>E80*'Res PW (3) Staff-89'!$B$7</f>
        <v>0</v>
      </c>
      <c r="N80" s="29">
        <f>F80*'Res PW (3) Staff-89'!$B$8</f>
        <v>19548682.629340794</v>
      </c>
      <c r="O80" s="29">
        <f>G80*'Res PW (3) Staff-89'!$B$9</f>
        <v>-4326538.5303144818</v>
      </c>
      <c r="P80" s="162">
        <f>H80*'Res PW (3) Staff-89'!$B$10</f>
        <v>49907613.009361997</v>
      </c>
      <c r="Q80" s="29">
        <f>I80*'Res PW (3) Staff-89'!$B$11</f>
        <v>0</v>
      </c>
      <c r="R80" s="162">
        <f>J80*'Res PW (3) Staff-89'!$B$12</f>
        <v>51248676.412551917</v>
      </c>
      <c r="S80" s="157">
        <f t="shared" si="11"/>
        <v>59402823.880863428</v>
      </c>
      <c r="T80" s="44">
        <f t="shared" si="12"/>
        <v>-3548087.103357859</v>
      </c>
      <c r="U80" s="48">
        <f t="shared" si="13"/>
        <v>5.6362760250557628E-2</v>
      </c>
    </row>
    <row r="81" spans="1:21" x14ac:dyDescent="0.2">
      <c r="A81" s="45">
        <f>'Monthly Data'!A81</f>
        <v>42583</v>
      </c>
      <c r="B81" s="29">
        <f t="shared" si="9"/>
        <v>2016</v>
      </c>
      <c r="C81" s="29">
        <f t="shared" si="10"/>
        <v>8</v>
      </c>
      <c r="D81" s="157">
        <f>'Monthly Data'!E81</f>
        <v>61477768.984221287</v>
      </c>
      <c r="E81" s="46">
        <f>'Monthly Data'!AL81</f>
        <v>0</v>
      </c>
      <c r="F81" s="46">
        <f>'Monthly Data'!AK81</f>
        <v>301.80000000000007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J81" s="46">
        <f>'Monthly Data'!BH81</f>
        <v>31</v>
      </c>
      <c r="L81" s="29">
        <f>'Res PW (3) Staff-89'!$B$6</f>
        <v>-56975609.640076801</v>
      </c>
      <c r="M81" s="29">
        <f>E81*'Res PW (3) Staff-89'!$B$7</f>
        <v>0</v>
      </c>
      <c r="N81" s="29">
        <f>F81*'Res PW (3) Staff-89'!$B$8</f>
        <v>21337404.765045397</v>
      </c>
      <c r="O81" s="29">
        <f>G81*'Res PW (3) Staff-89'!$B$9</f>
        <v>-4381304.8408247922</v>
      </c>
      <c r="P81" s="162">
        <f>H81*'Res PW (3) Staff-89'!$B$10</f>
        <v>49871229.398522809</v>
      </c>
      <c r="Q81" s="29">
        <f>I81*'Res PW (3) Staff-89'!$B$11</f>
        <v>0</v>
      </c>
      <c r="R81" s="162">
        <f>J81*'Res PW (3) Staff-89'!$B$12</f>
        <v>51248676.412551917</v>
      </c>
      <c r="S81" s="157">
        <f t="shared" si="11"/>
        <v>61100396.095218532</v>
      </c>
      <c r="T81" s="44">
        <f t="shared" si="12"/>
        <v>-377372.88900275528</v>
      </c>
      <c r="U81" s="48">
        <f t="shared" si="13"/>
        <v>6.1383634318221726E-3</v>
      </c>
    </row>
    <row r="82" spans="1:21" x14ac:dyDescent="0.2">
      <c r="A82" s="45">
        <f>'Monthly Data'!A82</f>
        <v>42614</v>
      </c>
      <c r="B82" s="29">
        <f t="shared" si="9"/>
        <v>2016</v>
      </c>
      <c r="C82" s="29">
        <f t="shared" si="10"/>
        <v>9</v>
      </c>
      <c r="D82" s="157">
        <f>'Monthly Data'!E82</f>
        <v>50972090.984221287</v>
      </c>
      <c r="E82" s="46">
        <f>'Monthly Data'!AL82</f>
        <v>0</v>
      </c>
      <c r="F82" s="46">
        <f>'Monthly Data'!AK82</f>
        <v>181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J82" s="46">
        <f>'Monthly Data'!BH82</f>
        <v>30</v>
      </c>
      <c r="L82" s="29">
        <f>'Res PW (3) Staff-89'!$B$6</f>
        <v>-56975609.640076801</v>
      </c>
      <c r="M82" s="29">
        <f>E82*'Res PW (3) Staff-89'!$B$7</f>
        <v>0</v>
      </c>
      <c r="N82" s="29">
        <f>F82*'Res PW (3) Staff-89'!$B$8</f>
        <v>12796786.820653467</v>
      </c>
      <c r="O82" s="29">
        <f>G82*'Res PW (3) Staff-89'!$B$9</f>
        <v>-4436071.1513351016</v>
      </c>
      <c r="P82" s="162">
        <f>H82*'Res PW (3) Staff-89'!$B$10</f>
        <v>49859101.528243072</v>
      </c>
      <c r="Q82" s="29">
        <f>I82*'Res PW (3) Staff-89'!$B$11</f>
        <v>-2271918.2327876701</v>
      </c>
      <c r="R82" s="162">
        <f>J82*'Res PW (3) Staff-89'!$B$12</f>
        <v>49595493.302469596</v>
      </c>
      <c r="S82" s="157">
        <f t="shared" si="11"/>
        <v>48567782.627166562</v>
      </c>
      <c r="T82" s="44">
        <f t="shared" si="12"/>
        <v>-2404308.3570547253</v>
      </c>
      <c r="U82" s="48">
        <f t="shared" si="13"/>
        <v>4.7169113737142804E-2</v>
      </c>
    </row>
    <row r="83" spans="1:21" x14ac:dyDescent="0.2">
      <c r="A83" s="45">
        <f>'Monthly Data'!A83</f>
        <v>42644</v>
      </c>
      <c r="B83" s="29">
        <f t="shared" si="9"/>
        <v>2016</v>
      </c>
      <c r="C83" s="29">
        <f t="shared" si="10"/>
        <v>10</v>
      </c>
      <c r="D83" s="157">
        <f>'Monthly Data'!E83</f>
        <v>42378157.984221287</v>
      </c>
      <c r="E83" s="46">
        <f>'Monthly Data'!AL83</f>
        <v>50.1</v>
      </c>
      <c r="F83" s="46">
        <f>'Monthly Data'!AK83</f>
        <v>52.699999999999989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J83" s="46">
        <f>'Monthly Data'!BH83</f>
        <v>31</v>
      </c>
      <c r="L83" s="29">
        <f>'Res PW (3) Staff-89'!$B$6</f>
        <v>-56975609.640076801</v>
      </c>
      <c r="M83" s="29">
        <f>E83*'Res PW (3) Staff-89'!$B$7</f>
        <v>723071.58853522793</v>
      </c>
      <c r="N83" s="29">
        <f>F83*'Res PW (3) Staff-89'!$B$8</f>
        <v>3725915.2787206494</v>
      </c>
      <c r="O83" s="29">
        <f>G83*'Res PW (3) Staff-89'!$B$9</f>
        <v>-4490837.4618454119</v>
      </c>
      <c r="P83" s="162">
        <f>H83*'Res PW (3) Staff-89'!$B$10</f>
        <v>49982520.443442695</v>
      </c>
      <c r="Q83" s="29">
        <f>I83*'Res PW (3) Staff-89'!$B$11</f>
        <v>-2271918.2327876701</v>
      </c>
      <c r="R83" s="162">
        <f>J83*'Res PW (3) Staff-89'!$B$12</f>
        <v>51248676.412551917</v>
      </c>
      <c r="S83" s="157">
        <f t="shared" si="11"/>
        <v>41941818.388540603</v>
      </c>
      <c r="T83" s="44">
        <f t="shared" si="12"/>
        <v>-436339.59568068385</v>
      </c>
      <c r="U83" s="48">
        <f t="shared" si="13"/>
        <v>1.029633227199603E-2</v>
      </c>
    </row>
    <row r="84" spans="1:21" x14ac:dyDescent="0.2">
      <c r="A84" s="45">
        <f>'Monthly Data'!A84</f>
        <v>42675</v>
      </c>
      <c r="B84" s="29">
        <f t="shared" si="9"/>
        <v>2016</v>
      </c>
      <c r="C84" s="29">
        <f t="shared" si="10"/>
        <v>11</v>
      </c>
      <c r="D84" s="157">
        <f>'Monthly Data'!E84</f>
        <v>38434874.984221287</v>
      </c>
      <c r="E84" s="46">
        <f>'Monthly Data'!AL84</f>
        <v>121.3</v>
      </c>
      <c r="F84" s="46">
        <f>'Monthly Data'!AK84</f>
        <v>1.9000000000000004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J84" s="46">
        <f>'Monthly Data'!BH84</f>
        <v>30</v>
      </c>
      <c r="L84" s="29">
        <f>'Res PW (3) Staff-89'!$B$6</f>
        <v>-56975609.640076801</v>
      </c>
      <c r="M84" s="29">
        <f>E84*'Res PW (3) Staff-89'!$B$7</f>
        <v>1750670.3331202224</v>
      </c>
      <c r="N84" s="29">
        <f>F84*'Res PW (3) Staff-89'!$B$8</f>
        <v>134330.91137702536</v>
      </c>
      <c r="O84" s="29">
        <f>G84*'Res PW (3) Staff-89'!$B$9</f>
        <v>-4545603.7723557213</v>
      </c>
      <c r="P84" s="162">
        <f>H84*'Res PW (3) Staff-89'!$B$10</f>
        <v>50070269.151937217</v>
      </c>
      <c r="Q84" s="29">
        <f>I84*'Res PW (3) Staff-89'!$B$11</f>
        <v>-2271918.2327876701</v>
      </c>
      <c r="R84" s="162">
        <f>J84*'Res PW (3) Staff-89'!$B$12</f>
        <v>49595493.302469596</v>
      </c>
      <c r="S84" s="157">
        <f t="shared" si="11"/>
        <v>37757632.05368387</v>
      </c>
      <c r="T84" s="44">
        <f t="shared" si="12"/>
        <v>-677242.93053741753</v>
      </c>
      <c r="U84" s="48">
        <f t="shared" si="13"/>
        <v>1.7620531634757415E-2</v>
      </c>
    </row>
    <row r="85" spans="1:21" x14ac:dyDescent="0.2">
      <c r="A85" s="45">
        <f>'Monthly Data'!A85</f>
        <v>42705</v>
      </c>
      <c r="B85" s="29">
        <f t="shared" si="9"/>
        <v>2016</v>
      </c>
      <c r="C85" s="29">
        <f t="shared" si="10"/>
        <v>12</v>
      </c>
      <c r="D85" s="157">
        <f>'Monthly Data'!E85</f>
        <v>44072140.984221287</v>
      </c>
      <c r="E85" s="46">
        <f>'Monthly Data'!AL85</f>
        <v>373</v>
      </c>
      <c r="F85" s="46">
        <f>'Monthly Data'!AK85</f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J85" s="46">
        <f>'Monthly Data'!BH85</f>
        <v>31</v>
      </c>
      <c r="L85" s="29">
        <f>'Res PW (3) Staff-89'!$B$6</f>
        <v>-56975609.640076801</v>
      </c>
      <c r="M85" s="29">
        <f>E85*'Res PW (3) Staff-89'!$B$7</f>
        <v>5383347.3557612784</v>
      </c>
      <c r="N85" s="29">
        <f>F85*'Res PW (3) Staff-89'!$B$8</f>
        <v>0</v>
      </c>
      <c r="O85" s="29">
        <f>G85*'Res PW (3) Staff-89'!$B$9</f>
        <v>-4600370.0828660317</v>
      </c>
      <c r="P85" s="162">
        <f>H85*'Res PW (3) Staff-89'!$B$10</f>
        <v>50143749.77774971</v>
      </c>
      <c r="Q85" s="29">
        <f>I85*'Res PW (3) Staff-89'!$B$11</f>
        <v>0</v>
      </c>
      <c r="R85" s="162">
        <f>J85*'Res PW (3) Staff-89'!$B$12</f>
        <v>51248676.412551917</v>
      </c>
      <c r="S85" s="157">
        <f t="shared" si="11"/>
        <v>45199793.823120072</v>
      </c>
      <c r="T85" s="44">
        <f t="shared" si="12"/>
        <v>1127652.8388987854</v>
      </c>
      <c r="U85" s="48">
        <f t="shared" si="13"/>
        <v>2.5586522771891381E-2</v>
      </c>
    </row>
    <row r="86" spans="1:21" x14ac:dyDescent="0.2">
      <c r="A86" s="45">
        <f>'Monthly Data'!A86</f>
        <v>42736</v>
      </c>
      <c r="B86" s="29">
        <f t="shared" si="9"/>
        <v>2017</v>
      </c>
      <c r="C86" s="29">
        <f t="shared" si="10"/>
        <v>1</v>
      </c>
      <c r="D86" s="157">
        <f>'Monthly Data'!E86</f>
        <v>45513156.993604392</v>
      </c>
      <c r="E86" s="46">
        <f>'Monthly Data'!AL86</f>
        <v>382.60000000000008</v>
      </c>
      <c r="F86" s="46">
        <f>'Monthly Data'!AK86</f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J86" s="46">
        <f>'Monthly Data'!BH86</f>
        <v>31</v>
      </c>
      <c r="L86" s="29">
        <f>'Res PW (3) Staff-89'!$B$6</f>
        <v>-56975609.640076801</v>
      </c>
      <c r="M86" s="29">
        <f>E86*'Res PW (3) Staff-89'!$B$7</f>
        <v>5521899.9954806045</v>
      </c>
      <c r="N86" s="29">
        <f>F86*'Res PW (3) Staff-89'!$B$8</f>
        <v>0</v>
      </c>
      <c r="O86" s="29">
        <f>G86*'Res PW (3) Staff-89'!$B$9</f>
        <v>-4655136.3933763411</v>
      </c>
      <c r="P86" s="162">
        <f>H86*'Res PW (3) Staff-89'!$B$10</f>
        <v>50263601.672278821</v>
      </c>
      <c r="Q86" s="29">
        <f>I86*'Res PW (3) Staff-89'!$B$11</f>
        <v>0</v>
      </c>
      <c r="R86" s="162">
        <f>J86*'Res PW (3) Staff-89'!$B$12</f>
        <v>51248676.412551917</v>
      </c>
      <c r="S86" s="157">
        <f t="shared" si="11"/>
        <v>45403432.046858199</v>
      </c>
      <c r="T86" s="44">
        <f t="shared" si="12"/>
        <v>-109724.94674619287</v>
      </c>
      <c r="U86" s="48">
        <f t="shared" si="13"/>
        <v>2.4108401612661511E-3</v>
      </c>
    </row>
    <row r="87" spans="1:21" x14ac:dyDescent="0.2">
      <c r="A87" s="45">
        <f>'Monthly Data'!A87</f>
        <v>42767</v>
      </c>
      <c r="B87" s="29">
        <f t="shared" si="9"/>
        <v>2017</v>
      </c>
      <c r="C87" s="29">
        <f t="shared" si="10"/>
        <v>2</v>
      </c>
      <c r="D87" s="157">
        <f>'Monthly Data'!E87</f>
        <v>39003163.993604392</v>
      </c>
      <c r="E87" s="46">
        <f>'Monthly Data'!AL87</f>
        <v>303.19999999999993</v>
      </c>
      <c r="F87" s="46">
        <f>'Monthly Data'!AK87</f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J87" s="46">
        <f>'Monthly Data'!BH87</f>
        <v>28</v>
      </c>
      <c r="L87" s="29">
        <f>'Res PW (3) Staff-89'!$B$6</f>
        <v>-56975609.640076801</v>
      </c>
      <c r="M87" s="29">
        <f>E87*'Res PW (3) Staff-89'!$B$7</f>
        <v>4375954.2044686843</v>
      </c>
      <c r="N87" s="29">
        <f>F87*'Res PW (3) Staff-89'!$B$8</f>
        <v>0</v>
      </c>
      <c r="O87" s="29">
        <f>G87*'Res PW (3) Staff-89'!$B$9</f>
        <v>-4709902.7038866514</v>
      </c>
      <c r="P87" s="162">
        <f>H87*'Res PW (3) Staff-89'!$B$10</f>
        <v>50371325.696528189</v>
      </c>
      <c r="Q87" s="29">
        <f>I87*'Res PW (3) Staff-89'!$B$11</f>
        <v>0</v>
      </c>
      <c r="R87" s="162">
        <f>J87*'Res PW (3) Staff-89'!$B$12</f>
        <v>46289127.082304955</v>
      </c>
      <c r="S87" s="157">
        <f t="shared" si="11"/>
        <v>39350894.639338374</v>
      </c>
      <c r="T87" s="44">
        <f t="shared" si="12"/>
        <v>347730.64573398232</v>
      </c>
      <c r="U87" s="48">
        <f t="shared" si="13"/>
        <v>8.9154471106754826E-3</v>
      </c>
    </row>
    <row r="88" spans="1:21" x14ac:dyDescent="0.2">
      <c r="A88" s="45">
        <f>'Monthly Data'!A88</f>
        <v>42795</v>
      </c>
      <c r="B88" s="29">
        <f t="shared" si="9"/>
        <v>2017</v>
      </c>
      <c r="C88" s="29">
        <f t="shared" si="10"/>
        <v>3</v>
      </c>
      <c r="D88" s="157">
        <f>'Monthly Data'!E88</f>
        <v>40659230.993604392</v>
      </c>
      <c r="E88" s="46">
        <f>'Monthly Data'!AL88</f>
        <v>355.20000000000005</v>
      </c>
      <c r="F88" s="46">
        <f>'Monthly Data'!AK88</f>
        <v>0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J88" s="46">
        <f>'Monthly Data'!BH88</f>
        <v>31</v>
      </c>
      <c r="L88" s="29">
        <f>'Res PW (3) Staff-89'!$B$6</f>
        <v>-56975609.640076801</v>
      </c>
      <c r="M88" s="29">
        <f>E88*'Res PW (3) Staff-89'!$B$7</f>
        <v>5126447.6696150303</v>
      </c>
      <c r="N88" s="29">
        <f>F88*'Res PW (3) Staff-89'!$B$8</f>
        <v>0</v>
      </c>
      <c r="O88" s="29">
        <f>G88*'Res PW (3) Staff-89'!$B$9</f>
        <v>-4764669.0143969618</v>
      </c>
      <c r="P88" s="162">
        <f>H88*'Res PW (3) Staff-89'!$B$10</f>
        <v>50467635.254631937</v>
      </c>
      <c r="Q88" s="29">
        <f>I88*'Res PW (3) Staff-89'!$B$11</f>
        <v>-2271918.2327876701</v>
      </c>
      <c r="R88" s="162">
        <f>J88*'Res PW (3) Staff-89'!$B$12</f>
        <v>51248676.412551917</v>
      </c>
      <c r="S88" s="157">
        <f t="shared" si="11"/>
        <v>42830562.449537449</v>
      </c>
      <c r="T88" s="44">
        <f t="shared" si="12"/>
        <v>2171331.4559330568</v>
      </c>
      <c r="U88" s="48">
        <f t="shared" si="13"/>
        <v>5.3403160927332896E-2</v>
      </c>
    </row>
    <row r="89" spans="1:21" x14ac:dyDescent="0.2">
      <c r="A89" s="45">
        <f>'Monthly Data'!A89</f>
        <v>42826</v>
      </c>
      <c r="B89" s="29">
        <f t="shared" si="9"/>
        <v>2017</v>
      </c>
      <c r="C89" s="29">
        <f t="shared" si="10"/>
        <v>4</v>
      </c>
      <c r="D89" s="157">
        <f>'Monthly Data'!E89</f>
        <v>36365727.993604392</v>
      </c>
      <c r="E89" s="46">
        <f>'Monthly Data'!AL89</f>
        <v>107.10000000000002</v>
      </c>
      <c r="F89" s="46">
        <f>'Monthly Data'!AK89</f>
        <v>4.6999999999999993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J89" s="46">
        <f>'Monthly Data'!BH89</f>
        <v>30</v>
      </c>
      <c r="L89" s="29">
        <f>'Res PW (3) Staff-89'!$B$6</f>
        <v>-56975609.640076801</v>
      </c>
      <c r="M89" s="29">
        <f>E89*'Res PW (3) Staff-89'!$B$7</f>
        <v>1545727.8868687211</v>
      </c>
      <c r="N89" s="29">
        <f>F89*'Res PW (3) Staff-89'!$B$8</f>
        <v>332292.25445895735</v>
      </c>
      <c r="O89" s="29">
        <f>G89*'Res PW (3) Staff-89'!$B$9</f>
        <v>-4819435.3249072712</v>
      </c>
      <c r="P89" s="162">
        <f>H89*'Res PW (3) Staff-89'!$B$10</f>
        <v>50471915.679436557</v>
      </c>
      <c r="Q89" s="29">
        <f>I89*'Res PW (3) Staff-89'!$B$11</f>
        <v>-2271918.2327876701</v>
      </c>
      <c r="R89" s="162">
        <f>J89*'Res PW (3) Staff-89'!$B$12</f>
        <v>49595493.302469596</v>
      </c>
      <c r="S89" s="157">
        <f t="shared" si="11"/>
        <v>37878465.925462089</v>
      </c>
      <c r="T89" s="44">
        <f t="shared" si="12"/>
        <v>1512737.9318576977</v>
      </c>
      <c r="U89" s="48">
        <f t="shared" si="13"/>
        <v>4.1597900422170611E-2</v>
      </c>
    </row>
    <row r="90" spans="1:21" x14ac:dyDescent="0.2">
      <c r="A90" s="45">
        <f>'Monthly Data'!A90</f>
        <v>42856</v>
      </c>
      <c r="B90" s="29">
        <f t="shared" si="9"/>
        <v>2017</v>
      </c>
      <c r="C90" s="29">
        <f t="shared" si="10"/>
        <v>5</v>
      </c>
      <c r="D90" s="157">
        <f>'Monthly Data'!E90</f>
        <v>39252488.993604392</v>
      </c>
      <c r="E90" s="46">
        <f>'Monthly Data'!AL90</f>
        <v>57.899999999999991</v>
      </c>
      <c r="F90" s="46">
        <f>'Monthly Data'!AK90</f>
        <v>29.9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J90" s="46">
        <f>'Monthly Data'!BH90</f>
        <v>31</v>
      </c>
      <c r="L90" s="29">
        <f>'Res PW (3) Staff-89'!$B$6</f>
        <v>-56975609.640076801</v>
      </c>
      <c r="M90" s="29">
        <f>E90*'Res PW (3) Staff-89'!$B$7</f>
        <v>835645.60830717953</v>
      </c>
      <c r="N90" s="29">
        <f>F90*'Res PW (3) Staff-89'!$B$8</f>
        <v>2113944.3421963458</v>
      </c>
      <c r="O90" s="29">
        <f>G90*'Res PW (3) Staff-89'!$B$9</f>
        <v>-4874201.6354175815</v>
      </c>
      <c r="P90" s="162">
        <f>H90*'Res PW (3) Staff-89'!$B$10</f>
        <v>50514006.523348562</v>
      </c>
      <c r="Q90" s="29">
        <f>I90*'Res PW (3) Staff-89'!$B$11</f>
        <v>-2271918.2327876701</v>
      </c>
      <c r="R90" s="162">
        <f>J90*'Res PW (3) Staff-89'!$B$12</f>
        <v>51248676.412551917</v>
      </c>
      <c r="S90" s="157">
        <f t="shared" si="11"/>
        <v>40590543.378121957</v>
      </c>
      <c r="T90" s="44">
        <f t="shared" si="12"/>
        <v>1338054.3845175654</v>
      </c>
      <c r="U90" s="48">
        <f t="shared" si="13"/>
        <v>3.4088395890909784E-2</v>
      </c>
    </row>
    <row r="91" spans="1:21" x14ac:dyDescent="0.2">
      <c r="A91" s="45">
        <f>'Monthly Data'!A91</f>
        <v>42887</v>
      </c>
      <c r="B91" s="29">
        <f t="shared" si="9"/>
        <v>2017</v>
      </c>
      <c r="C91" s="29">
        <f t="shared" si="10"/>
        <v>6</v>
      </c>
      <c r="D91" s="157">
        <f>'Monthly Data'!E91</f>
        <v>47628726.993604392</v>
      </c>
      <c r="E91" s="46">
        <f>'Monthly Data'!AL91</f>
        <v>0</v>
      </c>
      <c r="F91" s="46">
        <f>'Monthly Data'!AK91</f>
        <v>159.10000000000002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J91" s="46">
        <f>'Monthly Data'!BH91</f>
        <v>30</v>
      </c>
      <c r="L91" s="29">
        <f>'Res PW (3) Staff-89'!$B$6</f>
        <v>-56975609.640076801</v>
      </c>
      <c r="M91" s="29">
        <f>E91*'Res PW (3) Staff-89'!$B$7</f>
        <v>0</v>
      </c>
      <c r="N91" s="29">
        <f>F91*'Res PW (3) Staff-89'!$B$8</f>
        <v>11248446.315834071</v>
      </c>
      <c r="O91" s="29">
        <f>G91*'Res PW (3) Staff-89'!$B$9</f>
        <v>-4928967.9459278909</v>
      </c>
      <c r="P91" s="162">
        <f>H91*'Res PW (3) Staff-89'!$B$10</f>
        <v>50547536.517651342</v>
      </c>
      <c r="Q91" s="29">
        <f>I91*'Res PW (3) Staff-89'!$B$11</f>
        <v>0</v>
      </c>
      <c r="R91" s="162">
        <f>J91*'Res PW (3) Staff-89'!$B$12</f>
        <v>49595493.302469596</v>
      </c>
      <c r="S91" s="157">
        <f t="shared" si="11"/>
        <v>49486898.549950324</v>
      </c>
      <c r="T91" s="44">
        <f t="shared" si="12"/>
        <v>1858171.5563459322</v>
      </c>
      <c r="U91" s="48">
        <f t="shared" si="13"/>
        <v>3.9013672496337103E-2</v>
      </c>
    </row>
    <row r="92" spans="1:21" x14ac:dyDescent="0.2">
      <c r="A92" s="45">
        <f>'Monthly Data'!A92</f>
        <v>42917</v>
      </c>
      <c r="B92" s="29">
        <f t="shared" si="9"/>
        <v>2017</v>
      </c>
      <c r="C92" s="29">
        <f t="shared" si="10"/>
        <v>7</v>
      </c>
      <c r="D92" s="157">
        <f>'Monthly Data'!E92</f>
        <v>55795161.993604392</v>
      </c>
      <c r="E92" s="46">
        <f>'Monthly Data'!AL92</f>
        <v>0</v>
      </c>
      <c r="F92" s="46">
        <f>'Monthly Data'!AK92</f>
        <v>237.5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J92" s="46">
        <f>'Monthly Data'!BH92</f>
        <v>31</v>
      </c>
      <c r="L92" s="29">
        <f>'Res PW (3) Staff-89'!$B$6</f>
        <v>-56975609.640076801</v>
      </c>
      <c r="M92" s="29">
        <f>E92*'Res PW (3) Staff-89'!$B$7</f>
        <v>0</v>
      </c>
      <c r="N92" s="29">
        <f>F92*'Res PW (3) Staff-89'!$B$8</f>
        <v>16791363.922128167</v>
      </c>
      <c r="O92" s="29">
        <f>G92*'Res PW (3) Staff-89'!$B$9</f>
        <v>-4983734.2564382013</v>
      </c>
      <c r="P92" s="162">
        <f>H92*'Res PW (3) Staff-89'!$B$10</f>
        <v>50650980.117096111</v>
      </c>
      <c r="Q92" s="29">
        <f>I92*'Res PW (3) Staff-89'!$B$11</f>
        <v>0</v>
      </c>
      <c r="R92" s="162">
        <f>J92*'Res PW (3) Staff-89'!$B$12</f>
        <v>51248676.412551917</v>
      </c>
      <c r="S92" s="157">
        <f t="shared" si="11"/>
        <v>56731676.555261195</v>
      </c>
      <c r="T92" s="44">
        <f t="shared" si="12"/>
        <v>936514.56165680289</v>
      </c>
      <c r="U92" s="48">
        <f t="shared" si="13"/>
        <v>1.6784870375753231E-2</v>
      </c>
    </row>
    <row r="93" spans="1:21" x14ac:dyDescent="0.2">
      <c r="A93" s="45">
        <f>'Monthly Data'!A93</f>
        <v>42948</v>
      </c>
      <c r="B93" s="29">
        <f t="shared" si="9"/>
        <v>2017</v>
      </c>
      <c r="C93" s="29">
        <f t="shared" si="10"/>
        <v>8</v>
      </c>
      <c r="D93" s="157">
        <f>'Monthly Data'!E93</f>
        <v>52455127.993604392</v>
      </c>
      <c r="E93" s="46">
        <f>'Monthly Data'!AL93</f>
        <v>0</v>
      </c>
      <c r="F93" s="46">
        <f>'Monthly Data'!AK93</f>
        <v>202.19999999999996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J93" s="46">
        <f>'Monthly Data'!BH93</f>
        <v>31</v>
      </c>
      <c r="L93" s="29">
        <f>'Res PW (3) Staff-89'!$B$6</f>
        <v>-56975609.640076801</v>
      </c>
      <c r="M93" s="29">
        <f>E93*'Res PW (3) Staff-89'!$B$7</f>
        <v>0</v>
      </c>
      <c r="N93" s="29">
        <f>F93*'Res PW (3) Staff-89'!$B$8</f>
        <v>14295636.989702377</v>
      </c>
      <c r="O93" s="29">
        <f>G93*'Res PW (3) Staff-89'!$B$9</f>
        <v>-5038500.5669485107</v>
      </c>
      <c r="P93" s="162">
        <f>H93*'Res PW (3) Staff-89'!$B$10</f>
        <v>50803648.601793908</v>
      </c>
      <c r="Q93" s="29">
        <f>I93*'Res PW (3) Staff-89'!$B$11</f>
        <v>0</v>
      </c>
      <c r="R93" s="162">
        <f>J93*'Res PW (3) Staff-89'!$B$12</f>
        <v>51248676.412551917</v>
      </c>
      <c r="S93" s="157">
        <f t="shared" si="11"/>
        <v>54333851.797022887</v>
      </c>
      <c r="T93" s="44">
        <f t="shared" si="12"/>
        <v>1878723.8034184948</v>
      </c>
      <c r="U93" s="48">
        <f t="shared" si="13"/>
        <v>3.5815827265688091E-2</v>
      </c>
    </row>
    <row r="94" spans="1:21" x14ac:dyDescent="0.2">
      <c r="A94" s="45">
        <f>'Monthly Data'!A94</f>
        <v>42979</v>
      </c>
      <c r="B94" s="29">
        <f t="shared" si="9"/>
        <v>2017</v>
      </c>
      <c r="C94" s="29">
        <f t="shared" si="10"/>
        <v>9</v>
      </c>
      <c r="D94" s="157">
        <f>'Monthly Data'!E94</f>
        <v>45869090.993604392</v>
      </c>
      <c r="E94" s="46">
        <f>'Monthly Data'!AL94</f>
        <v>1</v>
      </c>
      <c r="F94" s="46">
        <f>'Monthly Data'!AK94</f>
        <v>142.4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J94" s="46">
        <f>'Monthly Data'!BH94</f>
        <v>30</v>
      </c>
      <c r="L94" s="29">
        <f>'Res PW (3) Staff-89'!$B$6</f>
        <v>-56975609.640076801</v>
      </c>
      <c r="M94" s="29">
        <f>E94*'Res PW (3) Staff-89'!$B$7</f>
        <v>14432.5666374297</v>
      </c>
      <c r="N94" s="29">
        <f>F94*'Res PW (3) Staff-89'!$B$8</f>
        <v>10067748.305309689</v>
      </c>
      <c r="O94" s="29">
        <f>G94*'Res PW (3) Staff-89'!$B$9</f>
        <v>-5093266.8774588211</v>
      </c>
      <c r="P94" s="162">
        <f>H94*'Res PW (3) Staff-89'!$B$10</f>
        <v>51009108.992415234</v>
      </c>
      <c r="Q94" s="29">
        <f>I94*'Res PW (3) Staff-89'!$B$11</f>
        <v>-2271918.2327876701</v>
      </c>
      <c r="R94" s="162">
        <f>J94*'Res PW (3) Staff-89'!$B$12</f>
        <v>49595493.302469596</v>
      </c>
      <c r="S94" s="157">
        <f t="shared" si="11"/>
        <v>46345988.41650866</v>
      </c>
      <c r="T94" s="44">
        <f t="shared" si="12"/>
        <v>476897.42290426791</v>
      </c>
      <c r="U94" s="48">
        <f t="shared" si="13"/>
        <v>1.0396923343668671E-2</v>
      </c>
    </row>
    <row r="95" spans="1:21" x14ac:dyDescent="0.2">
      <c r="A95" s="45">
        <f>'Monthly Data'!A95</f>
        <v>43009</v>
      </c>
      <c r="B95" s="29">
        <f t="shared" si="9"/>
        <v>2017</v>
      </c>
      <c r="C95" s="29">
        <f t="shared" si="10"/>
        <v>10</v>
      </c>
      <c r="D95" s="157">
        <f>'Monthly Data'!E95</f>
        <v>41241496.993604392</v>
      </c>
      <c r="E95" s="46">
        <f>'Monthly Data'!AL95</f>
        <v>26.3</v>
      </c>
      <c r="F95" s="46">
        <f>'Monthly Data'!AK95</f>
        <v>67.900000000000006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J95" s="46">
        <f>'Monthly Data'!BH95</f>
        <v>31</v>
      </c>
      <c r="L95" s="29">
        <f>'Res PW (3) Staff-89'!$B$6</f>
        <v>-56975609.640076801</v>
      </c>
      <c r="M95" s="29">
        <f>E95*'Res PW (3) Staff-89'!$B$7</f>
        <v>379576.50256440113</v>
      </c>
      <c r="N95" s="29">
        <f>F95*'Res PW (3) Staff-89'!$B$8</f>
        <v>4800562.5697368532</v>
      </c>
      <c r="O95" s="29">
        <f>G95*'Res PW (3) Staff-89'!$B$9</f>
        <v>-5148033.1879691305</v>
      </c>
      <c r="P95" s="162">
        <f>H95*'Res PW (3) Staff-89'!$B$10</f>
        <v>51154643.435772009</v>
      </c>
      <c r="Q95" s="29">
        <f>I95*'Res PW (3) Staff-89'!$B$11</f>
        <v>-2271918.2327876701</v>
      </c>
      <c r="R95" s="162">
        <f>J95*'Res PW (3) Staff-89'!$B$12</f>
        <v>51248676.412551917</v>
      </c>
      <c r="S95" s="157">
        <f t="shared" si="11"/>
        <v>43187897.859791577</v>
      </c>
      <c r="T95" s="44">
        <f t="shared" si="12"/>
        <v>1946400.866187185</v>
      </c>
      <c r="U95" s="48">
        <f t="shared" si="13"/>
        <v>4.7195204055978546E-2</v>
      </c>
    </row>
    <row r="96" spans="1:21" x14ac:dyDescent="0.2">
      <c r="A96" s="45">
        <f>'Monthly Data'!A96</f>
        <v>43040</v>
      </c>
      <c r="B96" s="29">
        <f t="shared" si="9"/>
        <v>2017</v>
      </c>
      <c r="C96" s="29">
        <f t="shared" si="10"/>
        <v>11</v>
      </c>
      <c r="D96" s="157">
        <f>'Monthly Data'!E96</f>
        <v>39186018.993604392</v>
      </c>
      <c r="E96" s="46">
        <f>'Monthly Data'!AL96</f>
        <v>208.10000000000005</v>
      </c>
      <c r="F96" s="46">
        <f>'Monthly Data'!AK96</f>
        <v>0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J96" s="46">
        <f>'Monthly Data'!BH96</f>
        <v>30</v>
      </c>
      <c r="L96" s="29">
        <f>'Res PW (3) Staff-89'!$B$6</f>
        <v>-56975609.640076801</v>
      </c>
      <c r="M96" s="29">
        <f>E96*'Res PW (3) Staff-89'!$B$7</f>
        <v>3003417.1172491214</v>
      </c>
      <c r="N96" s="29">
        <f>F96*'Res PW (3) Staff-89'!$B$8</f>
        <v>0</v>
      </c>
      <c r="O96" s="29">
        <f>G96*'Res PW (3) Staff-89'!$B$9</f>
        <v>-5202799.4984794408</v>
      </c>
      <c r="P96" s="162">
        <f>H96*'Res PW (3) Staff-89'!$B$10</f>
        <v>51290903.625385463</v>
      </c>
      <c r="Q96" s="29">
        <f>I96*'Res PW (3) Staff-89'!$B$11</f>
        <v>-2271918.2327876701</v>
      </c>
      <c r="R96" s="162">
        <f>J96*'Res PW (3) Staff-89'!$B$12</f>
        <v>49595493.302469596</v>
      </c>
      <c r="S96" s="157">
        <f t="shared" si="11"/>
        <v>39439486.673760273</v>
      </c>
      <c r="T96" s="44">
        <f t="shared" si="12"/>
        <v>253467.68015588075</v>
      </c>
      <c r="U96" s="48">
        <f t="shared" si="13"/>
        <v>6.4683192287853884E-3</v>
      </c>
    </row>
    <row r="97" spans="1:21" x14ac:dyDescent="0.2">
      <c r="A97" s="45">
        <f>'Monthly Data'!A97</f>
        <v>43070</v>
      </c>
      <c r="B97" s="29">
        <f t="shared" si="9"/>
        <v>2017</v>
      </c>
      <c r="C97" s="29">
        <f t="shared" si="10"/>
        <v>12</v>
      </c>
      <c r="D97" s="157">
        <f>'Monthly Data'!E97</f>
        <v>47202885.993604392</v>
      </c>
      <c r="E97" s="46">
        <f>'Monthly Data'!AL97</f>
        <v>463.20000000000005</v>
      </c>
      <c r="F97" s="46">
        <f>'Monthly Data'!AK97</f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J97" s="46">
        <f>'Monthly Data'!BH97</f>
        <v>31</v>
      </c>
      <c r="L97" s="29">
        <f>'Res PW (3) Staff-89'!$B$6</f>
        <v>-56975609.640076801</v>
      </c>
      <c r="M97" s="29">
        <f>E97*'Res PW (3) Staff-89'!$B$7</f>
        <v>6685164.8664574372</v>
      </c>
      <c r="N97" s="29">
        <f>F97*'Res PW (3) Staff-89'!$B$8</f>
        <v>0</v>
      </c>
      <c r="O97" s="29">
        <f>G97*'Res PW (3) Staff-89'!$B$9</f>
        <v>-5257565.8089897502</v>
      </c>
      <c r="P97" s="162">
        <f>H97*'Res PW (3) Staff-89'!$B$10</f>
        <v>51387213.183489211</v>
      </c>
      <c r="Q97" s="29">
        <f>I97*'Res PW (3) Staff-89'!$B$11</f>
        <v>0</v>
      </c>
      <c r="R97" s="162">
        <f>J97*'Res PW (3) Staff-89'!$B$12</f>
        <v>51248676.412551917</v>
      </c>
      <c r="S97" s="157">
        <f t="shared" si="11"/>
        <v>47087879.013432018</v>
      </c>
      <c r="T97" s="44">
        <f t="shared" si="12"/>
        <v>-115006.98017237335</v>
      </c>
      <c r="U97" s="48">
        <f t="shared" si="13"/>
        <v>2.4364395894767082E-3</v>
      </c>
    </row>
    <row r="98" spans="1:21" x14ac:dyDescent="0.2">
      <c r="A98" s="45">
        <f>'Monthly Data'!A98</f>
        <v>43101</v>
      </c>
      <c r="B98" s="29">
        <f t="shared" si="9"/>
        <v>2018</v>
      </c>
      <c r="C98" s="29">
        <f t="shared" si="10"/>
        <v>1</v>
      </c>
      <c r="D98" s="157">
        <f>'Monthly Data'!E98</f>
        <v>48557804.356751375</v>
      </c>
      <c r="E98" s="46">
        <f>'Monthly Data'!AL98</f>
        <v>494.3</v>
      </c>
      <c r="F98" s="46">
        <f>'Monthly Data'!AK98</f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J98" s="46">
        <f>'Monthly Data'!BH98</f>
        <v>31</v>
      </c>
      <c r="L98" s="29">
        <f>'Res PW (3) Staff-89'!$B$6</f>
        <v>-56975609.640076801</v>
      </c>
      <c r="M98" s="29">
        <f>E98*'Res PW (3) Staff-89'!$B$7</f>
        <v>7134017.6888815006</v>
      </c>
      <c r="N98" s="29">
        <f>F98*'Res PW (3) Staff-89'!$B$8</f>
        <v>0</v>
      </c>
      <c r="O98" s="29">
        <f>G98*'Res PW (3) Staff-89'!$B$9</f>
        <v>-5312332.1195000606</v>
      </c>
      <c r="P98" s="162">
        <f>H98*'Res PW (3) Staff-89'!$B$10</f>
        <v>51363670.847063847</v>
      </c>
      <c r="Q98" s="29">
        <f>I98*'Res PW (3) Staff-89'!$B$11</f>
        <v>0</v>
      </c>
      <c r="R98" s="162">
        <f>J98*'Res PW (3) Staff-89'!$B$12</f>
        <v>51248676.412551917</v>
      </c>
      <c r="S98" s="157">
        <f t="shared" ref="S98:S129" si="14">SUM(L98:R98)</f>
        <v>47458423.188920401</v>
      </c>
      <c r="T98" s="44">
        <f t="shared" ref="T98:T129" si="15">S98-D98</f>
        <v>-1099381.1678309739</v>
      </c>
      <c r="U98" s="48">
        <f t="shared" ref="U98:U129" si="16">ABS(T98/D98)</f>
        <v>2.2640668835721734E-2</v>
      </c>
    </row>
    <row r="99" spans="1:21" x14ac:dyDescent="0.2">
      <c r="A99" s="45">
        <f>'Monthly Data'!A99</f>
        <v>43132</v>
      </c>
      <c r="B99" s="29">
        <f t="shared" si="9"/>
        <v>2018</v>
      </c>
      <c r="C99" s="29">
        <f t="shared" si="10"/>
        <v>2</v>
      </c>
      <c r="D99" s="157">
        <f>'Monthly Data'!E99</f>
        <v>40484293.356751375</v>
      </c>
      <c r="E99" s="46">
        <f>'Monthly Data'!AL99</f>
        <v>344.10000000000008</v>
      </c>
      <c r="F99" s="46">
        <f>'Monthly Data'!AK99</f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J99" s="46">
        <f>'Monthly Data'!BH99</f>
        <v>28</v>
      </c>
      <c r="L99" s="29">
        <f>'Res PW (3) Staff-89'!$B$6</f>
        <v>-56975609.640076801</v>
      </c>
      <c r="M99" s="29">
        <f>E99*'Res PW (3) Staff-89'!$B$7</f>
        <v>4966246.1799395606</v>
      </c>
      <c r="N99" s="29">
        <f>F99*'Res PW (3) Staff-89'!$B$8</f>
        <v>0</v>
      </c>
      <c r="O99" s="29">
        <f>G99*'Res PW (3) Staff-89'!$B$9</f>
        <v>-5367098.43001037</v>
      </c>
      <c r="P99" s="162">
        <f>H99*'Res PW (3) Staff-89'!$B$10</f>
        <v>51288050.008849047</v>
      </c>
      <c r="Q99" s="29">
        <f>I99*'Res PW (3) Staff-89'!$B$11</f>
        <v>0</v>
      </c>
      <c r="R99" s="162">
        <f>J99*'Res PW (3) Staff-89'!$B$12</f>
        <v>46289127.082304955</v>
      </c>
      <c r="S99" s="157">
        <f t="shared" si="14"/>
        <v>40200715.20100639</v>
      </c>
      <c r="T99" s="44">
        <f t="shared" si="15"/>
        <v>-283578.15574498475</v>
      </c>
      <c r="U99" s="48">
        <f t="shared" si="16"/>
        <v>7.0046463018649616E-3</v>
      </c>
    </row>
    <row r="100" spans="1:21" x14ac:dyDescent="0.2">
      <c r="A100" s="45">
        <f>'Monthly Data'!A100</f>
        <v>43160</v>
      </c>
      <c r="B100" s="29">
        <f t="shared" si="9"/>
        <v>2018</v>
      </c>
      <c r="C100" s="29">
        <f t="shared" si="10"/>
        <v>3</v>
      </c>
      <c r="D100" s="157">
        <f>'Monthly Data'!E100</f>
        <v>41820071.356751375</v>
      </c>
      <c r="E100" s="46">
        <f>'Monthly Data'!AL100</f>
        <v>347.89999999999986</v>
      </c>
      <c r="F100" s="46">
        <f>'Monthly Data'!AK100</f>
        <v>0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J100" s="46">
        <f>'Monthly Data'!BH100</f>
        <v>31</v>
      </c>
      <c r="L100" s="29">
        <f>'Res PW (3) Staff-89'!$B$6</f>
        <v>-56975609.640076801</v>
      </c>
      <c r="M100" s="29">
        <f>E100*'Res PW (3) Staff-89'!$B$7</f>
        <v>5021089.9331617905</v>
      </c>
      <c r="N100" s="29">
        <f>F100*'Res PW (3) Staff-89'!$B$8</f>
        <v>0</v>
      </c>
      <c r="O100" s="29">
        <f>G100*'Res PW (3) Staff-89'!$B$9</f>
        <v>-5421864.7405206803</v>
      </c>
      <c r="P100" s="162">
        <f>H100*'Res PW (3) Staff-89'!$B$10</f>
        <v>51258087.035216771</v>
      </c>
      <c r="Q100" s="29">
        <f>I100*'Res PW (3) Staff-89'!$B$11</f>
        <v>-2271918.2327876701</v>
      </c>
      <c r="R100" s="162">
        <f>J100*'Res PW (3) Staff-89'!$B$12</f>
        <v>51248676.412551917</v>
      </c>
      <c r="S100" s="157">
        <f t="shared" si="14"/>
        <v>42858460.767545328</v>
      </c>
      <c r="T100" s="44">
        <f t="shared" si="15"/>
        <v>1038389.4107939526</v>
      </c>
      <c r="U100" s="48">
        <f t="shared" si="16"/>
        <v>2.4829929196816553E-2</v>
      </c>
    </row>
    <row r="101" spans="1:21" x14ac:dyDescent="0.2">
      <c r="A101" s="45">
        <f>'Monthly Data'!A101</f>
        <v>43191</v>
      </c>
      <c r="B101" s="29">
        <f t="shared" si="9"/>
        <v>2018</v>
      </c>
      <c r="C101" s="29">
        <f t="shared" si="10"/>
        <v>4</v>
      </c>
      <c r="D101" s="157">
        <f>'Monthly Data'!E101</f>
        <v>38863607.356751375</v>
      </c>
      <c r="E101" s="46">
        <f>'Monthly Data'!AL101</f>
        <v>239.3</v>
      </c>
      <c r="F101" s="46">
        <f>'Monthly Data'!AK101</f>
        <v>0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J101" s="46">
        <f>'Monthly Data'!BH101</f>
        <v>30</v>
      </c>
      <c r="L101" s="29">
        <f>'Res PW (3) Staff-89'!$B$6</f>
        <v>-56975609.640076801</v>
      </c>
      <c r="M101" s="29">
        <f>E101*'Res PW (3) Staff-89'!$B$7</f>
        <v>3453713.1963369274</v>
      </c>
      <c r="N101" s="29">
        <f>F101*'Res PW (3) Staff-89'!$B$8</f>
        <v>0</v>
      </c>
      <c r="O101" s="29">
        <f>G101*'Res PW (3) Staff-89'!$B$9</f>
        <v>-5476631.0510309897</v>
      </c>
      <c r="P101" s="162">
        <f>H101*'Res PW (3) Staff-89'!$B$10</f>
        <v>51352256.380918212</v>
      </c>
      <c r="Q101" s="29">
        <f>I101*'Res PW (3) Staff-89'!$B$11</f>
        <v>-2271918.2327876701</v>
      </c>
      <c r="R101" s="162">
        <f>J101*'Res PW (3) Staff-89'!$B$12</f>
        <v>49595493.302469596</v>
      </c>
      <c r="S101" s="157">
        <f t="shared" si="14"/>
        <v>39677303.95582927</v>
      </c>
      <c r="T101" s="44">
        <f t="shared" si="15"/>
        <v>813696.59907789528</v>
      </c>
      <c r="U101" s="48">
        <f t="shared" si="16"/>
        <v>2.0937238059465423E-2</v>
      </c>
    </row>
    <row r="102" spans="1:21" x14ac:dyDescent="0.2">
      <c r="A102" s="45">
        <f>'Monthly Data'!A102</f>
        <v>43221</v>
      </c>
      <c r="B102" s="29">
        <f t="shared" si="9"/>
        <v>2018</v>
      </c>
      <c r="C102" s="29">
        <f t="shared" si="10"/>
        <v>5</v>
      </c>
      <c r="D102" s="157">
        <f>'Monthly Data'!E102</f>
        <v>41888037.356751375</v>
      </c>
      <c r="E102" s="46">
        <f>'Monthly Data'!AL102</f>
        <v>25.199999999999996</v>
      </c>
      <c r="F102" s="46">
        <f>'Monthly Data'!AK102</f>
        <v>74.999999999999986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J102" s="46">
        <f>'Monthly Data'!BH102</f>
        <v>31</v>
      </c>
      <c r="L102" s="29">
        <f>'Res PW (3) Staff-89'!$B$6</f>
        <v>-56975609.640076801</v>
      </c>
      <c r="M102" s="29">
        <f>E102*'Res PW (3) Staff-89'!$B$7</f>
        <v>363700.67926322838</v>
      </c>
      <c r="N102" s="29">
        <f>F102*'Res PW (3) Staff-89'!$B$8</f>
        <v>5302535.975408894</v>
      </c>
      <c r="O102" s="29">
        <f>G102*'Res PW (3) Staff-89'!$B$9</f>
        <v>-5531397.3615413001</v>
      </c>
      <c r="P102" s="162">
        <f>H102*'Res PW (3) Staff-89'!$B$10</f>
        <v>51422883.390194297</v>
      </c>
      <c r="Q102" s="29">
        <f>I102*'Res PW (3) Staff-89'!$B$11</f>
        <v>-2271918.2327876701</v>
      </c>
      <c r="R102" s="162">
        <f>J102*'Res PW (3) Staff-89'!$B$12</f>
        <v>51248676.412551917</v>
      </c>
      <c r="S102" s="157">
        <f t="shared" si="14"/>
        <v>43558871.223012567</v>
      </c>
      <c r="T102" s="44">
        <f t="shared" si="15"/>
        <v>1670833.8662611917</v>
      </c>
      <c r="U102" s="48">
        <f t="shared" si="16"/>
        <v>3.9888091486145798E-2</v>
      </c>
    </row>
    <row r="103" spans="1:21" x14ac:dyDescent="0.2">
      <c r="A103" s="45">
        <f>'Monthly Data'!A103</f>
        <v>43252</v>
      </c>
      <c r="B103" s="29">
        <f t="shared" si="9"/>
        <v>2018</v>
      </c>
      <c r="C103" s="29">
        <f t="shared" si="10"/>
        <v>6</v>
      </c>
      <c r="D103" s="157">
        <f>'Monthly Data'!E103</f>
        <v>52737113.356751375</v>
      </c>
      <c r="E103" s="46">
        <f>'Monthly Data'!AL103</f>
        <v>0</v>
      </c>
      <c r="F103" s="46">
        <f>'Monthly Data'!AK103</f>
        <v>151.49999999999997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J103" s="46">
        <f>'Monthly Data'!BH103</f>
        <v>30</v>
      </c>
      <c r="L103" s="29">
        <f>'Res PW (3) Staff-89'!$B$6</f>
        <v>-56975609.640076801</v>
      </c>
      <c r="M103" s="29">
        <f>E103*'Res PW (3) Staff-89'!$B$7</f>
        <v>0</v>
      </c>
      <c r="N103" s="29">
        <f>F103*'Res PW (3) Staff-89'!$B$8</f>
        <v>10711122.670325967</v>
      </c>
      <c r="O103" s="29">
        <f>G103*'Res PW (3) Staff-89'!$B$9</f>
        <v>-5586163.6720516095</v>
      </c>
      <c r="P103" s="162">
        <f>H103*'Res PW (3) Staff-89'!$B$10</f>
        <v>51537028.051650591</v>
      </c>
      <c r="Q103" s="29">
        <f>I103*'Res PW (3) Staff-89'!$B$11</f>
        <v>0</v>
      </c>
      <c r="R103" s="162">
        <f>J103*'Res PW (3) Staff-89'!$B$12</f>
        <v>49595493.302469596</v>
      </c>
      <c r="S103" s="157">
        <f t="shared" si="14"/>
        <v>49281870.712317742</v>
      </c>
      <c r="T103" s="44">
        <f t="shared" si="15"/>
        <v>-3455242.6444336325</v>
      </c>
      <c r="U103" s="48">
        <f t="shared" si="16"/>
        <v>6.5518236105565952E-2</v>
      </c>
    </row>
    <row r="104" spans="1:21" x14ac:dyDescent="0.2">
      <c r="A104" s="45">
        <f>'Monthly Data'!A104</f>
        <v>43282</v>
      </c>
      <c r="B104" s="29">
        <f t="shared" si="9"/>
        <v>2018</v>
      </c>
      <c r="C104" s="29">
        <f t="shared" si="10"/>
        <v>7</v>
      </c>
      <c r="D104" s="157">
        <f>'Monthly Data'!E104</f>
        <v>65507958.356751375</v>
      </c>
      <c r="E104" s="46">
        <f>'Monthly Data'!AL104</f>
        <v>0</v>
      </c>
      <c r="F104" s="46">
        <f>'Monthly Data'!AK104</f>
        <v>288.2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J104" s="46">
        <f>'Monthly Data'!BH104</f>
        <v>31</v>
      </c>
      <c r="L104" s="29">
        <f>'Res PW (3) Staff-89'!$B$6</f>
        <v>-56975609.640076801</v>
      </c>
      <c r="M104" s="29">
        <f>E104*'Res PW (3) Staff-89'!$B$7</f>
        <v>0</v>
      </c>
      <c r="N104" s="29">
        <f>F104*'Res PW (3) Staff-89'!$B$8</f>
        <v>20375878.24150458</v>
      </c>
      <c r="O104" s="29">
        <f>G104*'Res PW (3) Staff-89'!$B$9</f>
        <v>-5640929.9825619198</v>
      </c>
      <c r="P104" s="162">
        <f>H104*'Res PW (3) Staff-89'!$B$10</f>
        <v>51783152.477915727</v>
      </c>
      <c r="Q104" s="29">
        <f>I104*'Res PW (3) Staff-89'!$B$11</f>
        <v>0</v>
      </c>
      <c r="R104" s="162">
        <f>J104*'Res PW (3) Staff-89'!$B$12</f>
        <v>51248676.412551917</v>
      </c>
      <c r="S104" s="157">
        <f t="shared" si="14"/>
        <v>60791167.509333506</v>
      </c>
      <c r="T104" s="44">
        <f t="shared" si="15"/>
        <v>-4716790.8474178687</v>
      </c>
      <c r="U104" s="48">
        <f t="shared" si="16"/>
        <v>7.2003325484982811E-2</v>
      </c>
    </row>
    <row r="105" spans="1:21" x14ac:dyDescent="0.2">
      <c r="A105" s="45">
        <f>'Monthly Data'!A105</f>
        <v>43313</v>
      </c>
      <c r="B105" s="29">
        <f t="shared" si="9"/>
        <v>2018</v>
      </c>
      <c r="C105" s="29">
        <f t="shared" si="10"/>
        <v>8</v>
      </c>
      <c r="D105" s="157">
        <f>'Monthly Data'!E105</f>
        <v>63722121.356751375</v>
      </c>
      <c r="E105" s="46">
        <f>'Monthly Data'!AL105</f>
        <v>0</v>
      </c>
      <c r="F105" s="46">
        <f>'Monthly Data'!AK105</f>
        <v>287.79999999999995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J105" s="46">
        <f>'Monthly Data'!BH105</f>
        <v>31</v>
      </c>
      <c r="L105" s="29">
        <f>'Res PW (3) Staff-89'!$B$6</f>
        <v>-56975609.640076801</v>
      </c>
      <c r="M105" s="29">
        <f>E105*'Res PW (3) Staff-89'!$B$7</f>
        <v>0</v>
      </c>
      <c r="N105" s="29">
        <f>F105*'Res PW (3) Staff-89'!$B$8</f>
        <v>20347598.049635731</v>
      </c>
      <c r="O105" s="29">
        <f>G105*'Res PW (3) Staff-89'!$B$9</f>
        <v>-5695696.2930722293</v>
      </c>
      <c r="P105" s="162">
        <f>H105*'Res PW (3) Staff-89'!$B$10</f>
        <v>51827383.534230039</v>
      </c>
      <c r="Q105" s="29">
        <f>I105*'Res PW (3) Staff-89'!$B$11</f>
        <v>0</v>
      </c>
      <c r="R105" s="162">
        <f>J105*'Res PW (3) Staff-89'!$B$12</f>
        <v>51248676.412551917</v>
      </c>
      <c r="S105" s="157">
        <f t="shared" si="14"/>
        <v>60752352.063268654</v>
      </c>
      <c r="T105" s="44">
        <f t="shared" si="15"/>
        <v>-2969769.2934827209</v>
      </c>
      <c r="U105" s="48">
        <f t="shared" si="16"/>
        <v>4.6604997295308551E-2</v>
      </c>
    </row>
    <row r="106" spans="1:21" x14ac:dyDescent="0.2">
      <c r="A106" s="45">
        <f>'Monthly Data'!A106</f>
        <v>43344</v>
      </c>
      <c r="B106" s="29">
        <f t="shared" si="9"/>
        <v>2018</v>
      </c>
      <c r="C106" s="29">
        <f t="shared" si="10"/>
        <v>9</v>
      </c>
      <c r="D106" s="157">
        <f>'Monthly Data'!E106</f>
        <v>51293687.356751375</v>
      </c>
      <c r="E106" s="46">
        <f>'Monthly Data'!AL106</f>
        <v>0</v>
      </c>
      <c r="F106" s="46">
        <f>'Monthly Data'!AK106</f>
        <v>165.40000000000003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J106" s="46">
        <f>'Monthly Data'!BH106</f>
        <v>30</v>
      </c>
      <c r="L106" s="29">
        <f>'Res PW (3) Staff-89'!$B$6</f>
        <v>-56975609.640076801</v>
      </c>
      <c r="M106" s="29">
        <f>E106*'Res PW (3) Staff-89'!$B$7</f>
        <v>0</v>
      </c>
      <c r="N106" s="29">
        <f>F106*'Res PW (3) Staff-89'!$B$8</f>
        <v>11693859.337768419</v>
      </c>
      <c r="O106" s="29">
        <f>G106*'Res PW (3) Staff-89'!$B$9</f>
        <v>-5750462.6035825396</v>
      </c>
      <c r="P106" s="162">
        <f>H106*'Res PW (3) Staff-89'!$B$10</f>
        <v>51850925.870655403</v>
      </c>
      <c r="Q106" s="29">
        <f>I106*'Res PW (3) Staff-89'!$B$11</f>
        <v>-2271918.2327876701</v>
      </c>
      <c r="R106" s="162">
        <f>J106*'Res PW (3) Staff-89'!$B$12</f>
        <v>49595493.302469596</v>
      </c>
      <c r="S106" s="157">
        <f t="shared" si="14"/>
        <v>48142288.034446411</v>
      </c>
      <c r="T106" s="44">
        <f t="shared" si="15"/>
        <v>-3151399.3223049641</v>
      </c>
      <c r="U106" s="48">
        <f t="shared" si="16"/>
        <v>6.1438346211820365E-2</v>
      </c>
    </row>
    <row r="107" spans="1:21" x14ac:dyDescent="0.2">
      <c r="A107" s="45">
        <f>'Monthly Data'!A107</f>
        <v>43374</v>
      </c>
      <c r="B107" s="29">
        <f t="shared" si="9"/>
        <v>2018</v>
      </c>
      <c r="C107" s="29">
        <f t="shared" si="10"/>
        <v>10</v>
      </c>
      <c r="D107" s="157">
        <f>'Monthly Data'!E107</f>
        <v>41037608.356751375</v>
      </c>
      <c r="E107" s="46">
        <f>'Monthly Data'!AL107</f>
        <v>88.200000000000031</v>
      </c>
      <c r="F107" s="46">
        <f>'Monthly Data'!AK107</f>
        <v>28.7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J107" s="46">
        <f>'Monthly Data'!BH107</f>
        <v>31</v>
      </c>
      <c r="L107" s="29">
        <f>'Res PW (3) Staff-89'!$B$6</f>
        <v>-56975609.640076801</v>
      </c>
      <c r="M107" s="29">
        <f>E107*'Res PW (3) Staff-89'!$B$7</f>
        <v>1272952.3774212999</v>
      </c>
      <c r="N107" s="29">
        <f>F107*'Res PW (3) Staff-89'!$B$8</f>
        <v>2029103.7665898039</v>
      </c>
      <c r="O107" s="29">
        <f>G107*'Res PW (3) Staff-89'!$B$9</f>
        <v>-5805228.914092849</v>
      </c>
      <c r="P107" s="162">
        <f>H107*'Res PW (3) Staff-89'!$B$10</f>
        <v>51743201.84640602</v>
      </c>
      <c r="Q107" s="29">
        <f>I107*'Res PW (3) Staff-89'!$B$11</f>
        <v>-2271918.2327876701</v>
      </c>
      <c r="R107" s="162">
        <f>J107*'Res PW (3) Staff-89'!$B$12</f>
        <v>51248676.412551917</v>
      </c>
      <c r="S107" s="157">
        <f t="shared" si="14"/>
        <v>41241177.616011724</v>
      </c>
      <c r="T107" s="44">
        <f t="shared" si="15"/>
        <v>203569.25926034898</v>
      </c>
      <c r="U107" s="48">
        <f t="shared" si="16"/>
        <v>4.9605536826284958E-3</v>
      </c>
    </row>
    <row r="108" spans="1:21" x14ac:dyDescent="0.2">
      <c r="A108" s="45">
        <f>'Monthly Data'!A108</f>
        <v>43405</v>
      </c>
      <c r="B108" s="29">
        <f t="shared" si="9"/>
        <v>2018</v>
      </c>
      <c r="C108" s="29">
        <f t="shared" si="10"/>
        <v>11</v>
      </c>
      <c r="D108" s="157">
        <f>'Monthly Data'!E108</f>
        <v>41154130.356751375</v>
      </c>
      <c r="E108" s="46">
        <f>'Monthly Data'!AL108</f>
        <v>272.40000000000003</v>
      </c>
      <c r="F108" s="46">
        <f>'Monthly Data'!AK108</f>
        <v>0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J108" s="46">
        <f>'Monthly Data'!BH108</f>
        <v>30</v>
      </c>
      <c r="L108" s="29">
        <f>'Res PW (3) Staff-89'!$B$6</f>
        <v>-56975609.640076801</v>
      </c>
      <c r="M108" s="29">
        <f>E108*'Res PW (3) Staff-89'!$B$7</f>
        <v>3931431.1520358506</v>
      </c>
      <c r="N108" s="29">
        <f>F108*'Res PW (3) Staff-89'!$B$8</f>
        <v>0</v>
      </c>
      <c r="O108" s="29">
        <f>G108*'Res PW (3) Staff-89'!$B$9</f>
        <v>-5859995.2246031594</v>
      </c>
      <c r="P108" s="162">
        <f>H108*'Res PW (3) Staff-89'!$B$10</f>
        <v>51889449.693896897</v>
      </c>
      <c r="Q108" s="29">
        <f>I108*'Res PW (3) Staff-89'!$B$11</f>
        <v>-2271918.2327876701</v>
      </c>
      <c r="R108" s="162">
        <f>J108*'Res PW (3) Staff-89'!$B$12</f>
        <v>49595493.302469596</v>
      </c>
      <c r="S108" s="157">
        <f t="shared" si="14"/>
        <v>40308851.05093471</v>
      </c>
      <c r="T108" s="44">
        <f t="shared" si="15"/>
        <v>-845279.30581666529</v>
      </c>
      <c r="U108" s="48">
        <f t="shared" si="16"/>
        <v>2.053935530867065E-2</v>
      </c>
    </row>
    <row r="109" spans="1:21" x14ac:dyDescent="0.2">
      <c r="A109" s="45">
        <f>'Monthly Data'!A109</f>
        <v>43435</v>
      </c>
      <c r="B109" s="29">
        <f t="shared" si="9"/>
        <v>2018</v>
      </c>
      <c r="C109" s="29">
        <f t="shared" si="10"/>
        <v>12</v>
      </c>
      <c r="D109" s="157">
        <f>'Monthly Data'!E109</f>
        <v>46187584.356751375</v>
      </c>
      <c r="E109" s="46">
        <f>'Monthly Data'!AL109</f>
        <v>330</v>
      </c>
      <c r="F109" s="46">
        <f>'Monthly Data'!AK109</f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J109" s="46">
        <f>'Monthly Data'!BH109</f>
        <v>31</v>
      </c>
      <c r="L109" s="29">
        <f>'Res PW (3) Staff-89'!$B$6</f>
        <v>-56975609.640076801</v>
      </c>
      <c r="M109" s="29">
        <f>E109*'Res PW (3) Staff-89'!$B$7</f>
        <v>4762746.9903518008</v>
      </c>
      <c r="N109" s="29">
        <f>F109*'Res PW (3) Staff-89'!$B$8</f>
        <v>0</v>
      </c>
      <c r="O109" s="29">
        <f>G109*'Res PW (3) Staff-89'!$B$9</f>
        <v>-5914761.5351134697</v>
      </c>
      <c r="P109" s="162">
        <f>H109*'Res PW (3) Staff-89'!$B$10</f>
        <v>52001454.142950885</v>
      </c>
      <c r="Q109" s="29">
        <f>I109*'Res PW (3) Staff-89'!$B$11</f>
        <v>0</v>
      </c>
      <c r="R109" s="162">
        <f>J109*'Res PW (3) Staff-89'!$B$12</f>
        <v>51248676.412551917</v>
      </c>
      <c r="S109" s="157">
        <f t="shared" si="14"/>
        <v>45122506.370664336</v>
      </c>
      <c r="T109" s="44">
        <f t="shared" si="15"/>
        <v>-1065077.9860870391</v>
      </c>
      <c r="U109" s="48">
        <f t="shared" si="16"/>
        <v>2.3059833089784734E-2</v>
      </c>
    </row>
    <row r="110" spans="1:21" x14ac:dyDescent="0.2">
      <c r="A110" s="45">
        <f>'Monthly Data'!A110</f>
        <v>43466</v>
      </c>
      <c r="B110" s="29">
        <f t="shared" si="9"/>
        <v>2019</v>
      </c>
      <c r="C110" s="29">
        <f t="shared" si="10"/>
        <v>1</v>
      </c>
      <c r="D110" s="157">
        <f>'Monthly Data'!E110</f>
        <v>47945778.368464053</v>
      </c>
      <c r="E110" s="46">
        <f>'Monthly Data'!AL110</f>
        <v>514</v>
      </c>
      <c r="F110" s="46">
        <f>'Monthly Data'!AK110</f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J110" s="46">
        <f>'Monthly Data'!BH110</f>
        <v>31</v>
      </c>
      <c r="L110" s="29">
        <f>'Res PW (3) Staff-89'!$B$6</f>
        <v>-56975609.640076801</v>
      </c>
      <c r="M110" s="29">
        <f>E110*'Res PW (3) Staff-89'!$B$7</f>
        <v>7418339.251638866</v>
      </c>
      <c r="N110" s="29">
        <f>F110*'Res PW (3) Staff-89'!$B$8</f>
        <v>0</v>
      </c>
      <c r="O110" s="29">
        <f>G110*'Res PW (3) Staff-89'!$B$9</f>
        <v>-5969527.8456237791</v>
      </c>
      <c r="P110" s="162">
        <f>H110*'Res PW (3) Staff-89'!$B$10</f>
        <v>52190506.23848787</v>
      </c>
      <c r="Q110" s="29">
        <f>I110*'Res PW (3) Staff-89'!$B$11</f>
        <v>0</v>
      </c>
      <c r="R110" s="162">
        <f>J110*'Res PW (3) Staff-89'!$B$12</f>
        <v>51248676.412551917</v>
      </c>
      <c r="S110" s="157">
        <f t="shared" si="14"/>
        <v>47912384.416978076</v>
      </c>
      <c r="T110" s="44">
        <f t="shared" si="15"/>
        <v>-33393.951485976577</v>
      </c>
      <c r="U110" s="48">
        <f t="shared" si="16"/>
        <v>6.9649409441939892E-4</v>
      </c>
    </row>
    <row r="111" spans="1:21" x14ac:dyDescent="0.2">
      <c r="A111" s="45">
        <f>'Monthly Data'!A111</f>
        <v>43497</v>
      </c>
      <c r="B111" s="29">
        <f t="shared" si="9"/>
        <v>2019</v>
      </c>
      <c r="C111" s="29">
        <f t="shared" si="10"/>
        <v>2</v>
      </c>
      <c r="D111" s="157">
        <f>'Monthly Data'!E111</f>
        <v>42834509.368464053</v>
      </c>
      <c r="E111" s="46">
        <f>'Monthly Data'!AL111</f>
        <v>403.70000000000005</v>
      </c>
      <c r="F111" s="46">
        <f>'Monthly Data'!AK111</f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J111" s="46">
        <f>'Monthly Data'!BH111</f>
        <v>28</v>
      </c>
      <c r="L111" s="29">
        <f>'Res PW (3) Staff-89'!$B$6</f>
        <v>-56975609.640076801</v>
      </c>
      <c r="M111" s="29">
        <f>E111*'Res PW (3) Staff-89'!$B$7</f>
        <v>5826427.1515303701</v>
      </c>
      <c r="N111" s="29">
        <f>F111*'Res PW (3) Staff-89'!$B$8</f>
        <v>0</v>
      </c>
      <c r="O111" s="29">
        <f>G111*'Res PW (3) Staff-89'!$B$9</f>
        <v>-6024294.1561340895</v>
      </c>
      <c r="P111" s="162">
        <f>H111*'Res PW (3) Staff-89'!$B$10</f>
        <v>52411661.520059437</v>
      </c>
      <c r="Q111" s="29">
        <f>I111*'Res PW (3) Staff-89'!$B$11</f>
        <v>0</v>
      </c>
      <c r="R111" s="162">
        <f>J111*'Res PW (3) Staff-89'!$B$12</f>
        <v>46289127.082304955</v>
      </c>
      <c r="S111" s="157">
        <f t="shared" si="14"/>
        <v>41527311.957683869</v>
      </c>
      <c r="T111" s="44">
        <f t="shared" si="15"/>
        <v>-1307197.410780184</v>
      </c>
      <c r="U111" s="48">
        <f t="shared" si="16"/>
        <v>3.0517389601352099E-2</v>
      </c>
    </row>
    <row r="112" spans="1:21" x14ac:dyDescent="0.2">
      <c r="A112" s="45">
        <f>'Monthly Data'!A112</f>
        <v>43525</v>
      </c>
      <c r="B112" s="29">
        <f t="shared" si="9"/>
        <v>2019</v>
      </c>
      <c r="C112" s="29">
        <f t="shared" si="10"/>
        <v>3</v>
      </c>
      <c r="D112" s="157">
        <f>'Monthly Data'!E112</f>
        <v>43153130.368464053</v>
      </c>
      <c r="E112" s="46">
        <f>'Monthly Data'!AL112</f>
        <v>370.49999999999989</v>
      </c>
      <c r="F112" s="46">
        <f>'Monthly Data'!AK112</f>
        <v>0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J112" s="46">
        <f>'Monthly Data'!BH112</f>
        <v>31</v>
      </c>
      <c r="L112" s="29">
        <f>'Res PW (3) Staff-89'!$B$6</f>
        <v>-56975609.640076801</v>
      </c>
      <c r="M112" s="29">
        <f>E112*'Res PW (3) Staff-89'!$B$7</f>
        <v>5347265.9391677026</v>
      </c>
      <c r="N112" s="29">
        <f>F112*'Res PW (3) Staff-89'!$B$8</f>
        <v>0</v>
      </c>
      <c r="O112" s="29">
        <f>G112*'Res PW (3) Staff-89'!$B$9</f>
        <v>-6079060.4666443989</v>
      </c>
      <c r="P112" s="162">
        <f>H112*'Res PW (3) Staff-89'!$B$10</f>
        <v>52585018.724646188</v>
      </c>
      <c r="Q112" s="29">
        <f>I112*'Res PW (3) Staff-89'!$B$11</f>
        <v>-2271918.2327876701</v>
      </c>
      <c r="R112" s="162">
        <f>J112*'Res PW (3) Staff-89'!$B$12</f>
        <v>51248676.412551917</v>
      </c>
      <c r="S112" s="157">
        <f t="shared" si="14"/>
        <v>43854372.736856937</v>
      </c>
      <c r="T112" s="44">
        <f t="shared" si="15"/>
        <v>701242.36839288473</v>
      </c>
      <c r="U112" s="48">
        <f t="shared" si="16"/>
        <v>1.6250092690966094E-2</v>
      </c>
    </row>
    <row r="113" spans="1:25" x14ac:dyDescent="0.2">
      <c r="A113" s="45">
        <f>'Monthly Data'!A113</f>
        <v>43556</v>
      </c>
      <c r="B113" s="29">
        <f t="shared" si="9"/>
        <v>2019</v>
      </c>
      <c r="C113" s="29">
        <f t="shared" si="10"/>
        <v>4</v>
      </c>
      <c r="D113" s="157">
        <f>'Monthly Data'!E113</f>
        <v>38136217.368464053</v>
      </c>
      <c r="E113" s="46">
        <f>'Monthly Data'!AL113</f>
        <v>173.29999999999998</v>
      </c>
      <c r="F113" s="46">
        <f>'Monthly Data'!AK113</f>
        <v>0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J113" s="46">
        <f>'Monthly Data'!BH113</f>
        <v>30</v>
      </c>
      <c r="L113" s="29">
        <f>'Res PW (3) Staff-89'!$B$6</f>
        <v>-56975609.640076801</v>
      </c>
      <c r="M113" s="29">
        <f>E113*'Res PW (3) Staff-89'!$B$7</f>
        <v>2501163.7982665668</v>
      </c>
      <c r="N113" s="29">
        <f>F113*'Res PW (3) Staff-89'!$B$8</f>
        <v>0</v>
      </c>
      <c r="O113" s="29">
        <f>G113*'Res PW (3) Staff-89'!$B$9</f>
        <v>-6133826.7771547092</v>
      </c>
      <c r="P113" s="162">
        <f>H113*'Res PW (3) Staff-89'!$B$10</f>
        <v>52759089.333367027</v>
      </c>
      <c r="Q113" s="29">
        <f>I113*'Res PW (3) Staff-89'!$B$11</f>
        <v>-2271918.2327876701</v>
      </c>
      <c r="R113" s="162">
        <f>J113*'Res PW (3) Staff-89'!$B$12</f>
        <v>49595493.302469596</v>
      </c>
      <c r="S113" s="157">
        <f t="shared" si="14"/>
        <v>39474391.784084015</v>
      </c>
      <c r="T113" s="44">
        <f t="shared" si="15"/>
        <v>1338174.4156199619</v>
      </c>
      <c r="U113" s="48">
        <f t="shared" si="16"/>
        <v>3.5089332607133115E-2</v>
      </c>
    </row>
    <row r="114" spans="1:25" x14ac:dyDescent="0.2">
      <c r="A114" s="45">
        <f>'Monthly Data'!A114</f>
        <v>43586</v>
      </c>
      <c r="B114" s="29">
        <f t="shared" si="9"/>
        <v>2019</v>
      </c>
      <c r="C114" s="29">
        <f t="shared" si="10"/>
        <v>5</v>
      </c>
      <c r="D114" s="157">
        <f>'Monthly Data'!E114</f>
        <v>38687535.368464053</v>
      </c>
      <c r="E114" s="46">
        <f>'Monthly Data'!AL114</f>
        <v>63.5</v>
      </c>
      <c r="F114" s="46">
        <f>'Monthly Data'!AK114</f>
        <v>14.6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J114" s="46">
        <f>'Monthly Data'!BH114</f>
        <v>31</v>
      </c>
      <c r="L114" s="29">
        <f>'Res PW (3) Staff-89'!$B$6</f>
        <v>-56975609.640076801</v>
      </c>
      <c r="M114" s="29">
        <f>E114*'Res PW (3) Staff-89'!$B$7</f>
        <v>916467.98147678596</v>
      </c>
      <c r="N114" s="29">
        <f>F114*'Res PW (3) Staff-89'!$B$8</f>
        <v>1032227.0032129316</v>
      </c>
      <c r="O114" s="29">
        <f>G114*'Res PW (3) Staff-89'!$B$9</f>
        <v>-6188593.0876650186</v>
      </c>
      <c r="P114" s="162">
        <f>H114*'Res PW (3) Staff-89'!$B$10</f>
        <v>52881794.844432548</v>
      </c>
      <c r="Q114" s="29">
        <f>I114*'Res PW (3) Staff-89'!$B$11</f>
        <v>-2271918.2327876701</v>
      </c>
      <c r="R114" s="162">
        <f>J114*'Res PW (3) Staff-89'!$B$12</f>
        <v>51248676.412551917</v>
      </c>
      <c r="S114" s="157">
        <f t="shared" si="14"/>
        <v>40643045.281144686</v>
      </c>
      <c r="T114" s="44">
        <f t="shared" si="15"/>
        <v>1955509.9126806334</v>
      </c>
      <c r="U114" s="48">
        <f t="shared" si="16"/>
        <v>5.0546252017766358E-2</v>
      </c>
    </row>
    <row r="115" spans="1:25" x14ac:dyDescent="0.2">
      <c r="A115" s="45">
        <f>'Monthly Data'!A115</f>
        <v>43617</v>
      </c>
      <c r="B115" s="29">
        <f t="shared" si="9"/>
        <v>2019</v>
      </c>
      <c r="C115" s="29">
        <f t="shared" si="10"/>
        <v>6</v>
      </c>
      <c r="D115" s="157">
        <f>'Monthly Data'!E115</f>
        <v>45809351.368464053</v>
      </c>
      <c r="E115" s="46">
        <f>'Monthly Data'!AL115</f>
        <v>0.19999999999999929</v>
      </c>
      <c r="F115" s="46">
        <f>'Monthly Data'!AK115</f>
        <v>103.60000000000002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J115" s="46">
        <f>'Monthly Data'!BH115</f>
        <v>30</v>
      </c>
      <c r="L115" s="29">
        <f>'Res PW (3) Staff-89'!$B$6</f>
        <v>-56975609.640076801</v>
      </c>
      <c r="M115" s="29">
        <f>E115*'Res PW (3) Staff-89'!$B$7</f>
        <v>2886.5133274859295</v>
      </c>
      <c r="N115" s="29">
        <f>F115*'Res PW (3) Staff-89'!$B$8</f>
        <v>7324569.6940314882</v>
      </c>
      <c r="O115" s="29">
        <f>G115*'Res PW (3) Staff-89'!$B$9</f>
        <v>-6243359.398175329</v>
      </c>
      <c r="P115" s="162">
        <f>H115*'Res PW (3) Staff-89'!$B$10</f>
        <v>53008067.376168571</v>
      </c>
      <c r="Q115" s="29">
        <f>I115*'Res PW (3) Staff-89'!$B$11</f>
        <v>0</v>
      </c>
      <c r="R115" s="162">
        <f>J115*'Res PW (3) Staff-89'!$B$12</f>
        <v>49595493.302469596</v>
      </c>
      <c r="S115" s="157">
        <f t="shared" si="14"/>
        <v>46712047.847745009</v>
      </c>
      <c r="T115" s="44">
        <f t="shared" si="15"/>
        <v>902696.47928095609</v>
      </c>
      <c r="U115" s="48">
        <f t="shared" si="16"/>
        <v>1.9705506677450749E-2</v>
      </c>
    </row>
    <row r="116" spans="1:25" x14ac:dyDescent="0.2">
      <c r="A116" s="45">
        <f>'Monthly Data'!A116</f>
        <v>43647</v>
      </c>
      <c r="B116" s="29">
        <f t="shared" si="9"/>
        <v>2019</v>
      </c>
      <c r="C116" s="29">
        <f t="shared" si="10"/>
        <v>7</v>
      </c>
      <c r="D116" s="157">
        <f>'Monthly Data'!E116</f>
        <v>63706883.368464053</v>
      </c>
      <c r="E116" s="46">
        <f>'Monthly Data'!AL116</f>
        <v>0</v>
      </c>
      <c r="F116" s="46">
        <f>'Monthly Data'!AK116</f>
        <v>276.59999999999997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J116" s="46">
        <f>'Monthly Data'!BH116</f>
        <v>31</v>
      </c>
      <c r="L116" s="29">
        <f>'Res PW (3) Staff-89'!$B$6</f>
        <v>-56975609.640076801</v>
      </c>
      <c r="M116" s="29">
        <f>E116*'Res PW (3) Staff-89'!$B$7</f>
        <v>0</v>
      </c>
      <c r="N116" s="29">
        <f>F116*'Res PW (3) Staff-89'!$B$8</f>
        <v>19555752.677308001</v>
      </c>
      <c r="O116" s="29">
        <f>G116*'Res PW (3) Staff-89'!$B$9</f>
        <v>-6298125.7086856384</v>
      </c>
      <c r="P116" s="162">
        <f>H116*'Res PW (3) Staff-89'!$B$10</f>
        <v>53026615.88365522</v>
      </c>
      <c r="Q116" s="29">
        <f>I116*'Res PW (3) Staff-89'!$B$11</f>
        <v>0</v>
      </c>
      <c r="R116" s="162">
        <f>J116*'Res PW (3) Staff-89'!$B$12</f>
        <v>51248676.412551917</v>
      </c>
      <c r="S116" s="157">
        <f t="shared" si="14"/>
        <v>60557309.6247527</v>
      </c>
      <c r="T116" s="44">
        <f t="shared" si="15"/>
        <v>-3149573.7437113523</v>
      </c>
      <c r="U116" s="48">
        <f t="shared" si="16"/>
        <v>4.9438515544623911E-2</v>
      </c>
    </row>
    <row r="117" spans="1:25" x14ac:dyDescent="0.2">
      <c r="A117" s="45">
        <f>'Monthly Data'!A117</f>
        <v>43678</v>
      </c>
      <c r="B117" s="29">
        <f t="shared" si="9"/>
        <v>2019</v>
      </c>
      <c r="C117" s="29">
        <f t="shared" si="10"/>
        <v>8</v>
      </c>
      <c r="D117" s="157">
        <f>'Monthly Data'!E117</f>
        <v>58791321.368464053</v>
      </c>
      <c r="E117" s="46">
        <f>'Monthly Data'!AL117</f>
        <v>0</v>
      </c>
      <c r="F117" s="46">
        <f>'Monthly Data'!AK117</f>
        <v>225.29999999999998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J117" s="46">
        <f>'Monthly Data'!BH117</f>
        <v>31</v>
      </c>
      <c r="L117" s="29">
        <f>'Res PW (3) Staff-89'!$B$6</f>
        <v>-56975609.640076801</v>
      </c>
      <c r="M117" s="29">
        <f>E117*'Res PW (3) Staff-89'!$B$7</f>
        <v>0</v>
      </c>
      <c r="N117" s="29">
        <f>F117*'Res PW (3) Staff-89'!$B$8</f>
        <v>15928818.07012832</v>
      </c>
      <c r="O117" s="29">
        <f>G117*'Res PW (3) Staff-89'!$B$9</f>
        <v>-6352892.0191959487</v>
      </c>
      <c r="P117" s="162">
        <f>H117*'Res PW (3) Staff-89'!$B$10</f>
        <v>53145754.37405023</v>
      </c>
      <c r="Q117" s="29">
        <f>I117*'Res PW (3) Staff-89'!$B$11</f>
        <v>0</v>
      </c>
      <c r="R117" s="162">
        <f>J117*'Res PW (3) Staff-89'!$B$12</f>
        <v>51248676.412551917</v>
      </c>
      <c r="S117" s="157">
        <f t="shared" si="14"/>
        <v>56994747.197457716</v>
      </c>
      <c r="T117" s="44">
        <f t="shared" si="15"/>
        <v>-1796574.1710063368</v>
      </c>
      <c r="U117" s="48">
        <f t="shared" si="16"/>
        <v>3.0558492804518386E-2</v>
      </c>
    </row>
    <row r="118" spans="1:25" x14ac:dyDescent="0.2">
      <c r="A118" s="45">
        <f>'Monthly Data'!A118</f>
        <v>43709</v>
      </c>
      <c r="B118" s="29">
        <f t="shared" si="9"/>
        <v>2019</v>
      </c>
      <c r="C118" s="29">
        <f t="shared" si="10"/>
        <v>9</v>
      </c>
      <c r="D118" s="157">
        <f>'Monthly Data'!E118</f>
        <v>44845897.368464053</v>
      </c>
      <c r="E118" s="46">
        <f>'Monthly Data'!AL118</f>
        <v>0</v>
      </c>
      <c r="F118" s="46">
        <f>'Monthly Data'!AK118</f>
        <v>133.90000000000003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J118" s="46">
        <f>'Monthly Data'!BH118</f>
        <v>30</v>
      </c>
      <c r="L118" s="29">
        <f>'Res PW (3) Staff-89'!$B$6</f>
        <v>-56975609.640076801</v>
      </c>
      <c r="M118" s="29">
        <f>E118*'Res PW (3) Staff-89'!$B$7</f>
        <v>0</v>
      </c>
      <c r="N118" s="29">
        <f>F118*'Res PW (3) Staff-89'!$B$8</f>
        <v>9466794.2280966826</v>
      </c>
      <c r="O118" s="29">
        <f>G118*'Res PW (3) Staff-89'!$B$9</f>
        <v>-6407658.3297062581</v>
      </c>
      <c r="P118" s="162">
        <f>H118*'Res PW (3) Staff-89'!$B$10</f>
        <v>53350501.360537454</v>
      </c>
      <c r="Q118" s="29">
        <f>I118*'Res PW (3) Staff-89'!$B$11</f>
        <v>-2271918.2327876701</v>
      </c>
      <c r="R118" s="162">
        <f>J118*'Res PW (3) Staff-89'!$B$12</f>
        <v>49595493.302469596</v>
      </c>
      <c r="S118" s="157">
        <f t="shared" si="14"/>
        <v>46757602.688533001</v>
      </c>
      <c r="T118" s="44">
        <f t="shared" si="15"/>
        <v>1911705.320068948</v>
      </c>
      <c r="U118" s="48">
        <f t="shared" si="16"/>
        <v>4.262832125672375E-2</v>
      </c>
    </row>
    <row r="119" spans="1:25" x14ac:dyDescent="0.2">
      <c r="A119" s="45">
        <f>'Monthly Data'!A119</f>
        <v>43739</v>
      </c>
      <c r="B119" s="29">
        <f t="shared" si="9"/>
        <v>2019</v>
      </c>
      <c r="C119" s="29">
        <f t="shared" si="10"/>
        <v>10</v>
      </c>
      <c r="D119" s="157">
        <f>'Monthly Data'!E119</f>
        <v>39953111.368464053</v>
      </c>
      <c r="E119" s="46">
        <f>'Monthly Data'!AL119</f>
        <v>32</v>
      </c>
      <c r="F119" s="46">
        <f>'Monthly Data'!AK119</f>
        <v>15.999999999999998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J119" s="46">
        <f>'Monthly Data'!BH119</f>
        <v>31</v>
      </c>
      <c r="L119" s="29">
        <f>'Res PW (3) Staff-89'!$B$6</f>
        <v>-56975609.640076801</v>
      </c>
      <c r="M119" s="29">
        <f>E119*'Res PW (3) Staff-89'!$B$7</f>
        <v>461842.13239775039</v>
      </c>
      <c r="N119" s="29">
        <f>F119*'Res PW (3) Staff-89'!$B$8</f>
        <v>1131207.6747538974</v>
      </c>
      <c r="O119" s="29">
        <f>G119*'Res PW (3) Staff-89'!$B$9</f>
        <v>-6462424.6402165685</v>
      </c>
      <c r="P119" s="162">
        <f>H119*'Res PW (3) Staff-89'!$B$10</f>
        <v>53533846.223001622</v>
      </c>
      <c r="Q119" s="29">
        <f>I119*'Res PW (3) Staff-89'!$B$11</f>
        <v>-2271918.2327876701</v>
      </c>
      <c r="R119" s="162">
        <f>J119*'Res PW (3) Staff-89'!$B$12</f>
        <v>51248676.412551917</v>
      </c>
      <c r="S119" s="157">
        <f t="shared" si="14"/>
        <v>40665619.929624148</v>
      </c>
      <c r="T119" s="44">
        <f t="shared" si="15"/>
        <v>712508.56116009504</v>
      </c>
      <c r="U119" s="48">
        <f t="shared" si="16"/>
        <v>1.7833618878616175E-2</v>
      </c>
    </row>
    <row r="120" spans="1:25" x14ac:dyDescent="0.2">
      <c r="A120" s="45">
        <f>'Monthly Data'!A120</f>
        <v>43770</v>
      </c>
      <c r="B120" s="29">
        <f t="shared" si="9"/>
        <v>2019</v>
      </c>
      <c r="C120" s="29">
        <f t="shared" si="10"/>
        <v>11</v>
      </c>
      <c r="D120" s="157">
        <f>'Monthly Data'!E120</f>
        <v>40978579.368464053</v>
      </c>
      <c r="E120" s="46">
        <f>'Monthly Data'!AL120</f>
        <v>284</v>
      </c>
      <c r="F120" s="46">
        <f>'Monthly Data'!AK120</f>
        <v>0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J120" s="46">
        <f>'Monthly Data'!BH120</f>
        <v>30</v>
      </c>
      <c r="L120" s="29">
        <f>'Res PW (3) Staff-89'!$B$6</f>
        <v>-56975609.640076801</v>
      </c>
      <c r="M120" s="29">
        <f>E120*'Res PW (3) Staff-89'!$B$7</f>
        <v>4098848.925030035</v>
      </c>
      <c r="N120" s="29">
        <f>F120*'Res PW (3) Staff-89'!$B$8</f>
        <v>0</v>
      </c>
      <c r="O120" s="29">
        <f>G120*'Res PW (3) Staff-89'!$B$9</f>
        <v>-6517190.9507268779</v>
      </c>
      <c r="P120" s="162">
        <f>H120*'Res PW (3) Staff-89'!$B$10</f>
        <v>53628728.972837172</v>
      </c>
      <c r="Q120" s="29">
        <f>I120*'Res PW (3) Staff-89'!$B$11</f>
        <v>-2271918.2327876701</v>
      </c>
      <c r="R120" s="162">
        <f>J120*'Res PW (3) Staff-89'!$B$12</f>
        <v>49595493.302469596</v>
      </c>
      <c r="S120" s="157">
        <f t="shared" si="14"/>
        <v>41558352.376745455</v>
      </c>
      <c r="T120" s="44">
        <f t="shared" si="15"/>
        <v>579773.00828140229</v>
      </c>
      <c r="U120" s="48">
        <f t="shared" si="16"/>
        <v>1.4148196868132014E-2</v>
      </c>
    </row>
    <row r="121" spans="1:25" x14ac:dyDescent="0.2">
      <c r="A121" s="45">
        <f>'Monthly Data'!A121</f>
        <v>43800</v>
      </c>
      <c r="B121" s="29">
        <f t="shared" si="9"/>
        <v>2019</v>
      </c>
      <c r="C121" s="29">
        <f t="shared" si="10"/>
        <v>12</v>
      </c>
      <c r="D121" s="157">
        <f>'Monthly Data'!E121</f>
        <v>46059960.368464053</v>
      </c>
      <c r="E121" s="46">
        <f>'Monthly Data'!AL121</f>
        <v>334.40000000000003</v>
      </c>
      <c r="F121" s="46">
        <f>'Monthly Data'!AK121</f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J121" s="46">
        <f>'Monthly Data'!BH121</f>
        <v>31</v>
      </c>
      <c r="L121" s="29">
        <f>'Res PW (3) Staff-89'!$B$6</f>
        <v>-56975609.640076801</v>
      </c>
      <c r="M121" s="29">
        <f>E121*'Res PW (3) Staff-89'!$B$7</f>
        <v>4826250.2835564921</v>
      </c>
      <c r="N121" s="29">
        <f>F121*'Res PW (3) Staff-89'!$B$8</f>
        <v>0</v>
      </c>
      <c r="O121" s="29">
        <f>G121*'Res PW (3) Staff-89'!$B$9</f>
        <v>-6571957.2612371882</v>
      </c>
      <c r="P121" s="162">
        <f>H121*'Res PW (3) Staff-89'!$B$10</f>
        <v>53683661.091163009</v>
      </c>
      <c r="Q121" s="29">
        <f>I121*'Res PW (3) Staff-89'!$B$11</f>
        <v>0</v>
      </c>
      <c r="R121" s="162">
        <f>J121*'Res PW (3) Staff-89'!$B$12</f>
        <v>51248676.412551917</v>
      </c>
      <c r="S121" s="157">
        <f t="shared" si="14"/>
        <v>46211020.885957427</v>
      </c>
      <c r="T121" s="44">
        <f t="shared" si="15"/>
        <v>151060.51749337465</v>
      </c>
      <c r="U121" s="48">
        <f t="shared" si="16"/>
        <v>3.2796493154779501E-3</v>
      </c>
    </row>
    <row r="122" spans="1:25" x14ac:dyDescent="0.2">
      <c r="A122" s="45"/>
      <c r="U122" s="161">
        <f>AVERAGE(U2:U121)</f>
        <v>2.5411217680191393E-2</v>
      </c>
    </row>
    <row r="123" spans="1:25" x14ac:dyDescent="0.2">
      <c r="A123" s="45"/>
    </row>
    <row r="124" spans="1:25" x14ac:dyDescent="0.2">
      <c r="A124" s="45"/>
      <c r="X124" s="26"/>
      <c r="Y124" s="48"/>
    </row>
    <row r="125" spans="1:25" x14ac:dyDescent="0.2">
      <c r="A125" s="45"/>
      <c r="X125" s="26"/>
      <c r="Y125" s="48"/>
    </row>
    <row r="126" spans="1:25" x14ac:dyDescent="0.2">
      <c r="A126" s="45"/>
      <c r="X126" s="26"/>
      <c r="Y126" s="48"/>
    </row>
    <row r="127" spans="1:25" x14ac:dyDescent="0.2">
      <c r="A127" s="45"/>
      <c r="X127" s="26"/>
      <c r="Y127" s="48"/>
    </row>
    <row r="128" spans="1:25" x14ac:dyDescent="0.2">
      <c r="A128" s="45"/>
      <c r="X128" s="26"/>
      <c r="Y128" s="48"/>
    </row>
    <row r="129" spans="1:29" x14ac:dyDescent="0.2">
      <c r="A129" s="45"/>
      <c r="X129" s="26"/>
      <c r="Y129" s="48"/>
    </row>
    <row r="130" spans="1:29" x14ac:dyDescent="0.2">
      <c r="A130" s="45"/>
      <c r="X130" s="26"/>
      <c r="Y130" s="48"/>
    </row>
    <row r="131" spans="1:29" x14ac:dyDescent="0.2">
      <c r="A131" s="45"/>
      <c r="X131" s="26"/>
      <c r="Y131" s="48"/>
    </row>
    <row r="132" spans="1:29" x14ac:dyDescent="0.2">
      <c r="A132" s="45"/>
      <c r="X132" s="26"/>
      <c r="Y132" s="48"/>
    </row>
    <row r="133" spans="1:29" x14ac:dyDescent="0.2">
      <c r="A133" s="45"/>
      <c r="X133" s="26"/>
      <c r="Y133" s="48"/>
    </row>
    <row r="134" spans="1:29" x14ac:dyDescent="0.2">
      <c r="A134" s="45"/>
      <c r="X134" s="26"/>
      <c r="Y134" s="48"/>
    </row>
    <row r="135" spans="1:29" x14ac:dyDescent="0.2">
      <c r="A135" s="45"/>
      <c r="X135" s="26"/>
      <c r="Y135" s="48"/>
    </row>
    <row r="136" spans="1:29" x14ac:dyDescent="0.2">
      <c r="A136" s="45"/>
    </row>
    <row r="137" spans="1:29" x14ac:dyDescent="0.2">
      <c r="A137" s="45"/>
      <c r="X137" s="26"/>
    </row>
    <row r="138" spans="1:29" x14ac:dyDescent="0.2">
      <c r="A138" s="45"/>
      <c r="U138" s="48"/>
      <c r="X138" s="26"/>
      <c r="Y138" s="156"/>
      <c r="AA138" s="26"/>
      <c r="AB138" s="26"/>
      <c r="AC138" s="160"/>
    </row>
    <row r="139" spans="1:29" x14ac:dyDescent="0.2">
      <c r="A139" s="45"/>
      <c r="U139" s="48"/>
      <c r="X139" s="26"/>
      <c r="Y139" s="156"/>
      <c r="AA139" s="26"/>
      <c r="AB139" s="26"/>
      <c r="AC139" s="160"/>
    </row>
    <row r="140" spans="1:29" x14ac:dyDescent="0.2">
      <c r="A140" s="45"/>
      <c r="U140" s="48"/>
      <c r="X140" s="26"/>
      <c r="Y140" s="156"/>
      <c r="AA140" s="26"/>
      <c r="AB140" s="26"/>
      <c r="AC140" s="160"/>
    </row>
    <row r="141" spans="1:29" x14ac:dyDescent="0.2">
      <c r="A141" s="45"/>
      <c r="U141" s="48"/>
      <c r="X141" s="26"/>
      <c r="Y141" s="156"/>
      <c r="AA141" s="26"/>
      <c r="AB141" s="26"/>
      <c r="AC141" s="160"/>
    </row>
    <row r="142" spans="1:29" x14ac:dyDescent="0.2">
      <c r="A142" s="45"/>
      <c r="U142" s="48"/>
      <c r="X142" s="26"/>
      <c r="Y142" s="156"/>
      <c r="AA142" s="26"/>
      <c r="AB142" s="26"/>
      <c r="AC142" s="160"/>
    </row>
    <row r="143" spans="1:29" x14ac:dyDescent="0.2">
      <c r="A143" s="45"/>
      <c r="U143" s="48"/>
      <c r="X143" s="26"/>
      <c r="Y143" s="156"/>
      <c r="AA143" s="26"/>
      <c r="AB143" s="26"/>
      <c r="AC143" s="160"/>
    </row>
    <row r="144" spans="1:29" x14ac:dyDescent="0.2">
      <c r="A144" s="45"/>
      <c r="U144" s="48"/>
      <c r="X144" s="26"/>
      <c r="Y144" s="156"/>
      <c r="AA144" s="26"/>
      <c r="AB144" s="26"/>
      <c r="AC144" s="160"/>
    </row>
    <row r="145" spans="1:29" x14ac:dyDescent="0.2">
      <c r="A145" s="45"/>
      <c r="U145" s="48"/>
      <c r="X145" s="26"/>
      <c r="Y145" s="156"/>
      <c r="AA145" s="26"/>
      <c r="AB145" s="26"/>
      <c r="AC145" s="160"/>
    </row>
    <row r="146" spans="1:29" x14ac:dyDescent="0.2">
      <c r="A146" s="45"/>
      <c r="U146" s="48"/>
      <c r="X146" s="26"/>
      <c r="Y146" s="156"/>
      <c r="AA146" s="26"/>
      <c r="AB146" s="26"/>
      <c r="AC146" s="160"/>
    </row>
    <row r="147" spans="1:29" x14ac:dyDescent="0.2">
      <c r="A147" s="45"/>
      <c r="U147" s="48"/>
      <c r="X147" s="26"/>
      <c r="Y147" s="156"/>
      <c r="AA147" s="26"/>
      <c r="AB147" s="26"/>
      <c r="AC147" s="160"/>
    </row>
    <row r="148" spans="1:29" x14ac:dyDescent="0.2">
      <c r="A148" s="45"/>
      <c r="X148" s="26"/>
    </row>
    <row r="149" spans="1:29" x14ac:dyDescent="0.2">
      <c r="A149" s="45"/>
      <c r="AC149" s="161"/>
    </row>
    <row r="150" spans="1:29" x14ac:dyDescent="0.2">
      <c r="A150" s="45"/>
    </row>
    <row r="151" spans="1:29" x14ac:dyDescent="0.2">
      <c r="A151" s="45"/>
    </row>
    <row r="152" spans="1:29" x14ac:dyDescent="0.2">
      <c r="A152" s="45"/>
    </row>
    <row r="153" spans="1:29" x14ac:dyDescent="0.2">
      <c r="A153" s="45"/>
    </row>
    <row r="154" spans="1:29" x14ac:dyDescent="0.2">
      <c r="A154" s="45"/>
    </row>
    <row r="155" spans="1:29" x14ac:dyDescent="0.2">
      <c r="A155" s="45"/>
    </row>
    <row r="156" spans="1:29" x14ac:dyDescent="0.2">
      <c r="A156" s="45"/>
    </row>
    <row r="157" spans="1:29" x14ac:dyDescent="0.2">
      <c r="A157" s="45"/>
    </row>
    <row r="158" spans="1:29" x14ac:dyDescent="0.2">
      <c r="A158" s="45"/>
    </row>
    <row r="159" spans="1:29" x14ac:dyDescent="0.2">
      <c r="A159" s="45"/>
    </row>
    <row r="160" spans="1:2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E18"/>
  <sheetViews>
    <sheetView workbookViewId="0">
      <selection activeCell="I37" sqref="I37"/>
    </sheetView>
  </sheetViews>
  <sheetFormatPr defaultRowHeight="12.75" x14ac:dyDescent="0.2"/>
  <cols>
    <col min="1" max="1" width="9.33203125" style="173"/>
    <col min="2" max="2" width="12" style="173" bestFit="1" customWidth="1"/>
    <col min="3" max="4" width="10.6640625" style="173" bestFit="1" customWidth="1"/>
    <col min="5" max="5" width="9.6640625" style="173" bestFit="1" customWidth="1"/>
    <col min="6" max="16384" width="9.33203125" style="173"/>
  </cols>
  <sheetData>
    <row r="1" spans="1:5" x14ac:dyDescent="0.2">
      <c r="A1" s="173" t="s">
        <v>225</v>
      </c>
    </row>
    <row r="2" spans="1:5" x14ac:dyDescent="0.2">
      <c r="A2" s="173" t="s">
        <v>212</v>
      </c>
    </row>
    <row r="3" spans="1:5" x14ac:dyDescent="0.2">
      <c r="A3" s="173" t="s">
        <v>244</v>
      </c>
    </row>
    <row r="5" spans="1:5" x14ac:dyDescent="0.2">
      <c r="B5" s="173" t="s">
        <v>72</v>
      </c>
      <c r="C5" s="173" t="s">
        <v>73</v>
      </c>
      <c r="D5" s="173" t="s">
        <v>74</v>
      </c>
      <c r="E5" s="173" t="s">
        <v>75</v>
      </c>
    </row>
    <row r="6" spans="1:5" x14ac:dyDescent="0.2">
      <c r="A6" s="173" t="s">
        <v>76</v>
      </c>
      <c r="B6" s="237">
        <v>54.093695512120597</v>
      </c>
      <c r="C6" s="237">
        <v>14.4288460143853</v>
      </c>
      <c r="D6" s="237">
        <v>3.7489966597599098</v>
      </c>
      <c r="E6" s="237">
        <v>2.8049638281814999E-4</v>
      </c>
    </row>
    <row r="7" spans="1:5" x14ac:dyDescent="0.2">
      <c r="A7" s="173" t="s">
        <v>41</v>
      </c>
      <c r="B7" s="237">
        <v>3.07560573550648E-2</v>
      </c>
      <c r="C7" s="237">
        <v>1.4743992476722899E-3</v>
      </c>
      <c r="D7" s="237">
        <v>20.860060396545201</v>
      </c>
      <c r="E7" s="237">
        <v>1.00839813376469E-40</v>
      </c>
    </row>
    <row r="8" spans="1:5" x14ac:dyDescent="0.2">
      <c r="A8" s="173" t="s">
        <v>38</v>
      </c>
      <c r="B8" s="237">
        <v>7.8970195719347297E-2</v>
      </c>
      <c r="C8" s="237">
        <v>3.76794514662153E-3</v>
      </c>
      <c r="D8" s="237">
        <v>20.958424989322001</v>
      </c>
      <c r="E8" s="237">
        <v>6.58383547140969E-41</v>
      </c>
    </row>
    <row r="9" spans="1:5" x14ac:dyDescent="0.2">
      <c r="A9" s="173" t="s">
        <v>69</v>
      </c>
      <c r="B9" s="237">
        <v>-9.2155581568312606E-2</v>
      </c>
      <c r="C9" s="237">
        <v>2.7843817477114799E-2</v>
      </c>
      <c r="D9" s="237">
        <v>-3.3097322823659701</v>
      </c>
      <c r="E9" s="237">
        <v>1.2505955814828499E-3</v>
      </c>
    </row>
    <row r="10" spans="1:5" x14ac:dyDescent="0.2">
      <c r="A10" s="173" t="s">
        <v>19</v>
      </c>
      <c r="B10" s="237">
        <v>1.15474998898477E-2</v>
      </c>
      <c r="C10" s="237">
        <v>5.1169912625963201E-3</v>
      </c>
      <c r="D10" s="237">
        <v>2.2566972068638198</v>
      </c>
      <c r="E10" s="237">
        <v>2.5932940064905801E-2</v>
      </c>
    </row>
    <row r="11" spans="1:5" x14ac:dyDescent="0.2">
      <c r="A11" s="173" t="s">
        <v>68</v>
      </c>
      <c r="B11" s="237">
        <v>-1.96382360029251</v>
      </c>
      <c r="C11" s="237">
        <v>0.42530370013894297</v>
      </c>
      <c r="D11" s="237">
        <v>-4.6174618270448597</v>
      </c>
      <c r="E11" s="237">
        <v>1.0266969295963E-5</v>
      </c>
    </row>
    <row r="13" spans="1:5" x14ac:dyDescent="0.2">
      <c r="A13" s="173" t="s">
        <v>199</v>
      </c>
    </row>
    <row r="14" spans="1:5" x14ac:dyDescent="0.2">
      <c r="A14" s="173" t="s">
        <v>77</v>
      </c>
      <c r="B14" s="237">
        <v>93.040184850990997</v>
      </c>
      <c r="C14" s="237" t="s">
        <v>78</v>
      </c>
      <c r="D14" s="237">
        <v>6.11023973161491</v>
      </c>
    </row>
    <row r="15" spans="1:5" x14ac:dyDescent="0.2">
      <c r="A15" s="173" t="s">
        <v>79</v>
      </c>
      <c r="B15" s="237">
        <v>319.99092059128498</v>
      </c>
      <c r="C15" s="237" t="s">
        <v>80</v>
      </c>
      <c r="D15" s="237">
        <v>1.67539186458677</v>
      </c>
    </row>
    <row r="16" spans="1:5" x14ac:dyDescent="0.2">
      <c r="A16" s="173" t="s">
        <v>81</v>
      </c>
      <c r="B16" s="237">
        <v>0.92826923806827799</v>
      </c>
      <c r="C16" s="237" t="s">
        <v>82</v>
      </c>
      <c r="D16" s="237">
        <v>0.92512315201864104</v>
      </c>
    </row>
    <row r="17" spans="1:4" x14ac:dyDescent="0.2">
      <c r="A17" s="173" t="s">
        <v>88</v>
      </c>
      <c r="B17" s="237">
        <v>280.947905313381</v>
      </c>
      <c r="C17" s="237" t="s">
        <v>83</v>
      </c>
      <c r="D17" s="237">
        <v>2.3626874773261099E-62</v>
      </c>
    </row>
    <row r="18" spans="1:4" x14ac:dyDescent="0.2">
      <c r="A18" s="173" t="s">
        <v>84</v>
      </c>
      <c r="B18" s="237">
        <v>7.6008982607653604E-5</v>
      </c>
      <c r="C18" s="237" t="s">
        <v>85</v>
      </c>
      <c r="D18" s="237">
        <v>1.96572783193364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AB195"/>
  <sheetViews>
    <sheetView workbookViewId="0"/>
  </sheetViews>
  <sheetFormatPr defaultRowHeight="12.75" x14ac:dyDescent="0.2"/>
  <cols>
    <col min="1" max="3" width="9.33203125" style="29"/>
    <col min="4" max="4" width="14.6640625" style="29" bestFit="1" customWidth="1"/>
    <col min="5" max="10" width="9.33203125" style="29"/>
    <col min="11" max="11" width="11.83203125" style="29" bestFit="1" customWidth="1"/>
    <col min="12" max="13" width="9.33203125" style="29"/>
    <col min="14" max="14" width="14.1640625" style="29" bestFit="1" customWidth="1"/>
    <col min="15" max="16" width="12.5" style="29" customWidth="1"/>
    <col min="17" max="17" width="19.1640625" style="29" customWidth="1"/>
    <col min="18" max="18" width="9.33203125" style="29"/>
    <col min="19" max="19" width="14.1640625" style="29" bestFit="1" customWidth="1"/>
    <col min="20" max="20" width="13.83203125" style="29" bestFit="1" customWidth="1"/>
    <col min="21" max="22" width="9.33203125" style="29"/>
    <col min="23" max="23" width="13.83203125" style="29" bestFit="1" customWidth="1"/>
    <col min="24" max="25" width="9.33203125" style="29"/>
    <col min="26" max="28" width="12.83203125" style="29" customWidth="1"/>
    <col min="29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46" t="str">
        <f>'Monthly Data'!X1</f>
        <v>Tor_FTEAdj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CDD16</v>
      </c>
      <c r="N1" s="46" t="str">
        <f>G1</f>
        <v>Trend</v>
      </c>
      <c r="O1" s="46" t="str">
        <f>H1</f>
        <v>Tor_FTEAdj</v>
      </c>
      <c r="P1" s="46" t="str">
        <f>I1</f>
        <v>Shoulder</v>
      </c>
      <c r="Q1" s="44" t="str">
        <f>'Monthly Data'!H1</f>
        <v>GS_lt_50_Customersomers</v>
      </c>
      <c r="R1" s="29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7">
        <f>'Monthly Data'!J2</f>
        <v>15762767</v>
      </c>
      <c r="E2" s="46">
        <f>'Monthly Data'!AL2</f>
        <v>483.20000000000005</v>
      </c>
      <c r="F2" s="46">
        <f>'Monthly Data'!AI2</f>
        <v>0</v>
      </c>
      <c r="G2" s="29">
        <f>'Monthly Data'!BG2</f>
        <v>1</v>
      </c>
      <c r="H2" s="46">
        <f>'Monthly Data'!X2</f>
        <v>2836.8</v>
      </c>
      <c r="I2" s="29">
        <f>'Monthly Data'!BF2</f>
        <v>0</v>
      </c>
      <c r="K2" s="29">
        <f>'GS&lt;50 PW'!$B$6</f>
        <v>54.093695512120597</v>
      </c>
      <c r="L2" s="29">
        <f>E2*'GS&lt;50 PW'!$B$7</f>
        <v>14.861326913967313</v>
      </c>
      <c r="M2" s="29">
        <f>F2*'GS&lt;50 PW'!$B$8</f>
        <v>0</v>
      </c>
      <c r="N2" s="29">
        <f>G2*'GS&lt;50 PW'!$B$9</f>
        <v>-9.2155581568312606E-2</v>
      </c>
      <c r="O2" s="29">
        <f>H2*'GS&lt;50 PW'!$B$10</f>
        <v>32.757947687519959</v>
      </c>
      <c r="P2" s="29">
        <f>I2*'GS&lt;50 PW'!$B$11</f>
        <v>0</v>
      </c>
      <c r="Q2" s="157">
        <f>'Monthly Data'!H2</f>
        <v>4982</v>
      </c>
      <c r="R2" s="29">
        <f>'Monthly Data'!BH2</f>
        <v>31</v>
      </c>
      <c r="S2" s="44">
        <f>SUM(K2:P2)*Q2*R2</f>
        <v>15694521.837957254</v>
      </c>
      <c r="T2" s="44">
        <f t="shared" ref="T2:T33" si="2">S2-D2</f>
        <v>-68245.16204274632</v>
      </c>
      <c r="U2" s="48">
        <f t="shared" ref="U2:U33" si="3">ABS(T2/D2)</f>
        <v>4.3295166415101057E-3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7">
        <f>'Monthly Data'!J3</f>
        <v>14456043</v>
      </c>
      <c r="E3" s="46">
        <f>'Monthly Data'!AL3</f>
        <v>392.59999999999997</v>
      </c>
      <c r="F3" s="46">
        <f>'Monthly Data'!AI3</f>
        <v>0</v>
      </c>
      <c r="G3" s="29">
        <f>'Monthly Data'!BG3</f>
        <v>2</v>
      </c>
      <c r="H3" s="46">
        <f>'Monthly Data'!X3</f>
        <v>2842.3</v>
      </c>
      <c r="I3" s="29">
        <f>'Monthly Data'!BF3</f>
        <v>0</v>
      </c>
      <c r="K3" s="29">
        <f>'GS&lt;50 PW'!$B$6</f>
        <v>54.093695512120597</v>
      </c>
      <c r="L3" s="29">
        <f>E3*'GS&lt;50 PW'!$B$7</f>
        <v>12.07482811759844</v>
      </c>
      <c r="M3" s="29">
        <f>F3*'GS&lt;50 PW'!$B$8</f>
        <v>0</v>
      </c>
      <c r="N3" s="29">
        <f>G3*'GS&lt;50 PW'!$B$9</f>
        <v>-0.18431116313662521</v>
      </c>
      <c r="O3" s="29">
        <f>H3*'GS&lt;50 PW'!$B$10</f>
        <v>32.821458936914119</v>
      </c>
      <c r="P3" s="29">
        <f>I3*'GS&lt;50 PW'!$B$11</f>
        <v>0</v>
      </c>
      <c r="Q3" s="157">
        <f>'Monthly Data'!H3</f>
        <v>4991</v>
      </c>
      <c r="R3" s="29">
        <f>'Monthly Data'!BH3</f>
        <v>28</v>
      </c>
      <c r="S3" s="44">
        <f t="shared" ref="S3:S66" si="4">SUM(K3:P3)*Q3*R3</f>
        <v>13807894.967295831</v>
      </c>
      <c r="T3" s="44">
        <f t="shared" si="2"/>
        <v>-648148.03270416893</v>
      </c>
      <c r="U3" s="48">
        <f t="shared" si="3"/>
        <v>4.4835784779013794E-2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7">
        <f>'Monthly Data'!J4</f>
        <v>14266604</v>
      </c>
      <c r="E4" s="46">
        <f>'Monthly Data'!AL4</f>
        <v>232.39999999999995</v>
      </c>
      <c r="F4" s="46">
        <f>'Monthly Data'!AI4</f>
        <v>0</v>
      </c>
      <c r="G4" s="29">
        <f>'Monthly Data'!BG4</f>
        <v>3</v>
      </c>
      <c r="H4" s="46">
        <f>'Monthly Data'!X4</f>
        <v>2849.8</v>
      </c>
      <c r="I4" s="29">
        <f>'Monthly Data'!BF4</f>
        <v>1</v>
      </c>
      <c r="K4" s="29">
        <f>'GS&lt;50 PW'!$B$6</f>
        <v>54.093695512120597</v>
      </c>
      <c r="L4" s="29">
        <f>E4*'GS&lt;50 PW'!$B$7</f>
        <v>7.1477077293170579</v>
      </c>
      <c r="M4" s="29">
        <f>F4*'GS&lt;50 PW'!$B$8</f>
        <v>0</v>
      </c>
      <c r="N4" s="29">
        <f>G4*'GS&lt;50 PW'!$B$9</f>
        <v>-0.27646674470493782</v>
      </c>
      <c r="O4" s="29">
        <f>H4*'GS&lt;50 PW'!$B$10</f>
        <v>32.908065186087974</v>
      </c>
      <c r="P4" s="29">
        <f>I4*'GS&lt;50 PW'!$B$11</f>
        <v>-1.96382360029251</v>
      </c>
      <c r="Q4" s="157">
        <f>'Monthly Data'!H4</f>
        <v>4993</v>
      </c>
      <c r="R4" s="29">
        <f>'Monthly Data'!BH4</f>
        <v>31</v>
      </c>
      <c r="S4" s="44">
        <f t="shared" si="4"/>
        <v>14225978.311147958</v>
      </c>
      <c r="T4" s="44">
        <f t="shared" si="2"/>
        <v>-40625.68885204196</v>
      </c>
      <c r="U4" s="48">
        <f t="shared" si="3"/>
        <v>2.847607521176165E-3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7">
        <f>'Monthly Data'!J5</f>
        <v>12709245</v>
      </c>
      <c r="E5" s="46">
        <f>'Monthly Data'!AL5</f>
        <v>78.500000000000014</v>
      </c>
      <c r="F5" s="46">
        <f>'Monthly Data'!AI5</f>
        <v>0</v>
      </c>
      <c r="G5" s="29">
        <f>'Monthly Data'!BG5</f>
        <v>4</v>
      </c>
      <c r="H5" s="46">
        <f>'Monthly Data'!X5</f>
        <v>2844.4</v>
      </c>
      <c r="I5" s="29">
        <f>'Monthly Data'!BF5</f>
        <v>1</v>
      </c>
      <c r="K5" s="29">
        <f>'GS&lt;50 PW'!$B$6</f>
        <v>54.093695512120597</v>
      </c>
      <c r="L5" s="29">
        <f>E5*'GS&lt;50 PW'!$B$7</f>
        <v>2.4143505023725873</v>
      </c>
      <c r="M5" s="29">
        <f>F5*'GS&lt;50 PW'!$B$8</f>
        <v>0</v>
      </c>
      <c r="N5" s="29">
        <f>G5*'GS&lt;50 PW'!$B$9</f>
        <v>-0.36862232627325042</v>
      </c>
      <c r="O5" s="29">
        <f>H5*'GS&lt;50 PW'!$B$10</f>
        <v>32.845708686682798</v>
      </c>
      <c r="P5" s="29">
        <f>I5*'GS&lt;50 PW'!$B$11</f>
        <v>-1.96382360029251</v>
      </c>
      <c r="Q5" s="157">
        <f>'Monthly Data'!H5</f>
        <v>4962</v>
      </c>
      <c r="R5" s="29">
        <f>'Monthly Data'!BH5</f>
        <v>30</v>
      </c>
      <c r="S5" s="44">
        <f t="shared" si="4"/>
        <v>12953992.024188478</v>
      </c>
      <c r="T5" s="44">
        <f t="shared" si="2"/>
        <v>244747.02418847755</v>
      </c>
      <c r="U5" s="48">
        <f t="shared" si="3"/>
        <v>1.9257400749492008E-2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7">
        <f>'Monthly Data'!J6</f>
        <v>13617876</v>
      </c>
      <c r="E6" s="46">
        <f>'Monthly Data'!AL6</f>
        <v>36.5</v>
      </c>
      <c r="F6" s="46">
        <f>'Monthly Data'!AI6</f>
        <v>46.8</v>
      </c>
      <c r="G6" s="29">
        <f>'Monthly Data'!BG6</f>
        <v>5</v>
      </c>
      <c r="H6" s="46">
        <f>'Monthly Data'!X6</f>
        <v>2847.5</v>
      </c>
      <c r="I6" s="29">
        <f>'Monthly Data'!BF6</f>
        <v>1</v>
      </c>
      <c r="K6" s="29">
        <f>'GS&lt;50 PW'!$B$6</f>
        <v>54.093695512120597</v>
      </c>
      <c r="L6" s="29">
        <f>E6*'GS&lt;50 PW'!$B$7</f>
        <v>1.1225960934598651</v>
      </c>
      <c r="M6" s="29">
        <f>F6*'GS&lt;50 PW'!$B$8</f>
        <v>3.6958051596654533</v>
      </c>
      <c r="N6" s="29">
        <f>G6*'GS&lt;50 PW'!$B$9</f>
        <v>-0.46077790784156303</v>
      </c>
      <c r="O6" s="29">
        <f>H6*'GS&lt;50 PW'!$B$10</f>
        <v>32.881505936341327</v>
      </c>
      <c r="P6" s="29">
        <f>I6*'GS&lt;50 PW'!$B$11</f>
        <v>-1.96382360029251</v>
      </c>
      <c r="Q6" s="157">
        <f>'Monthly Data'!H6</f>
        <v>4969</v>
      </c>
      <c r="R6" s="29">
        <f>'Monthly Data'!BH6</f>
        <v>31</v>
      </c>
      <c r="S6" s="44">
        <f t="shared" si="4"/>
        <v>13766311.574838335</v>
      </c>
      <c r="T6" s="44">
        <f t="shared" si="2"/>
        <v>148435.57483833469</v>
      </c>
      <c r="U6" s="48">
        <f t="shared" si="3"/>
        <v>1.0900053344466839E-2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7">
        <f>'Monthly Data'!J7</f>
        <v>14352297</v>
      </c>
      <c r="E7" s="46">
        <f>'Monthly Data'!AL7</f>
        <v>0</v>
      </c>
      <c r="F7" s="46">
        <f>'Monthly Data'!AI7</f>
        <v>105</v>
      </c>
      <c r="G7" s="29">
        <f>'Monthly Data'!BG7</f>
        <v>6</v>
      </c>
      <c r="H7" s="46">
        <f>'Monthly Data'!X7</f>
        <v>2859.9</v>
      </c>
      <c r="I7" s="29">
        <f>'Monthly Data'!BF7</f>
        <v>0</v>
      </c>
      <c r="K7" s="29">
        <f>'GS&lt;50 PW'!$B$6</f>
        <v>54.093695512120597</v>
      </c>
      <c r="L7" s="29">
        <f>E7*'GS&lt;50 PW'!$B$7</f>
        <v>0</v>
      </c>
      <c r="M7" s="29">
        <f>F7*'GS&lt;50 PW'!$B$8</f>
        <v>8.2918705505314669</v>
      </c>
      <c r="N7" s="29">
        <f>G7*'GS&lt;50 PW'!$B$9</f>
        <v>-0.55293348940987563</v>
      </c>
      <c r="O7" s="29">
        <f>H7*'GS&lt;50 PW'!$B$10</f>
        <v>33.024694934975436</v>
      </c>
      <c r="P7" s="29">
        <f>I7*'GS&lt;50 PW'!$B$11</f>
        <v>0</v>
      </c>
      <c r="Q7" s="157">
        <f>'Monthly Data'!H7</f>
        <v>4976</v>
      </c>
      <c r="R7" s="29">
        <f>'Monthly Data'!BH7</f>
        <v>30</v>
      </c>
      <c r="S7" s="44">
        <f t="shared" si="4"/>
        <v>14160301.850426728</v>
      </c>
      <c r="T7" s="44">
        <f t="shared" si="2"/>
        <v>-191995.14957327209</v>
      </c>
      <c r="U7" s="48">
        <f t="shared" si="3"/>
        <v>1.3377311629857723E-2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7">
        <f>'Monthly Data'!J8</f>
        <v>16022256</v>
      </c>
      <c r="E8" s="46">
        <f>'Monthly Data'!AL8</f>
        <v>0</v>
      </c>
      <c r="F8" s="46">
        <f>'Monthly Data'!AI8</f>
        <v>229.8</v>
      </c>
      <c r="G8" s="29">
        <f>'Monthly Data'!BG8</f>
        <v>7</v>
      </c>
      <c r="H8" s="46">
        <f>'Monthly Data'!X8</f>
        <v>2878.7</v>
      </c>
      <c r="I8" s="29">
        <f>'Monthly Data'!BF8</f>
        <v>0</v>
      </c>
      <c r="K8" s="29">
        <f>'GS&lt;50 PW'!$B$6</f>
        <v>54.093695512120597</v>
      </c>
      <c r="L8" s="29">
        <f>E8*'GS&lt;50 PW'!$B$7</f>
        <v>0</v>
      </c>
      <c r="M8" s="29">
        <f>F8*'GS&lt;50 PW'!$B$8</f>
        <v>18.147350976306011</v>
      </c>
      <c r="N8" s="29">
        <f>G8*'GS&lt;50 PW'!$B$9</f>
        <v>-0.64508907097818824</v>
      </c>
      <c r="O8" s="29">
        <f>H8*'GS&lt;50 PW'!$B$10</f>
        <v>33.241787932904572</v>
      </c>
      <c r="P8" s="29">
        <f>I8*'GS&lt;50 PW'!$B$11</f>
        <v>0</v>
      </c>
      <c r="Q8" s="157">
        <f>'Monthly Data'!H8</f>
        <v>4982</v>
      </c>
      <c r="R8" s="29">
        <f>'Monthly Data'!BH8</f>
        <v>31</v>
      </c>
      <c r="S8" s="44">
        <f t="shared" si="4"/>
        <v>16191351.067399217</v>
      </c>
      <c r="T8" s="44">
        <f t="shared" si="2"/>
        <v>169095.06739921682</v>
      </c>
      <c r="U8" s="48">
        <f t="shared" si="3"/>
        <v>1.0553761430301501E-2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7">
        <f>'Monthly Data'!J9</f>
        <v>15750964</v>
      </c>
      <c r="E9" s="46">
        <f>'Monthly Data'!AL9</f>
        <v>0</v>
      </c>
      <c r="F9" s="46">
        <f>'Monthly Data'!AI9</f>
        <v>207.7</v>
      </c>
      <c r="G9" s="29">
        <f>'Monthly Data'!BG9</f>
        <v>8</v>
      </c>
      <c r="H9" s="46">
        <f>'Monthly Data'!X9</f>
        <v>2895.3</v>
      </c>
      <c r="I9" s="29">
        <f>'Monthly Data'!BF9</f>
        <v>0</v>
      </c>
      <c r="K9" s="29">
        <f>'GS&lt;50 PW'!$B$6</f>
        <v>54.093695512120597</v>
      </c>
      <c r="L9" s="29">
        <f>E9*'GS&lt;50 PW'!$B$7</f>
        <v>0</v>
      </c>
      <c r="M9" s="29">
        <f>F9*'GS&lt;50 PW'!$B$8</f>
        <v>16.402109650908432</v>
      </c>
      <c r="N9" s="29">
        <f>G9*'GS&lt;50 PW'!$B$9</f>
        <v>-0.73724465254650084</v>
      </c>
      <c r="O9" s="29">
        <f>H9*'GS&lt;50 PW'!$B$10</f>
        <v>33.433476431076045</v>
      </c>
      <c r="P9" s="29">
        <f>I9*'GS&lt;50 PW'!$B$11</f>
        <v>0</v>
      </c>
      <c r="Q9" s="157">
        <f>'Monthly Data'!H9</f>
        <v>4983</v>
      </c>
      <c r="R9" s="29">
        <f>'Monthly Data'!BH9</f>
        <v>31</v>
      </c>
      <c r="S9" s="44">
        <f t="shared" si="4"/>
        <v>15940383.52247338</v>
      </c>
      <c r="T9" s="44">
        <f t="shared" si="2"/>
        <v>189419.52247337997</v>
      </c>
      <c r="U9" s="48">
        <f t="shared" si="3"/>
        <v>1.2025900286063759E-2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7">
        <f>'Monthly Data'!J10</f>
        <v>13403453</v>
      </c>
      <c r="E10" s="46">
        <f>'Monthly Data'!AL10</f>
        <v>9.9999999999999645E-2</v>
      </c>
      <c r="F10" s="46">
        <f>'Monthly Data'!AI10</f>
        <v>56.8</v>
      </c>
      <c r="G10" s="29">
        <f>'Monthly Data'!BG10</f>
        <v>9</v>
      </c>
      <c r="H10" s="46">
        <f>'Monthly Data'!X10</f>
        <v>2891.8</v>
      </c>
      <c r="I10" s="29">
        <f>'Monthly Data'!BF10</f>
        <v>1</v>
      </c>
      <c r="K10" s="29">
        <f>'GS&lt;50 PW'!$B$6</f>
        <v>54.093695512120597</v>
      </c>
      <c r="L10" s="29">
        <f>E10*'GS&lt;50 PW'!$B$7</f>
        <v>3.075605735506469E-3</v>
      </c>
      <c r="M10" s="29">
        <f>F10*'GS&lt;50 PW'!$B$8</f>
        <v>4.4855071168589262</v>
      </c>
      <c r="N10" s="29">
        <f>G10*'GS&lt;50 PW'!$B$9</f>
        <v>-0.82940023411481345</v>
      </c>
      <c r="O10" s="29">
        <f>H10*'GS&lt;50 PW'!$B$10</f>
        <v>33.393060181461578</v>
      </c>
      <c r="P10" s="29">
        <f>I10*'GS&lt;50 PW'!$B$11</f>
        <v>-1.96382360029251</v>
      </c>
      <c r="Q10" s="157">
        <f>'Monthly Data'!H10</f>
        <v>4981</v>
      </c>
      <c r="R10" s="29">
        <f>'Monthly Data'!BH10</f>
        <v>30</v>
      </c>
      <c r="S10" s="44">
        <f t="shared" si="4"/>
        <v>13326483.381953783</v>
      </c>
      <c r="T10" s="44">
        <f t="shared" si="2"/>
        <v>-76969.618046216667</v>
      </c>
      <c r="U10" s="48">
        <f t="shared" si="3"/>
        <v>5.7425215760607854E-3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7">
        <f>'Monthly Data'!J11</f>
        <v>13142565</v>
      </c>
      <c r="E11" s="46">
        <f>'Monthly Data'!AL11</f>
        <v>44.2</v>
      </c>
      <c r="F11" s="46">
        <f>'Monthly Data'!AI11</f>
        <v>3.4000000000000021</v>
      </c>
      <c r="G11" s="29">
        <f>'Monthly Data'!BG11</f>
        <v>10</v>
      </c>
      <c r="H11" s="46">
        <f>'Monthly Data'!X11</f>
        <v>2893.7</v>
      </c>
      <c r="I11" s="29">
        <f>'Monthly Data'!BF11</f>
        <v>1</v>
      </c>
      <c r="K11" s="29">
        <f>'GS&lt;50 PW'!$B$6</f>
        <v>54.093695512120597</v>
      </c>
      <c r="L11" s="29">
        <f>E11*'GS&lt;50 PW'!$B$7</f>
        <v>1.3594177350938643</v>
      </c>
      <c r="M11" s="29">
        <f>F11*'GS&lt;50 PW'!$B$8</f>
        <v>0.26849866544578099</v>
      </c>
      <c r="N11" s="29">
        <f>G11*'GS&lt;50 PW'!$B$9</f>
        <v>-0.92155581568312606</v>
      </c>
      <c r="O11" s="29">
        <f>H11*'GS&lt;50 PW'!$B$10</f>
        <v>33.415000431252288</v>
      </c>
      <c r="P11" s="29">
        <f>I11*'GS&lt;50 PW'!$B$11</f>
        <v>-1.96382360029251</v>
      </c>
      <c r="Q11" s="157">
        <f>'Monthly Data'!H11</f>
        <v>4981</v>
      </c>
      <c r="R11" s="29">
        <f>'Monthly Data'!BH11</f>
        <v>31</v>
      </c>
      <c r="S11" s="44">
        <f t="shared" si="4"/>
        <v>13318139.127635663</v>
      </c>
      <c r="T11" s="44">
        <f t="shared" si="2"/>
        <v>175574.12763566338</v>
      </c>
      <c r="U11" s="48">
        <f t="shared" si="3"/>
        <v>1.3359197967494426E-2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7">
        <f>'Monthly Data'!J12</f>
        <v>13574075</v>
      </c>
      <c r="E12" s="46">
        <f>'Monthly Data'!AL12</f>
        <v>202.7</v>
      </c>
      <c r="F12" s="46">
        <f>'Monthly Data'!AI12</f>
        <v>0</v>
      </c>
      <c r="G12" s="29">
        <f>'Monthly Data'!BG12</f>
        <v>11</v>
      </c>
      <c r="H12" s="46">
        <f>'Monthly Data'!X12</f>
        <v>2893.6</v>
      </c>
      <c r="I12" s="29">
        <f>'Monthly Data'!BF12</f>
        <v>1</v>
      </c>
      <c r="K12" s="29">
        <f>'GS&lt;50 PW'!$B$6</f>
        <v>54.093695512120597</v>
      </c>
      <c r="L12" s="29">
        <f>E12*'GS&lt;50 PW'!$B$7</f>
        <v>6.2342528258716348</v>
      </c>
      <c r="M12" s="29">
        <f>F12*'GS&lt;50 PW'!$B$8</f>
        <v>0</v>
      </c>
      <c r="N12" s="29">
        <f>G12*'GS&lt;50 PW'!$B$9</f>
        <v>-1.0137113972514387</v>
      </c>
      <c r="O12" s="29">
        <f>H12*'GS&lt;50 PW'!$B$10</f>
        <v>33.413845681263304</v>
      </c>
      <c r="P12" s="29">
        <f>I12*'GS&lt;50 PW'!$B$11</f>
        <v>-1.96382360029251</v>
      </c>
      <c r="Q12" s="157">
        <f>'Monthly Data'!H12</f>
        <v>5023</v>
      </c>
      <c r="R12" s="29">
        <f>'Monthly Data'!BH12</f>
        <v>30</v>
      </c>
      <c r="S12" s="44">
        <f t="shared" si="4"/>
        <v>13677266.191981718</v>
      </c>
      <c r="T12" s="44">
        <f t="shared" si="2"/>
        <v>103191.19198171794</v>
      </c>
      <c r="U12" s="48">
        <f t="shared" si="3"/>
        <v>7.6020791090161167E-3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7">
        <f>'Monthly Data'!J13</f>
        <v>15142180</v>
      </c>
      <c r="E13" s="46">
        <f>'Monthly Data'!AL13</f>
        <v>447.59999999999997</v>
      </c>
      <c r="F13" s="46">
        <f>'Monthly Data'!AI13</f>
        <v>0</v>
      </c>
      <c r="G13" s="29">
        <f>'Monthly Data'!BG13</f>
        <v>12</v>
      </c>
      <c r="H13" s="46">
        <f>'Monthly Data'!X13</f>
        <v>2918.5</v>
      </c>
      <c r="I13" s="29">
        <f>'Monthly Data'!BF13</f>
        <v>0</v>
      </c>
      <c r="K13" s="29">
        <f>'GS&lt;50 PW'!$B$6</f>
        <v>54.093695512120597</v>
      </c>
      <c r="L13" s="29">
        <f>E13*'GS&lt;50 PW'!$B$7</f>
        <v>13.766411272127003</v>
      </c>
      <c r="M13" s="29">
        <f>F13*'GS&lt;50 PW'!$B$8</f>
        <v>0</v>
      </c>
      <c r="N13" s="29">
        <f>G13*'GS&lt;50 PW'!$B$9</f>
        <v>-1.1058669788197513</v>
      </c>
      <c r="O13" s="29">
        <f>H13*'GS&lt;50 PW'!$B$10</f>
        <v>33.701378428520513</v>
      </c>
      <c r="P13" s="29">
        <f>I13*'GS&lt;50 PW'!$B$11</f>
        <v>0</v>
      </c>
      <c r="Q13" s="157">
        <f>'Monthly Data'!H13</f>
        <v>5036</v>
      </c>
      <c r="R13" s="29">
        <f>'Monthly Data'!BH13</f>
        <v>31</v>
      </c>
      <c r="S13" s="44">
        <f t="shared" si="4"/>
        <v>15682729.296211082</v>
      </c>
      <c r="T13" s="44">
        <f t="shared" si="2"/>
        <v>540549.29621108249</v>
      </c>
      <c r="U13" s="48">
        <f t="shared" si="3"/>
        <v>3.5698247954461144E-2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7">
        <f>'Monthly Data'!J14</f>
        <v>15995127.334936943</v>
      </c>
      <c r="E14" s="46">
        <f>'Monthly Data'!AL14</f>
        <v>540.69999999999993</v>
      </c>
      <c r="F14" s="46">
        <f>'Monthly Data'!AI14</f>
        <v>0</v>
      </c>
      <c r="G14" s="29">
        <f>'Monthly Data'!BG14</f>
        <v>13</v>
      </c>
      <c r="H14" s="46">
        <f>'Monthly Data'!X14</f>
        <v>2938.5</v>
      </c>
      <c r="I14" s="29">
        <f>'Monthly Data'!BF14</f>
        <v>0</v>
      </c>
      <c r="K14" s="29">
        <f>'GS&lt;50 PW'!$B$6</f>
        <v>54.093695512120597</v>
      </c>
      <c r="L14" s="29">
        <f>E14*'GS&lt;50 PW'!$B$7</f>
        <v>16.629800211883534</v>
      </c>
      <c r="M14" s="29">
        <f>F14*'GS&lt;50 PW'!$B$8</f>
        <v>0</v>
      </c>
      <c r="N14" s="29">
        <f>G14*'GS&lt;50 PW'!$B$9</f>
        <v>-1.1980225603880639</v>
      </c>
      <c r="O14" s="29">
        <f>H14*'GS&lt;50 PW'!$B$10</f>
        <v>33.932328426317468</v>
      </c>
      <c r="P14" s="29">
        <f>I14*'GS&lt;50 PW'!$B$11</f>
        <v>0</v>
      </c>
      <c r="Q14" s="157">
        <f>'Monthly Data'!H14</f>
        <v>5045</v>
      </c>
      <c r="R14" s="29">
        <f>'Monthly Data'!BH14</f>
        <v>31</v>
      </c>
      <c r="S14" s="44">
        <f t="shared" si="4"/>
        <v>16180282.879657654</v>
      </c>
      <c r="T14" s="44">
        <f t="shared" si="2"/>
        <v>185155.54472071119</v>
      </c>
      <c r="U14" s="48">
        <f t="shared" si="3"/>
        <v>1.157574684112017E-2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7">
        <f>'Monthly Data'!J15</f>
        <v>14555084.334936943</v>
      </c>
      <c r="E15" s="46">
        <f>'Monthly Data'!AL15</f>
        <v>437.20000000000005</v>
      </c>
      <c r="F15" s="46">
        <f>'Monthly Data'!AI15</f>
        <v>0</v>
      </c>
      <c r="G15" s="29">
        <f>'Monthly Data'!BG15</f>
        <v>14</v>
      </c>
      <c r="H15" s="46">
        <f>'Monthly Data'!X15</f>
        <v>2947.4</v>
      </c>
      <c r="I15" s="29">
        <f>'Monthly Data'!BF15</f>
        <v>0</v>
      </c>
      <c r="K15" s="29">
        <f>'GS&lt;50 PW'!$B$6</f>
        <v>54.093695512120597</v>
      </c>
      <c r="L15" s="29">
        <f>E15*'GS&lt;50 PW'!$B$7</f>
        <v>13.446548275634331</v>
      </c>
      <c r="M15" s="29">
        <f>F15*'GS&lt;50 PW'!$B$8</f>
        <v>0</v>
      </c>
      <c r="N15" s="29">
        <f>G15*'GS&lt;50 PW'!$B$9</f>
        <v>-1.2901781419563765</v>
      </c>
      <c r="O15" s="29">
        <f>H15*'GS&lt;50 PW'!$B$10</f>
        <v>34.035101175337111</v>
      </c>
      <c r="P15" s="29">
        <f>I15*'GS&lt;50 PW'!$B$11</f>
        <v>0</v>
      </c>
      <c r="Q15" s="157">
        <f>'Monthly Data'!H15</f>
        <v>5089</v>
      </c>
      <c r="R15" s="29">
        <f>'Monthly Data'!BH15</f>
        <v>28</v>
      </c>
      <c r="S15" s="44">
        <f t="shared" si="4"/>
        <v>14289833.990677265</v>
      </c>
      <c r="T15" s="44">
        <f t="shared" si="2"/>
        <v>-265250.34425967745</v>
      </c>
      <c r="U15" s="48">
        <f t="shared" si="3"/>
        <v>1.8223896073414719E-2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7">
        <f>'Monthly Data'!J16</f>
        <v>15164745.334936943</v>
      </c>
      <c r="E16" s="46">
        <f>'Monthly Data'!AL16</f>
        <v>359.50000000000006</v>
      </c>
      <c r="F16" s="46">
        <f>'Monthly Data'!AI16</f>
        <v>0</v>
      </c>
      <c r="G16" s="29">
        <f>'Monthly Data'!BG16</f>
        <v>15</v>
      </c>
      <c r="H16" s="46">
        <f>'Monthly Data'!X16</f>
        <v>2938.7</v>
      </c>
      <c r="I16" s="29">
        <f>'Monthly Data'!BF16</f>
        <v>1</v>
      </c>
      <c r="K16" s="29">
        <f>'GS&lt;50 PW'!$B$6</f>
        <v>54.093695512120597</v>
      </c>
      <c r="L16" s="29">
        <f>E16*'GS&lt;50 PW'!$B$7</f>
        <v>11.056802619145797</v>
      </c>
      <c r="M16" s="29">
        <f>F16*'GS&lt;50 PW'!$B$8</f>
        <v>0</v>
      </c>
      <c r="N16" s="29">
        <f>G16*'GS&lt;50 PW'!$B$9</f>
        <v>-1.3823337235246891</v>
      </c>
      <c r="O16" s="29">
        <f>H16*'GS&lt;50 PW'!$B$10</f>
        <v>33.934637926295437</v>
      </c>
      <c r="P16" s="29">
        <f>I16*'GS&lt;50 PW'!$B$11</f>
        <v>-1.96382360029251</v>
      </c>
      <c r="Q16" s="157">
        <f>'Monthly Data'!H16</f>
        <v>5088</v>
      </c>
      <c r="R16" s="29">
        <f>'Monthly Data'!BH16</f>
        <v>31</v>
      </c>
      <c r="S16" s="44">
        <f t="shared" si="4"/>
        <v>15100717.637716072</v>
      </c>
      <c r="T16" s="44">
        <f t="shared" si="2"/>
        <v>-64027.697220871225</v>
      </c>
      <c r="U16" s="48">
        <f t="shared" si="3"/>
        <v>4.2221412761454368E-3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7">
        <f>'Monthly Data'!J17</f>
        <v>13518631.334936943</v>
      </c>
      <c r="E17" s="46">
        <f>'Monthly Data'!AL17</f>
        <v>177.5</v>
      </c>
      <c r="F17" s="46">
        <f>'Monthly Data'!AI17</f>
        <v>0</v>
      </c>
      <c r="G17" s="29">
        <f>'Monthly Data'!BG17</f>
        <v>16</v>
      </c>
      <c r="H17" s="46">
        <f>'Monthly Data'!X17</f>
        <v>2929.9</v>
      </c>
      <c r="I17" s="29">
        <f>'Monthly Data'!BF17</f>
        <v>1</v>
      </c>
      <c r="K17" s="29">
        <f>'GS&lt;50 PW'!$B$6</f>
        <v>54.093695512120597</v>
      </c>
      <c r="L17" s="29">
        <f>E17*'GS&lt;50 PW'!$B$7</f>
        <v>5.459200180524002</v>
      </c>
      <c r="M17" s="29">
        <f>F17*'GS&lt;50 PW'!$B$8</f>
        <v>0</v>
      </c>
      <c r="N17" s="29">
        <f>G17*'GS&lt;50 PW'!$B$9</f>
        <v>-1.4744893050930017</v>
      </c>
      <c r="O17" s="29">
        <f>H17*'GS&lt;50 PW'!$B$10</f>
        <v>33.833019927264779</v>
      </c>
      <c r="P17" s="29">
        <f>I17*'GS&lt;50 PW'!$B$11</f>
        <v>-1.96382360029251</v>
      </c>
      <c r="Q17" s="157">
        <f>'Monthly Data'!H17</f>
        <v>5085</v>
      </c>
      <c r="R17" s="29">
        <f>'Monthly Data'!BH17</f>
        <v>30</v>
      </c>
      <c r="S17" s="44">
        <f t="shared" si="4"/>
        <v>13721506.794100614</v>
      </c>
      <c r="T17" s="44">
        <f t="shared" si="2"/>
        <v>202875.45916367136</v>
      </c>
      <c r="U17" s="48">
        <f t="shared" si="3"/>
        <v>1.5007100507236198E-2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7">
        <f>'Monthly Data'!J18</f>
        <v>13626861.334936943</v>
      </c>
      <c r="E18" s="46">
        <f>'Monthly Data'!AL18</f>
        <v>42.399999999999991</v>
      </c>
      <c r="F18" s="46">
        <f>'Monthly Data'!AI18</f>
        <v>9.8000000000000007</v>
      </c>
      <c r="G18" s="29">
        <f>'Monthly Data'!BG18</f>
        <v>17</v>
      </c>
      <c r="H18" s="46">
        <f>'Monthly Data'!X18</f>
        <v>2930.2</v>
      </c>
      <c r="I18" s="29">
        <f>'Monthly Data'!BF18</f>
        <v>1</v>
      </c>
      <c r="K18" s="29">
        <f>'GS&lt;50 PW'!$B$6</f>
        <v>54.093695512120597</v>
      </c>
      <c r="L18" s="29">
        <f>E18*'GS&lt;50 PW'!$B$7</f>
        <v>1.3040568318547472</v>
      </c>
      <c r="M18" s="29">
        <f>F18*'GS&lt;50 PW'!$B$8</f>
        <v>0.77390791804960357</v>
      </c>
      <c r="N18" s="29">
        <f>G18*'GS&lt;50 PW'!$B$9</f>
        <v>-1.5666448866613143</v>
      </c>
      <c r="O18" s="29">
        <f>H18*'GS&lt;50 PW'!$B$10</f>
        <v>33.836484177231732</v>
      </c>
      <c r="P18" s="29">
        <f>I18*'GS&lt;50 PW'!$B$11</f>
        <v>-1.96382360029251</v>
      </c>
      <c r="Q18" s="157">
        <f>'Monthly Data'!H18</f>
        <v>5078</v>
      </c>
      <c r="R18" s="29">
        <f>'Monthly Data'!BH18</f>
        <v>31</v>
      </c>
      <c r="S18" s="44">
        <f t="shared" si="4"/>
        <v>13613142.79305961</v>
      </c>
      <c r="T18" s="44">
        <f t="shared" si="2"/>
        <v>-13718.541877333075</v>
      </c>
      <c r="U18" s="48">
        <f t="shared" si="3"/>
        <v>1.0067279280343948E-3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7">
        <f>'Monthly Data'!J19</f>
        <v>14487788.334936943</v>
      </c>
      <c r="E19" s="46">
        <f>'Monthly Data'!AL19</f>
        <v>0</v>
      </c>
      <c r="F19" s="46">
        <f>'Monthly Data'!AI19</f>
        <v>86.4</v>
      </c>
      <c r="G19" s="29">
        <f>'Monthly Data'!BG19</f>
        <v>18</v>
      </c>
      <c r="H19" s="46">
        <f>'Monthly Data'!X19</f>
        <v>2934.9</v>
      </c>
      <c r="I19" s="29">
        <f>'Monthly Data'!BF19</f>
        <v>0</v>
      </c>
      <c r="K19" s="29">
        <f>'GS&lt;50 PW'!$B$6</f>
        <v>54.093695512120597</v>
      </c>
      <c r="L19" s="29">
        <f>E19*'GS&lt;50 PW'!$B$7</f>
        <v>0</v>
      </c>
      <c r="M19" s="29">
        <f>F19*'GS&lt;50 PW'!$B$8</f>
        <v>6.8230249101516067</v>
      </c>
      <c r="N19" s="29">
        <f>G19*'GS&lt;50 PW'!$B$9</f>
        <v>-1.6588004682296269</v>
      </c>
      <c r="O19" s="29">
        <f>H19*'GS&lt;50 PW'!$B$10</f>
        <v>33.890757426714018</v>
      </c>
      <c r="P19" s="29">
        <f>I19*'GS&lt;50 PW'!$B$11</f>
        <v>0</v>
      </c>
      <c r="Q19" s="157">
        <f>'Monthly Data'!H19</f>
        <v>5082</v>
      </c>
      <c r="R19" s="29">
        <f>'Monthly Data'!BH19</f>
        <v>30</v>
      </c>
      <c r="S19" s="44">
        <f t="shared" si="4"/>
        <v>14201447.35347015</v>
      </c>
      <c r="T19" s="44">
        <f t="shared" si="2"/>
        <v>-286340.98146679252</v>
      </c>
      <c r="U19" s="48">
        <f t="shared" si="3"/>
        <v>1.9764299066703531E-2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7">
        <f>'Monthly Data'!J20</f>
        <v>16609782.334936943</v>
      </c>
      <c r="E20" s="46">
        <f>'Monthly Data'!AL20</f>
        <v>0</v>
      </c>
      <c r="F20" s="46">
        <f>'Monthly Data'!AI20</f>
        <v>251.9</v>
      </c>
      <c r="G20" s="29">
        <f>'Monthly Data'!BG20</f>
        <v>19</v>
      </c>
      <c r="H20" s="46">
        <f>'Monthly Data'!X20</f>
        <v>2928.1</v>
      </c>
      <c r="I20" s="29">
        <f>'Monthly Data'!BF20</f>
        <v>0</v>
      </c>
      <c r="K20" s="29">
        <f>'GS&lt;50 PW'!$B$6</f>
        <v>54.093695512120597</v>
      </c>
      <c r="L20" s="29">
        <f>E20*'GS&lt;50 PW'!$B$7</f>
        <v>0</v>
      </c>
      <c r="M20" s="29">
        <f>F20*'GS&lt;50 PW'!$B$8</f>
        <v>19.892592301703584</v>
      </c>
      <c r="N20" s="29">
        <f>G20*'GS&lt;50 PW'!$B$9</f>
        <v>-1.7509560497979395</v>
      </c>
      <c r="O20" s="29">
        <f>H20*'GS&lt;50 PW'!$B$10</f>
        <v>33.812234427463046</v>
      </c>
      <c r="P20" s="29">
        <f>I20*'GS&lt;50 PW'!$B$11</f>
        <v>0</v>
      </c>
      <c r="Q20" s="157">
        <f>'Monthly Data'!H20</f>
        <v>5096</v>
      </c>
      <c r="R20" s="29">
        <f>'Monthly Data'!BH20</f>
        <v>31</v>
      </c>
      <c r="S20" s="44">
        <f t="shared" si="4"/>
        <v>16752970.316666715</v>
      </c>
      <c r="T20" s="44">
        <f t="shared" si="2"/>
        <v>143187.98172977194</v>
      </c>
      <c r="U20" s="48">
        <f t="shared" si="3"/>
        <v>8.6207018757007408E-3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7">
        <f>'Monthly Data'!J21</f>
        <v>15863299.334936943</v>
      </c>
      <c r="E21" s="46">
        <f>'Monthly Data'!AL21</f>
        <v>0</v>
      </c>
      <c r="F21" s="46">
        <f>'Monthly Data'!AI21</f>
        <v>180.40000000000003</v>
      </c>
      <c r="G21" s="29">
        <f>'Monthly Data'!BG21</f>
        <v>20</v>
      </c>
      <c r="H21" s="46">
        <f>'Monthly Data'!X21</f>
        <v>2922.7</v>
      </c>
      <c r="I21" s="29">
        <f>'Monthly Data'!BF21</f>
        <v>0</v>
      </c>
      <c r="K21" s="29">
        <f>'GS&lt;50 PW'!$B$6</f>
        <v>54.093695512120597</v>
      </c>
      <c r="L21" s="29">
        <f>E21*'GS&lt;50 PW'!$B$7</f>
        <v>0</v>
      </c>
      <c r="M21" s="29">
        <f>F21*'GS&lt;50 PW'!$B$8</f>
        <v>14.246223307770254</v>
      </c>
      <c r="N21" s="29">
        <f>G21*'GS&lt;50 PW'!$B$9</f>
        <v>-1.8431116313662521</v>
      </c>
      <c r="O21" s="29">
        <f>H21*'GS&lt;50 PW'!$B$10</f>
        <v>33.74987792805787</v>
      </c>
      <c r="P21" s="29">
        <f>I21*'GS&lt;50 PW'!$B$11</f>
        <v>0</v>
      </c>
      <c r="Q21" s="157">
        <f>'Monthly Data'!H21</f>
        <v>5089</v>
      </c>
      <c r="R21" s="29">
        <f>'Monthly Data'!BH21</f>
        <v>31</v>
      </c>
      <c r="S21" s="44">
        <f t="shared" si="4"/>
        <v>15814816.797306934</v>
      </c>
      <c r="T21" s="44">
        <f t="shared" si="2"/>
        <v>-48482.537630008534</v>
      </c>
      <c r="U21" s="48">
        <f t="shared" si="3"/>
        <v>3.0562707420663604E-3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7">
        <f>'Monthly Data'!J22</f>
        <v>13532144.334936943</v>
      </c>
      <c r="E22" s="46">
        <f>'Monthly Data'!AL22</f>
        <v>0.40000000000000036</v>
      </c>
      <c r="F22" s="46">
        <f>'Monthly Data'!AI22</f>
        <v>65</v>
      </c>
      <c r="G22" s="29">
        <f>'Monthly Data'!BG22</f>
        <v>21</v>
      </c>
      <c r="H22" s="46">
        <f>'Monthly Data'!X22</f>
        <v>2918.3</v>
      </c>
      <c r="I22" s="29">
        <f>'Monthly Data'!BF22</f>
        <v>1</v>
      </c>
      <c r="K22" s="29">
        <f>'GS&lt;50 PW'!$B$6</f>
        <v>54.093695512120597</v>
      </c>
      <c r="L22" s="29">
        <f>E22*'GS&lt;50 PW'!$B$7</f>
        <v>1.2302422942025932E-2</v>
      </c>
      <c r="M22" s="29">
        <f>F22*'GS&lt;50 PW'!$B$8</f>
        <v>5.1330627217575744</v>
      </c>
      <c r="N22" s="29">
        <f>G22*'GS&lt;50 PW'!$B$9</f>
        <v>-1.9352672129345647</v>
      </c>
      <c r="O22" s="29">
        <f>H22*'GS&lt;50 PW'!$B$10</f>
        <v>33.699068928542545</v>
      </c>
      <c r="P22" s="29">
        <f>I22*'GS&lt;50 PW'!$B$11</f>
        <v>-1.96382360029251</v>
      </c>
      <c r="Q22" s="157">
        <f>'Monthly Data'!H22</f>
        <v>5088</v>
      </c>
      <c r="R22" s="29">
        <f>'Monthly Data'!BH22</f>
        <v>30</v>
      </c>
      <c r="S22" s="44">
        <f t="shared" si="4"/>
        <v>13590918.878178788</v>
      </c>
      <c r="T22" s="44">
        <f t="shared" si="2"/>
        <v>58774.543241845444</v>
      </c>
      <c r="U22" s="48">
        <f t="shared" si="3"/>
        <v>4.3433281368498887E-3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7">
        <f>'Monthly Data'!J23</f>
        <v>13280230.334936943</v>
      </c>
      <c r="E23" s="46">
        <f>'Monthly Data'!AL23</f>
        <v>61.1</v>
      </c>
      <c r="F23" s="46">
        <f>'Monthly Data'!AI23</f>
        <v>11.599999999999998</v>
      </c>
      <c r="G23" s="29">
        <f>'Monthly Data'!BG23</f>
        <v>22</v>
      </c>
      <c r="H23" s="46">
        <f>'Monthly Data'!X23</f>
        <v>2912.1</v>
      </c>
      <c r="I23" s="29">
        <f>'Monthly Data'!BF23</f>
        <v>1</v>
      </c>
      <c r="K23" s="29">
        <f>'GS&lt;50 PW'!$B$6</f>
        <v>54.093695512120597</v>
      </c>
      <c r="L23" s="29">
        <f>E23*'GS&lt;50 PW'!$B$7</f>
        <v>1.8791951043944592</v>
      </c>
      <c r="M23" s="29">
        <f>F23*'GS&lt;50 PW'!$B$8</f>
        <v>0.91605427034442843</v>
      </c>
      <c r="N23" s="29">
        <f>G23*'GS&lt;50 PW'!$B$9</f>
        <v>-2.0274227945028773</v>
      </c>
      <c r="O23" s="29">
        <f>H23*'GS&lt;50 PW'!$B$10</f>
        <v>33.627474429225487</v>
      </c>
      <c r="P23" s="29">
        <f>I23*'GS&lt;50 PW'!$B$11</f>
        <v>-1.96382360029251</v>
      </c>
      <c r="Q23" s="157">
        <f>'Monthly Data'!H23</f>
        <v>5102</v>
      </c>
      <c r="R23" s="29">
        <f>'Monthly Data'!BH23</f>
        <v>31</v>
      </c>
      <c r="S23" s="44">
        <f t="shared" si="4"/>
        <v>13684994.399577003</v>
      </c>
      <c r="T23" s="44">
        <f t="shared" si="2"/>
        <v>404764.06464006007</v>
      </c>
      <c r="U23" s="48">
        <f t="shared" si="3"/>
        <v>3.0478693097304773E-2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7">
        <f>'Monthly Data'!J24</f>
        <v>13582759.334936943</v>
      </c>
      <c r="E24" s="46">
        <f>'Monthly Data'!AL24</f>
        <v>127.09999999999998</v>
      </c>
      <c r="F24" s="46">
        <f>'Monthly Data'!AI24</f>
        <v>0</v>
      </c>
      <c r="G24" s="29">
        <f>'Monthly Data'!BG24</f>
        <v>23</v>
      </c>
      <c r="H24" s="46">
        <f>'Monthly Data'!X24</f>
        <v>2908.5</v>
      </c>
      <c r="I24" s="29">
        <f>'Monthly Data'!BF24</f>
        <v>1</v>
      </c>
      <c r="K24" s="29">
        <f>'GS&lt;50 PW'!$B$6</f>
        <v>54.093695512120597</v>
      </c>
      <c r="L24" s="29">
        <f>E24*'GS&lt;50 PW'!$B$7</f>
        <v>3.9090948898287357</v>
      </c>
      <c r="M24" s="29">
        <f>F24*'GS&lt;50 PW'!$B$8</f>
        <v>0</v>
      </c>
      <c r="N24" s="29">
        <f>G24*'GS&lt;50 PW'!$B$9</f>
        <v>-2.1195783760711899</v>
      </c>
      <c r="O24" s="29">
        <f>H24*'GS&lt;50 PW'!$B$10</f>
        <v>33.585903429622036</v>
      </c>
      <c r="P24" s="29">
        <f>I24*'GS&lt;50 PW'!$B$11</f>
        <v>-1.96382360029251</v>
      </c>
      <c r="Q24" s="157">
        <f>'Monthly Data'!H24</f>
        <v>5122</v>
      </c>
      <c r="R24" s="29">
        <f>'Monthly Data'!BH24</f>
        <v>30</v>
      </c>
      <c r="S24" s="44">
        <f t="shared" si="4"/>
        <v>13446063.14647121</v>
      </c>
      <c r="T24" s="44">
        <f t="shared" si="2"/>
        <v>-136696.18846573308</v>
      </c>
      <c r="U24" s="48">
        <f t="shared" si="3"/>
        <v>1.0063948355039281E-2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7">
        <f>'Monthly Data'!J25</f>
        <v>14822411.334936943</v>
      </c>
      <c r="E25" s="46">
        <f>'Monthly Data'!AL25</f>
        <v>295.3</v>
      </c>
      <c r="F25" s="46">
        <f>'Monthly Data'!AI25</f>
        <v>0</v>
      </c>
      <c r="G25" s="29">
        <f>'Monthly Data'!BG25</f>
        <v>24</v>
      </c>
      <c r="H25" s="46">
        <f>'Monthly Data'!X25</f>
        <v>2903</v>
      </c>
      <c r="I25" s="29">
        <f>'Monthly Data'!BF25</f>
        <v>0</v>
      </c>
      <c r="K25" s="29">
        <f>'GS&lt;50 PW'!$B$6</f>
        <v>54.093695512120597</v>
      </c>
      <c r="L25" s="29">
        <f>E25*'GS&lt;50 PW'!$B$7</f>
        <v>9.0822637369506367</v>
      </c>
      <c r="M25" s="29">
        <f>F25*'GS&lt;50 PW'!$B$8</f>
        <v>0</v>
      </c>
      <c r="N25" s="29">
        <f>G25*'GS&lt;50 PW'!$B$9</f>
        <v>-2.2117339576395025</v>
      </c>
      <c r="O25" s="29">
        <f>H25*'GS&lt;50 PW'!$B$10</f>
        <v>33.522392180227875</v>
      </c>
      <c r="P25" s="29">
        <f>I25*'GS&lt;50 PW'!$B$11</f>
        <v>0</v>
      </c>
      <c r="Q25" s="157">
        <f>'Monthly Data'!H25</f>
        <v>5123</v>
      </c>
      <c r="R25" s="29">
        <f>'Monthly Data'!BH25</f>
        <v>31</v>
      </c>
      <c r="S25" s="44">
        <f t="shared" si="4"/>
        <v>15005703.180526676</v>
      </c>
      <c r="T25" s="44">
        <f t="shared" si="2"/>
        <v>183291.84558973275</v>
      </c>
      <c r="U25" s="48">
        <f t="shared" si="3"/>
        <v>1.2365858796382708E-2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7">
        <f>'Monthly Data'!J26</f>
        <v>15492130.281657217</v>
      </c>
      <c r="E26" s="46">
        <f>'Monthly Data'!AL26</f>
        <v>382.7000000000001</v>
      </c>
      <c r="F26" s="46">
        <f>'Monthly Data'!AI26</f>
        <v>0</v>
      </c>
      <c r="G26" s="29">
        <f>'Monthly Data'!BG26</f>
        <v>25</v>
      </c>
      <c r="H26" s="46">
        <f>'Monthly Data'!X26</f>
        <v>2903.3</v>
      </c>
      <c r="I26" s="29">
        <f>'Monthly Data'!BF26</f>
        <v>0</v>
      </c>
      <c r="K26" s="29">
        <f>'GS&lt;50 PW'!$B$6</f>
        <v>54.093695512120597</v>
      </c>
      <c r="L26" s="29">
        <f>E26*'GS&lt;50 PW'!$B$7</f>
        <v>11.770343149783303</v>
      </c>
      <c r="M26" s="29">
        <f>F26*'GS&lt;50 PW'!$B$8</f>
        <v>0</v>
      </c>
      <c r="N26" s="29">
        <f>G26*'GS&lt;50 PW'!$B$9</f>
        <v>-2.3038895392078151</v>
      </c>
      <c r="O26" s="29">
        <f>H26*'GS&lt;50 PW'!$B$10</f>
        <v>33.525856430194828</v>
      </c>
      <c r="P26" s="29">
        <f>I26*'GS&lt;50 PW'!$B$11</f>
        <v>0</v>
      </c>
      <c r="Q26" s="157">
        <f>'Monthly Data'!H26</f>
        <v>5121</v>
      </c>
      <c r="R26" s="29">
        <f>'Monthly Data'!BH26</f>
        <v>31</v>
      </c>
      <c r="S26" s="44">
        <f t="shared" si="4"/>
        <v>15412500.467526987</v>
      </c>
      <c r="T26" s="44">
        <f t="shared" si="2"/>
        <v>-79629.814130229875</v>
      </c>
      <c r="U26" s="48">
        <f t="shared" si="3"/>
        <v>5.1400170720557452E-3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7">
        <f>'Monthly Data'!J27</f>
        <v>14445977.281657217</v>
      </c>
      <c r="E27" s="46">
        <f>'Monthly Data'!AL27</f>
        <v>323.39999999999998</v>
      </c>
      <c r="F27" s="46">
        <f>'Monthly Data'!AI27</f>
        <v>0</v>
      </c>
      <c r="G27" s="29">
        <f>'Monthly Data'!BG27</f>
        <v>26</v>
      </c>
      <c r="H27" s="46">
        <f>'Monthly Data'!X27</f>
        <v>2901.2</v>
      </c>
      <c r="I27" s="29">
        <f>'Monthly Data'!BF27</f>
        <v>0</v>
      </c>
      <c r="K27" s="29">
        <f>'GS&lt;50 PW'!$B$6</f>
        <v>54.093695512120597</v>
      </c>
      <c r="L27" s="29">
        <f>E27*'GS&lt;50 PW'!$B$7</f>
        <v>9.9465089486279563</v>
      </c>
      <c r="M27" s="29">
        <f>F27*'GS&lt;50 PW'!$B$8</f>
        <v>0</v>
      </c>
      <c r="N27" s="29">
        <f>G27*'GS&lt;50 PW'!$B$9</f>
        <v>-2.3960451207761277</v>
      </c>
      <c r="O27" s="29">
        <f>H27*'GS&lt;50 PW'!$B$10</f>
        <v>33.501606680426143</v>
      </c>
      <c r="P27" s="29">
        <f>I27*'GS&lt;50 PW'!$B$11</f>
        <v>0</v>
      </c>
      <c r="Q27" s="157">
        <f>'Monthly Data'!H27</f>
        <v>5127</v>
      </c>
      <c r="R27" s="29">
        <f>'Monthly Data'!BH27</f>
        <v>29</v>
      </c>
      <c r="S27" s="44">
        <f t="shared" si="4"/>
        <v>14146557.92921092</v>
      </c>
      <c r="T27" s="44">
        <f t="shared" si="2"/>
        <v>-299419.35244629718</v>
      </c>
      <c r="U27" s="48">
        <f t="shared" si="3"/>
        <v>2.0726832571340465E-2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7">
        <f>'Monthly Data'!J28</f>
        <v>14326333.281657217</v>
      </c>
      <c r="E28" s="46">
        <f>'Monthly Data'!AL28</f>
        <v>184.89999999999998</v>
      </c>
      <c r="F28" s="46">
        <f>'Monthly Data'!AI28</f>
        <v>0</v>
      </c>
      <c r="G28" s="29">
        <f>'Monthly Data'!BG28</f>
        <v>27</v>
      </c>
      <c r="H28" s="46">
        <f>'Monthly Data'!X28</f>
        <v>2907.4</v>
      </c>
      <c r="I28" s="29">
        <f>'Monthly Data'!BF28</f>
        <v>1</v>
      </c>
      <c r="K28" s="29">
        <f>'GS&lt;50 PW'!$B$6</f>
        <v>54.093695512120597</v>
      </c>
      <c r="L28" s="29">
        <f>E28*'GS&lt;50 PW'!$B$7</f>
        <v>5.686795004951481</v>
      </c>
      <c r="M28" s="29">
        <f>F28*'GS&lt;50 PW'!$B$8</f>
        <v>0</v>
      </c>
      <c r="N28" s="29">
        <f>G28*'GS&lt;50 PW'!$B$9</f>
        <v>-2.4882007023444404</v>
      </c>
      <c r="O28" s="29">
        <f>H28*'GS&lt;50 PW'!$B$10</f>
        <v>33.573201179743201</v>
      </c>
      <c r="P28" s="29">
        <f>I28*'GS&lt;50 PW'!$B$11</f>
        <v>-1.96382360029251</v>
      </c>
      <c r="Q28" s="157">
        <f>'Monthly Data'!H28</f>
        <v>5122</v>
      </c>
      <c r="R28" s="29">
        <f>'Monthly Data'!BH28</f>
        <v>31</v>
      </c>
      <c r="S28" s="44">
        <f t="shared" si="4"/>
        <v>14115984.552182423</v>
      </c>
      <c r="T28" s="44">
        <f t="shared" si="2"/>
        <v>-210348.72947479412</v>
      </c>
      <c r="U28" s="48">
        <f t="shared" si="3"/>
        <v>1.4682663410051686E-2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7">
        <f>'Monthly Data'!J29</f>
        <v>13184039.281657217</v>
      </c>
      <c r="E29" s="46">
        <f>'Monthly Data'!AL29</f>
        <v>134.19999999999999</v>
      </c>
      <c r="F29" s="46">
        <f>'Monthly Data'!AI29</f>
        <v>0</v>
      </c>
      <c r="G29" s="29">
        <f>'Monthly Data'!BG29</f>
        <v>28</v>
      </c>
      <c r="H29" s="46">
        <f>'Monthly Data'!X29</f>
        <v>2912.5</v>
      </c>
      <c r="I29" s="29">
        <f>'Monthly Data'!BF29</f>
        <v>1</v>
      </c>
      <c r="K29" s="29">
        <f>'GS&lt;50 PW'!$B$6</f>
        <v>54.093695512120597</v>
      </c>
      <c r="L29" s="29">
        <f>E29*'GS&lt;50 PW'!$B$7</f>
        <v>4.1274628970496963</v>
      </c>
      <c r="M29" s="29">
        <f>F29*'GS&lt;50 PW'!$B$8</f>
        <v>0</v>
      </c>
      <c r="N29" s="29">
        <f>G29*'GS&lt;50 PW'!$B$9</f>
        <v>-2.580356283912753</v>
      </c>
      <c r="O29" s="29">
        <f>H29*'GS&lt;50 PW'!$B$10</f>
        <v>33.632093429181424</v>
      </c>
      <c r="P29" s="29">
        <f>I29*'GS&lt;50 PW'!$B$11</f>
        <v>-1.96382360029251</v>
      </c>
      <c r="Q29" s="157">
        <f>'Monthly Data'!H29</f>
        <v>5123</v>
      </c>
      <c r="R29" s="29">
        <f>'Monthly Data'!BH29</f>
        <v>30</v>
      </c>
      <c r="S29" s="44">
        <f t="shared" si="4"/>
        <v>13418531.268632768</v>
      </c>
      <c r="T29" s="44">
        <f t="shared" si="2"/>
        <v>234491.98697555065</v>
      </c>
      <c r="U29" s="48">
        <f t="shared" si="3"/>
        <v>1.7786050387592241E-2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7">
        <f>'Monthly Data'!J30</f>
        <v>13982977.281657217</v>
      </c>
      <c r="E30" s="46">
        <f>'Monthly Data'!AL30</f>
        <v>11.399999999999997</v>
      </c>
      <c r="F30" s="46">
        <f>'Monthly Data'!AI30</f>
        <v>46.2</v>
      </c>
      <c r="G30" s="29">
        <f>'Monthly Data'!BG30</f>
        <v>29</v>
      </c>
      <c r="H30" s="46">
        <f>'Monthly Data'!X30</f>
        <v>2917.9</v>
      </c>
      <c r="I30" s="29">
        <f>'Monthly Data'!BF30</f>
        <v>1</v>
      </c>
      <c r="K30" s="29">
        <f>'GS&lt;50 PW'!$B$6</f>
        <v>54.093695512120597</v>
      </c>
      <c r="L30" s="29">
        <f>E30*'GS&lt;50 PW'!$B$7</f>
        <v>0.35061905384773862</v>
      </c>
      <c r="M30" s="29">
        <f>F30*'GS&lt;50 PW'!$B$8</f>
        <v>3.6484230422338455</v>
      </c>
      <c r="N30" s="29">
        <f>G30*'GS&lt;50 PW'!$B$9</f>
        <v>-2.6725118654810656</v>
      </c>
      <c r="O30" s="29">
        <f>H30*'GS&lt;50 PW'!$B$10</f>
        <v>33.694449928586607</v>
      </c>
      <c r="P30" s="29">
        <f>I30*'GS&lt;50 PW'!$B$11</f>
        <v>-1.96382360029251</v>
      </c>
      <c r="Q30" s="157">
        <f>'Monthly Data'!H30</f>
        <v>5123</v>
      </c>
      <c r="R30" s="29">
        <f>'Monthly Data'!BH30</f>
        <v>31</v>
      </c>
      <c r="S30" s="44">
        <f t="shared" si="4"/>
        <v>13840688.269954139</v>
      </c>
      <c r="T30" s="44">
        <f t="shared" si="2"/>
        <v>-142289.0117030777</v>
      </c>
      <c r="U30" s="48">
        <f t="shared" si="3"/>
        <v>1.0175873766864482E-2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7">
        <f>'Monthly Data'!J31</f>
        <v>14982710.281657217</v>
      </c>
      <c r="E31" s="46">
        <f>'Monthly Data'!AL31</f>
        <v>0</v>
      </c>
      <c r="F31" s="46">
        <f>'Monthly Data'!AI31</f>
        <v>147</v>
      </c>
      <c r="G31" s="29">
        <f>'Monthly Data'!BG31</f>
        <v>30</v>
      </c>
      <c r="H31" s="46">
        <f>'Monthly Data'!X31</f>
        <v>2928.6</v>
      </c>
      <c r="I31" s="29">
        <f>'Monthly Data'!BF31</f>
        <v>0</v>
      </c>
      <c r="K31" s="29">
        <f>'GS&lt;50 PW'!$B$6</f>
        <v>54.093695512120597</v>
      </c>
      <c r="L31" s="29">
        <f>E31*'GS&lt;50 PW'!$B$7</f>
        <v>0</v>
      </c>
      <c r="M31" s="29">
        <f>F31*'GS&lt;50 PW'!$B$8</f>
        <v>11.608618770744053</v>
      </c>
      <c r="N31" s="29">
        <f>G31*'GS&lt;50 PW'!$B$9</f>
        <v>-2.7646674470493782</v>
      </c>
      <c r="O31" s="29">
        <f>H31*'GS&lt;50 PW'!$B$10</f>
        <v>33.818008177407975</v>
      </c>
      <c r="P31" s="29">
        <f>I31*'GS&lt;50 PW'!$B$11</f>
        <v>0</v>
      </c>
      <c r="Q31" s="157">
        <f>'Monthly Data'!H31</f>
        <v>5127</v>
      </c>
      <c r="R31" s="29">
        <f>'Monthly Data'!BH31</f>
        <v>30</v>
      </c>
      <c r="S31" s="44">
        <f t="shared" si="4"/>
        <v>14881987.297583869</v>
      </c>
      <c r="T31" s="44">
        <f t="shared" si="2"/>
        <v>-100722.98407334834</v>
      </c>
      <c r="U31" s="48">
        <f t="shared" si="3"/>
        <v>6.7226144122041658E-3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7">
        <f>'Monthly Data'!J32</f>
        <v>16737303.281657217</v>
      </c>
      <c r="E32" s="46">
        <f>'Monthly Data'!AL32</f>
        <v>0</v>
      </c>
      <c r="F32" s="46">
        <f>'Monthly Data'!AI32</f>
        <v>255</v>
      </c>
      <c r="G32" s="29">
        <f>'Monthly Data'!BG32</f>
        <v>31</v>
      </c>
      <c r="H32" s="46">
        <f>'Monthly Data'!X32</f>
        <v>2949.2</v>
      </c>
      <c r="I32" s="29">
        <f>'Monthly Data'!BF32</f>
        <v>0</v>
      </c>
      <c r="K32" s="29">
        <f>'GS&lt;50 PW'!$B$6</f>
        <v>54.093695512120597</v>
      </c>
      <c r="L32" s="29">
        <f>E32*'GS&lt;50 PW'!$B$7</f>
        <v>0</v>
      </c>
      <c r="M32" s="29">
        <f>F32*'GS&lt;50 PW'!$B$8</f>
        <v>20.137399908433562</v>
      </c>
      <c r="N32" s="29">
        <f>G32*'GS&lt;50 PW'!$B$9</f>
        <v>-2.8568230286176908</v>
      </c>
      <c r="O32" s="29">
        <f>H32*'GS&lt;50 PW'!$B$10</f>
        <v>34.055886675138836</v>
      </c>
      <c r="P32" s="29">
        <f>I32*'GS&lt;50 PW'!$B$11</f>
        <v>0</v>
      </c>
      <c r="Q32" s="157">
        <f>'Monthly Data'!H32</f>
        <v>5135</v>
      </c>
      <c r="R32" s="29">
        <f>'Monthly Data'!BH32</f>
        <v>31</v>
      </c>
      <c r="S32" s="44">
        <f t="shared" si="4"/>
        <v>16782899.871092379</v>
      </c>
      <c r="T32" s="44">
        <f t="shared" si="2"/>
        <v>45596.589435162023</v>
      </c>
      <c r="U32" s="48">
        <f t="shared" si="3"/>
        <v>2.7242494604929777E-3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7">
        <f>'Monthly Data'!J33</f>
        <v>15895184.281657217</v>
      </c>
      <c r="E33" s="46">
        <f>'Monthly Data'!AL33</f>
        <v>0</v>
      </c>
      <c r="F33" s="46">
        <f>'Monthly Data'!AI33</f>
        <v>192.8</v>
      </c>
      <c r="G33" s="29">
        <f>'Monthly Data'!BG33</f>
        <v>32</v>
      </c>
      <c r="H33" s="46">
        <f>'Monthly Data'!X33</f>
        <v>2968.4</v>
      </c>
      <c r="I33" s="29">
        <f>'Monthly Data'!BF33</f>
        <v>0</v>
      </c>
      <c r="K33" s="29">
        <f>'GS&lt;50 PW'!$B$6</f>
        <v>54.093695512120597</v>
      </c>
      <c r="L33" s="29">
        <f>E33*'GS&lt;50 PW'!$B$7</f>
        <v>0</v>
      </c>
      <c r="M33" s="29">
        <f>F33*'GS&lt;50 PW'!$B$8</f>
        <v>15.225453734690159</v>
      </c>
      <c r="N33" s="29">
        <f>G33*'GS&lt;50 PW'!$B$9</f>
        <v>-2.9489786101860034</v>
      </c>
      <c r="O33" s="29">
        <f>H33*'GS&lt;50 PW'!$B$10</f>
        <v>34.277598673023917</v>
      </c>
      <c r="P33" s="29">
        <f>I33*'GS&lt;50 PW'!$B$11</f>
        <v>0</v>
      </c>
      <c r="Q33" s="157">
        <f>'Monthly Data'!H33</f>
        <v>5147</v>
      </c>
      <c r="R33" s="29">
        <f>'Monthly Data'!BH33</f>
        <v>31</v>
      </c>
      <c r="S33" s="44">
        <f t="shared" si="4"/>
        <v>16059056.127739612</v>
      </c>
      <c r="T33" s="44">
        <f t="shared" si="2"/>
        <v>163871.84608239494</v>
      </c>
      <c r="U33" s="48">
        <f t="shared" si="3"/>
        <v>1.0309527916043124E-2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7">
        <f>'Monthly Data'!J34</f>
        <v>14172207.281657217</v>
      </c>
      <c r="E34" s="46">
        <f>'Monthly Data'!AL34</f>
        <v>0.90000000000000036</v>
      </c>
      <c r="F34" s="46">
        <f>'Monthly Data'!AI34</f>
        <v>69.900000000000006</v>
      </c>
      <c r="G34" s="29">
        <f>'Monthly Data'!BG34</f>
        <v>33</v>
      </c>
      <c r="H34" s="46">
        <f>'Monthly Data'!X34</f>
        <v>2985.6</v>
      </c>
      <c r="I34" s="29">
        <f>'Monthly Data'!BF34</f>
        <v>1</v>
      </c>
      <c r="K34" s="29">
        <f>'GS&lt;50 PW'!$B$6</f>
        <v>54.093695512120597</v>
      </c>
      <c r="L34" s="29">
        <f>E34*'GS&lt;50 PW'!$B$7</f>
        <v>2.768045161955833E-2</v>
      </c>
      <c r="M34" s="29">
        <f>F34*'GS&lt;50 PW'!$B$8</f>
        <v>5.5200166807823763</v>
      </c>
      <c r="N34" s="29">
        <f>G34*'GS&lt;50 PW'!$B$9</f>
        <v>-3.041134191754316</v>
      </c>
      <c r="O34" s="29">
        <f>H34*'GS&lt;50 PW'!$B$10</f>
        <v>34.476215671129289</v>
      </c>
      <c r="P34" s="29">
        <f>I34*'GS&lt;50 PW'!$B$11</f>
        <v>-1.96382360029251</v>
      </c>
      <c r="Q34" s="157">
        <f>'Monthly Data'!H34</f>
        <v>5148</v>
      </c>
      <c r="R34" s="29">
        <f>'Monthly Data'!BH34</f>
        <v>30</v>
      </c>
      <c r="S34" s="44">
        <f t="shared" si="4"/>
        <v>13762557.746865554</v>
      </c>
      <c r="T34" s="44">
        <f t="shared" ref="T34:T65" si="5">S34-D34</f>
        <v>-409649.53479166329</v>
      </c>
      <c r="U34" s="48">
        <f t="shared" ref="U34:U65" si="6">ABS(T34/D34)</f>
        <v>2.8905132887935097E-2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7">
        <f>'Monthly Data'!J35</f>
        <v>13656586.281657217</v>
      </c>
      <c r="E35" s="46">
        <f>'Monthly Data'!AL35</f>
        <v>66.599999999999994</v>
      </c>
      <c r="F35" s="46">
        <f>'Monthly Data'!AI35</f>
        <v>3.8000000000000007</v>
      </c>
      <c r="G35" s="29">
        <f>'Monthly Data'!BG35</f>
        <v>34</v>
      </c>
      <c r="H35" s="46">
        <f>'Monthly Data'!X35</f>
        <v>3002.1</v>
      </c>
      <c r="I35" s="29">
        <f>'Monthly Data'!BF35</f>
        <v>1</v>
      </c>
      <c r="K35" s="29">
        <f>'GS&lt;50 PW'!$B$6</f>
        <v>54.093695512120597</v>
      </c>
      <c r="L35" s="29">
        <f>E35*'GS&lt;50 PW'!$B$7</f>
        <v>2.0483534198473157</v>
      </c>
      <c r="M35" s="29">
        <f>F35*'GS&lt;50 PW'!$B$8</f>
        <v>0.30008674373351979</v>
      </c>
      <c r="N35" s="29">
        <f>G35*'GS&lt;50 PW'!$B$9</f>
        <v>-3.1332897733226286</v>
      </c>
      <c r="O35" s="29">
        <f>H35*'GS&lt;50 PW'!$B$10</f>
        <v>34.666749419311778</v>
      </c>
      <c r="P35" s="29">
        <f>I35*'GS&lt;50 PW'!$B$11</f>
        <v>-1.96382360029251</v>
      </c>
      <c r="Q35" s="157">
        <f>'Monthly Data'!H35</f>
        <v>5150</v>
      </c>
      <c r="R35" s="29">
        <f>'Monthly Data'!BH35</f>
        <v>31</v>
      </c>
      <c r="S35" s="44">
        <f t="shared" si="4"/>
        <v>13731779.355321201</v>
      </c>
      <c r="T35" s="44">
        <f t="shared" si="5"/>
        <v>75193.073663983494</v>
      </c>
      <c r="U35" s="48">
        <f t="shared" si="6"/>
        <v>5.5059933802767925E-3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7">
        <f>'Monthly Data'!J36</f>
        <v>14160121.281657217</v>
      </c>
      <c r="E36" s="46">
        <f>'Monthly Data'!AL36</f>
        <v>216.80000000000004</v>
      </c>
      <c r="F36" s="46">
        <f>'Monthly Data'!AI36</f>
        <v>0</v>
      </c>
      <c r="G36" s="29">
        <f>'Monthly Data'!BG36</f>
        <v>35</v>
      </c>
      <c r="H36" s="46">
        <f>'Monthly Data'!X36</f>
        <v>3019.5</v>
      </c>
      <c r="I36" s="29">
        <f>'Monthly Data'!BF36</f>
        <v>1</v>
      </c>
      <c r="K36" s="29">
        <f>'GS&lt;50 PW'!$B$6</f>
        <v>54.093695512120597</v>
      </c>
      <c r="L36" s="29">
        <f>E36*'GS&lt;50 PW'!$B$7</f>
        <v>6.6679132345780499</v>
      </c>
      <c r="M36" s="29">
        <f>F36*'GS&lt;50 PW'!$B$8</f>
        <v>0</v>
      </c>
      <c r="N36" s="29">
        <f>G36*'GS&lt;50 PW'!$B$9</f>
        <v>-3.2254453548909412</v>
      </c>
      <c r="O36" s="29">
        <f>H36*'GS&lt;50 PW'!$B$10</f>
        <v>34.867675917395133</v>
      </c>
      <c r="P36" s="29">
        <f>I36*'GS&lt;50 PW'!$B$11</f>
        <v>-1.96382360029251</v>
      </c>
      <c r="Q36" s="157">
        <f>'Monthly Data'!H36</f>
        <v>5162</v>
      </c>
      <c r="R36" s="29">
        <f>'Monthly Data'!BH36</f>
        <v>30</v>
      </c>
      <c r="S36" s="44">
        <f t="shared" si="4"/>
        <v>14005540.832681851</v>
      </c>
      <c r="T36" s="44">
        <f t="shared" si="5"/>
        <v>-154580.44897536561</v>
      </c>
      <c r="U36" s="48">
        <f t="shared" si="6"/>
        <v>1.091660487227652E-2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7">
        <f>'Monthly Data'!J37</f>
        <v>15041472.281657217</v>
      </c>
      <c r="E37" s="46">
        <f>'Monthly Data'!AL37</f>
        <v>293.39999999999998</v>
      </c>
      <c r="F37" s="46">
        <f>'Monthly Data'!AI37</f>
        <v>0</v>
      </c>
      <c r="G37" s="29">
        <f>'Monthly Data'!BG37</f>
        <v>36</v>
      </c>
      <c r="H37" s="46">
        <f>'Monthly Data'!X37</f>
        <v>3030.3</v>
      </c>
      <c r="I37" s="29">
        <f>'Monthly Data'!BF37</f>
        <v>0</v>
      </c>
      <c r="K37" s="29">
        <f>'GS&lt;50 PW'!$B$6</f>
        <v>54.093695512120597</v>
      </c>
      <c r="L37" s="29">
        <f>E37*'GS&lt;50 PW'!$B$7</f>
        <v>9.0238272279760121</v>
      </c>
      <c r="M37" s="29">
        <f>F37*'GS&lt;50 PW'!$B$8</f>
        <v>0</v>
      </c>
      <c r="N37" s="29">
        <f>G37*'GS&lt;50 PW'!$B$9</f>
        <v>-3.3176009364592538</v>
      </c>
      <c r="O37" s="29">
        <f>H37*'GS&lt;50 PW'!$B$10</f>
        <v>34.992388916205485</v>
      </c>
      <c r="P37" s="29">
        <f>I37*'GS&lt;50 PW'!$B$11</f>
        <v>0</v>
      </c>
      <c r="Q37" s="157">
        <f>'Monthly Data'!H37</f>
        <v>5168</v>
      </c>
      <c r="R37" s="29">
        <f>'Monthly Data'!BH37</f>
        <v>31</v>
      </c>
      <c r="S37" s="44">
        <f t="shared" si="4"/>
        <v>15186486.515804583</v>
      </c>
      <c r="T37" s="44">
        <f t="shared" si="5"/>
        <v>145014.23414736614</v>
      </c>
      <c r="U37" s="48">
        <f t="shared" si="6"/>
        <v>9.6409601023038274E-3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7">
        <f>'Monthly Data'!J38</f>
        <v>15838016.622677803</v>
      </c>
      <c r="E38" s="46">
        <f>'Monthly Data'!AL38</f>
        <v>395.20000000000005</v>
      </c>
      <c r="F38" s="46">
        <f>'Monthly Data'!AI38</f>
        <v>0</v>
      </c>
      <c r="G38" s="29">
        <f>'Monthly Data'!BG38</f>
        <v>37</v>
      </c>
      <c r="H38" s="46">
        <f>'Monthly Data'!X38</f>
        <v>3038</v>
      </c>
      <c r="I38" s="29">
        <f>'Monthly Data'!BF38</f>
        <v>0</v>
      </c>
      <c r="K38" s="29">
        <f>'GS&lt;50 PW'!$B$6</f>
        <v>54.093695512120597</v>
      </c>
      <c r="L38" s="29">
        <f>E38*'GS&lt;50 PW'!$B$7</f>
        <v>12.15479386672161</v>
      </c>
      <c r="M38" s="29">
        <f>F38*'GS&lt;50 PW'!$B$8</f>
        <v>0</v>
      </c>
      <c r="N38" s="29">
        <f>G38*'GS&lt;50 PW'!$B$9</f>
        <v>-3.4097565180275664</v>
      </c>
      <c r="O38" s="29">
        <f>H38*'GS&lt;50 PW'!$B$10</f>
        <v>35.081304665357315</v>
      </c>
      <c r="P38" s="29">
        <f>I38*'GS&lt;50 PW'!$B$11</f>
        <v>0</v>
      </c>
      <c r="Q38" s="157">
        <f>'Monthly Data'!H38</f>
        <v>5177</v>
      </c>
      <c r="R38" s="29">
        <f>'Monthly Data'!BH38</f>
        <v>31</v>
      </c>
      <c r="S38" s="44">
        <f t="shared" si="4"/>
        <v>15714893.06246276</v>
      </c>
      <c r="T38" s="44">
        <f t="shared" si="5"/>
        <v>-123123.5602150429</v>
      </c>
      <c r="U38" s="48">
        <f t="shared" si="6"/>
        <v>7.7739254319727988E-3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7">
        <f>'Monthly Data'!J39</f>
        <v>14586196.622677803</v>
      </c>
      <c r="E39" s="46">
        <f>'Monthly Data'!AL39</f>
        <v>419.5</v>
      </c>
      <c r="F39" s="46">
        <f>'Monthly Data'!AI39</f>
        <v>0</v>
      </c>
      <c r="G39" s="29">
        <f>'Monthly Data'!BG39</f>
        <v>38</v>
      </c>
      <c r="H39" s="46">
        <f>'Monthly Data'!X39</f>
        <v>3041.7</v>
      </c>
      <c r="I39" s="29">
        <f>'Monthly Data'!BF39</f>
        <v>0</v>
      </c>
      <c r="K39" s="29">
        <f>'GS&lt;50 PW'!$B$6</f>
        <v>54.093695512120597</v>
      </c>
      <c r="L39" s="29">
        <f>E39*'GS&lt;50 PW'!$B$7</f>
        <v>12.902166060449684</v>
      </c>
      <c r="M39" s="29">
        <f>F39*'GS&lt;50 PW'!$B$8</f>
        <v>0</v>
      </c>
      <c r="N39" s="29">
        <f>G39*'GS&lt;50 PW'!$B$9</f>
        <v>-3.501912099595879</v>
      </c>
      <c r="O39" s="29">
        <f>H39*'GS&lt;50 PW'!$B$10</f>
        <v>35.12403041494975</v>
      </c>
      <c r="P39" s="29">
        <f>I39*'GS&lt;50 PW'!$B$11</f>
        <v>0</v>
      </c>
      <c r="Q39" s="157">
        <f>'Monthly Data'!H39</f>
        <v>5175</v>
      </c>
      <c r="R39" s="29">
        <f>'Monthly Data'!BH39</f>
        <v>28</v>
      </c>
      <c r="S39" s="44">
        <f t="shared" si="4"/>
        <v>14289745.285760209</v>
      </c>
      <c r="T39" s="44">
        <f t="shared" si="5"/>
        <v>-296451.33691759408</v>
      </c>
      <c r="U39" s="48">
        <f t="shared" si="6"/>
        <v>2.0324101243547485E-2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7">
        <f>'Monthly Data'!J40</f>
        <v>15372207.622677803</v>
      </c>
      <c r="E40" s="46">
        <f>'Monthly Data'!AL40</f>
        <v>337.3</v>
      </c>
      <c r="F40" s="46">
        <f>'Monthly Data'!AI40</f>
        <v>0</v>
      </c>
      <c r="G40" s="29">
        <f>'Monthly Data'!BG40</f>
        <v>39</v>
      </c>
      <c r="H40" s="46">
        <f>'Monthly Data'!X40</f>
        <v>3045.3</v>
      </c>
      <c r="I40" s="29">
        <f>'Monthly Data'!BF40</f>
        <v>1</v>
      </c>
      <c r="K40" s="29">
        <f>'GS&lt;50 PW'!$B$6</f>
        <v>54.093695512120597</v>
      </c>
      <c r="L40" s="29">
        <f>E40*'GS&lt;50 PW'!$B$7</f>
        <v>10.374018145863358</v>
      </c>
      <c r="M40" s="29">
        <f>F40*'GS&lt;50 PW'!$B$8</f>
        <v>0</v>
      </c>
      <c r="N40" s="29">
        <f>G40*'GS&lt;50 PW'!$B$9</f>
        <v>-3.5940676811641916</v>
      </c>
      <c r="O40" s="29">
        <f>H40*'GS&lt;50 PW'!$B$10</f>
        <v>35.165601414553201</v>
      </c>
      <c r="P40" s="29">
        <f>I40*'GS&lt;50 PW'!$B$11</f>
        <v>-1.96382360029251</v>
      </c>
      <c r="Q40" s="157">
        <f>'Monthly Data'!H40</f>
        <v>5178</v>
      </c>
      <c r="R40" s="29">
        <f>'Monthly Data'!BH40</f>
        <v>31</v>
      </c>
      <c r="S40" s="44">
        <f t="shared" si="4"/>
        <v>15100798.876096649</v>
      </c>
      <c r="T40" s="44">
        <f t="shared" si="5"/>
        <v>-271408.74658115394</v>
      </c>
      <c r="U40" s="48">
        <f t="shared" si="6"/>
        <v>1.7655808016849774E-2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7">
        <f>'Monthly Data'!J41</f>
        <v>13920639.622677803</v>
      </c>
      <c r="E41" s="46">
        <f>'Monthly Data'!AL41</f>
        <v>182.99999999999997</v>
      </c>
      <c r="F41" s="46">
        <f>'Monthly Data'!AI41</f>
        <v>0</v>
      </c>
      <c r="G41" s="29">
        <f>'Monthly Data'!BG41</f>
        <v>40</v>
      </c>
      <c r="H41" s="46">
        <f>'Monthly Data'!X41</f>
        <v>3057</v>
      </c>
      <c r="I41" s="29">
        <f>'Monthly Data'!BF41</f>
        <v>1</v>
      </c>
      <c r="K41" s="29">
        <f>'GS&lt;50 PW'!$B$6</f>
        <v>54.093695512120597</v>
      </c>
      <c r="L41" s="29">
        <f>E41*'GS&lt;50 PW'!$B$7</f>
        <v>5.6283584959768573</v>
      </c>
      <c r="M41" s="29">
        <f>F41*'GS&lt;50 PW'!$B$8</f>
        <v>0</v>
      </c>
      <c r="N41" s="29">
        <f>G41*'GS&lt;50 PW'!$B$9</f>
        <v>-3.6862232627325042</v>
      </c>
      <c r="O41" s="29">
        <f>H41*'GS&lt;50 PW'!$B$10</f>
        <v>35.30070716326442</v>
      </c>
      <c r="P41" s="29">
        <f>I41*'GS&lt;50 PW'!$B$11</f>
        <v>-1.96382360029251</v>
      </c>
      <c r="Q41" s="157">
        <f>'Monthly Data'!H41</f>
        <v>5137</v>
      </c>
      <c r="R41" s="29">
        <f>'Monthly Data'!BH41</f>
        <v>30</v>
      </c>
      <c r="S41" s="44">
        <f t="shared" si="4"/>
        <v>13773229.002057793</v>
      </c>
      <c r="T41" s="44">
        <f t="shared" si="5"/>
        <v>-147410.62062001042</v>
      </c>
      <c r="U41" s="48">
        <f t="shared" si="6"/>
        <v>1.0589356855403905E-2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7">
        <f>'Monthly Data'!J42</f>
        <v>13887530.622677803</v>
      </c>
      <c r="E42" s="46">
        <f>'Monthly Data'!AL42</f>
        <v>28.200000000000003</v>
      </c>
      <c r="F42" s="46">
        <f>'Monthly Data'!AI42</f>
        <v>26.599999999999998</v>
      </c>
      <c r="G42" s="29">
        <f>'Monthly Data'!BG42</f>
        <v>41</v>
      </c>
      <c r="H42" s="46">
        <f>'Monthly Data'!X42</f>
        <v>3073.7</v>
      </c>
      <c r="I42" s="29">
        <f>'Monthly Data'!BF42</f>
        <v>1</v>
      </c>
      <c r="K42" s="29">
        <f>'GS&lt;50 PW'!$B$6</f>
        <v>54.093695512120597</v>
      </c>
      <c r="L42" s="29">
        <f>E42*'GS&lt;50 PW'!$B$7</f>
        <v>0.86732081741282741</v>
      </c>
      <c r="M42" s="29">
        <f>F42*'GS&lt;50 PW'!$B$8</f>
        <v>2.1006072061346379</v>
      </c>
      <c r="N42" s="29">
        <f>G42*'GS&lt;50 PW'!$B$9</f>
        <v>-3.7783788443008168</v>
      </c>
      <c r="O42" s="29">
        <f>H42*'GS&lt;50 PW'!$B$10</f>
        <v>35.49355041142487</v>
      </c>
      <c r="P42" s="29">
        <f>I42*'GS&lt;50 PW'!$B$11</f>
        <v>-1.96382360029251</v>
      </c>
      <c r="Q42" s="157">
        <f>'Monthly Data'!H42</f>
        <v>5144</v>
      </c>
      <c r="R42" s="29">
        <f>'Monthly Data'!BH42</f>
        <v>31</v>
      </c>
      <c r="S42" s="44">
        <f t="shared" si="4"/>
        <v>13843543.687674595</v>
      </c>
      <c r="T42" s="44">
        <f t="shared" si="5"/>
        <v>-43986.935003207996</v>
      </c>
      <c r="U42" s="48">
        <f t="shared" si="6"/>
        <v>3.1673690736191088E-3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7">
        <f>'Monthly Data'!J43</f>
        <v>14423533.622677803</v>
      </c>
      <c r="E43" s="46">
        <f>'Monthly Data'!AL43</f>
        <v>9.9999999999999645E-2</v>
      </c>
      <c r="F43" s="46">
        <f>'Monthly Data'!AI43</f>
        <v>89.800000000000011</v>
      </c>
      <c r="G43" s="29">
        <f>'Monthly Data'!BG43</f>
        <v>42</v>
      </c>
      <c r="H43" s="46">
        <f>'Monthly Data'!X43</f>
        <v>3092.4</v>
      </c>
      <c r="I43" s="29">
        <f>'Monthly Data'!BF43</f>
        <v>0</v>
      </c>
      <c r="K43" s="29">
        <f>'GS&lt;50 PW'!$B$6</f>
        <v>54.093695512120597</v>
      </c>
      <c r="L43" s="29">
        <f>E43*'GS&lt;50 PW'!$B$7</f>
        <v>3.075605735506469E-3</v>
      </c>
      <c r="M43" s="29">
        <f>F43*'GS&lt;50 PW'!$B$8</f>
        <v>7.091523575597388</v>
      </c>
      <c r="N43" s="29">
        <f>G43*'GS&lt;50 PW'!$B$9</f>
        <v>-3.8705344258691294</v>
      </c>
      <c r="O43" s="29">
        <f>H43*'GS&lt;50 PW'!$B$10</f>
        <v>35.709488659365029</v>
      </c>
      <c r="P43" s="29">
        <f>I43*'GS&lt;50 PW'!$B$11</f>
        <v>0</v>
      </c>
      <c r="Q43" s="157">
        <f>'Monthly Data'!H43</f>
        <v>5144</v>
      </c>
      <c r="R43" s="29">
        <f>'Monthly Data'!BH43</f>
        <v>30</v>
      </c>
      <c r="S43" s="44">
        <f t="shared" si="4"/>
        <v>14355965.054406829</v>
      </c>
      <c r="T43" s="44">
        <f t="shared" si="5"/>
        <v>-67568.568270973861</v>
      </c>
      <c r="U43" s="48">
        <f t="shared" si="6"/>
        <v>4.6846057310628306E-3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7">
        <f>'Monthly Data'!J44</f>
        <v>16236138.622677803</v>
      </c>
      <c r="E44" s="46">
        <f>'Monthly Data'!AL44</f>
        <v>0</v>
      </c>
      <c r="F44" s="46">
        <f>'Monthly Data'!AI44</f>
        <v>192.90000000000003</v>
      </c>
      <c r="G44" s="29">
        <f>'Monthly Data'!BG44</f>
        <v>43</v>
      </c>
      <c r="H44" s="46">
        <f>'Monthly Data'!X44</f>
        <v>3100</v>
      </c>
      <c r="I44" s="29">
        <f>'Monthly Data'!BF44</f>
        <v>0</v>
      </c>
      <c r="K44" s="29">
        <f>'GS&lt;50 PW'!$B$6</f>
        <v>54.093695512120597</v>
      </c>
      <c r="L44" s="29">
        <f>E44*'GS&lt;50 PW'!$B$7</f>
        <v>0</v>
      </c>
      <c r="M44" s="29">
        <f>F44*'GS&lt;50 PW'!$B$8</f>
        <v>15.233350754262096</v>
      </c>
      <c r="N44" s="29">
        <f>G44*'GS&lt;50 PW'!$B$9</f>
        <v>-3.962690007437442</v>
      </c>
      <c r="O44" s="29">
        <f>H44*'GS&lt;50 PW'!$B$10</f>
        <v>35.797249658527868</v>
      </c>
      <c r="P44" s="29">
        <f>I44*'GS&lt;50 PW'!$B$11</f>
        <v>0</v>
      </c>
      <c r="Q44" s="157">
        <f>'Monthly Data'!H44</f>
        <v>5148</v>
      </c>
      <c r="R44" s="29">
        <f>'Monthly Data'!BH44</f>
        <v>31</v>
      </c>
      <c r="S44" s="44">
        <f t="shared" si="4"/>
        <v>16144178.365157699</v>
      </c>
      <c r="T44" s="44">
        <f t="shared" si="5"/>
        <v>-91960.257520103827</v>
      </c>
      <c r="U44" s="48">
        <f t="shared" si="6"/>
        <v>5.6639241421392195E-3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7">
        <f>'Monthly Data'!J45</f>
        <v>15500151.622677803</v>
      </c>
      <c r="E45" s="46">
        <f>'Monthly Data'!AL45</f>
        <v>0</v>
      </c>
      <c r="F45" s="46">
        <f>'Monthly Data'!AI45</f>
        <v>151</v>
      </c>
      <c r="G45" s="29">
        <f>'Monthly Data'!BG45</f>
        <v>44</v>
      </c>
      <c r="H45" s="46">
        <f>'Monthly Data'!X45</f>
        <v>3110.2</v>
      </c>
      <c r="I45" s="29">
        <f>'Monthly Data'!BF45</f>
        <v>0</v>
      </c>
      <c r="K45" s="29">
        <f>'GS&lt;50 PW'!$B$6</f>
        <v>54.093695512120597</v>
      </c>
      <c r="L45" s="29">
        <f>E45*'GS&lt;50 PW'!$B$7</f>
        <v>0</v>
      </c>
      <c r="M45" s="29">
        <f>F45*'GS&lt;50 PW'!$B$8</f>
        <v>11.924499553621441</v>
      </c>
      <c r="N45" s="29">
        <f>G45*'GS&lt;50 PW'!$B$9</f>
        <v>-4.0548455890057546</v>
      </c>
      <c r="O45" s="29">
        <f>H45*'GS&lt;50 PW'!$B$10</f>
        <v>35.915034157404314</v>
      </c>
      <c r="P45" s="29">
        <f>I45*'GS&lt;50 PW'!$B$11</f>
        <v>0</v>
      </c>
      <c r="Q45" s="157">
        <f>'Monthly Data'!H45</f>
        <v>5147</v>
      </c>
      <c r="R45" s="29">
        <f>'Monthly Data'!BH45</f>
        <v>31</v>
      </c>
      <c r="S45" s="44">
        <f t="shared" si="4"/>
        <v>15617181.257512571</v>
      </c>
      <c r="T45" s="44">
        <f t="shared" si="5"/>
        <v>117029.63483476825</v>
      </c>
      <c r="U45" s="48">
        <f t="shared" si="6"/>
        <v>7.5502251644781158E-3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7">
        <f>'Monthly Data'!J46</f>
        <v>14135606.622677803</v>
      </c>
      <c r="E46" s="46">
        <f>'Monthly Data'!AL46</f>
        <v>1.9000000000000004</v>
      </c>
      <c r="F46" s="46">
        <f>'Monthly Data'!AI46</f>
        <v>57.099999999999994</v>
      </c>
      <c r="G46" s="29">
        <f>'Monthly Data'!BG46</f>
        <v>45</v>
      </c>
      <c r="H46" s="46">
        <f>'Monthly Data'!X46</f>
        <v>3116.8</v>
      </c>
      <c r="I46" s="29">
        <f>'Monthly Data'!BF46</f>
        <v>1</v>
      </c>
      <c r="K46" s="29">
        <f>'GS&lt;50 PW'!$B$6</f>
        <v>54.093695512120597</v>
      </c>
      <c r="L46" s="29">
        <f>E46*'GS&lt;50 PW'!$B$7</f>
        <v>5.843650897462313E-2</v>
      </c>
      <c r="M46" s="29">
        <f>F46*'GS&lt;50 PW'!$B$8</f>
        <v>4.5091981755747303</v>
      </c>
      <c r="N46" s="29">
        <f>G46*'GS&lt;50 PW'!$B$9</f>
        <v>-4.1470011705740673</v>
      </c>
      <c r="O46" s="29">
        <f>H46*'GS&lt;50 PW'!$B$10</f>
        <v>35.991247656677317</v>
      </c>
      <c r="P46" s="29">
        <f>I46*'GS&lt;50 PW'!$B$11</f>
        <v>-1.96382360029251</v>
      </c>
      <c r="Q46" s="157">
        <f>'Monthly Data'!H46</f>
        <v>5152</v>
      </c>
      <c r="R46" s="29">
        <f>'Monthly Data'!BH46</f>
        <v>30</v>
      </c>
      <c r="S46" s="44">
        <f t="shared" si="4"/>
        <v>13685013.356428217</v>
      </c>
      <c r="T46" s="44">
        <f t="shared" si="5"/>
        <v>-450593.2662495859</v>
      </c>
      <c r="U46" s="48">
        <f t="shared" si="6"/>
        <v>3.1876471825885246E-2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7">
        <f>'Monthly Data'!J47</f>
        <v>13724627.622677803</v>
      </c>
      <c r="E47" s="46">
        <f>'Monthly Data'!AL47</f>
        <v>62.400000000000006</v>
      </c>
      <c r="F47" s="46">
        <f>'Monthly Data'!AI47</f>
        <v>9.6999999999999993</v>
      </c>
      <c r="G47" s="29">
        <f>'Monthly Data'!BG47</f>
        <v>46</v>
      </c>
      <c r="H47" s="46">
        <f>'Monthly Data'!X47</f>
        <v>3116</v>
      </c>
      <c r="I47" s="29">
        <f>'Monthly Data'!BF47</f>
        <v>1</v>
      </c>
      <c r="K47" s="29">
        <f>'GS&lt;50 PW'!$B$6</f>
        <v>54.093695512120597</v>
      </c>
      <c r="L47" s="29">
        <f>E47*'GS&lt;50 PW'!$B$7</f>
        <v>1.9191779789560437</v>
      </c>
      <c r="M47" s="29">
        <f>F47*'GS&lt;50 PW'!$B$8</f>
        <v>0.76601089847766868</v>
      </c>
      <c r="N47" s="29">
        <f>G47*'GS&lt;50 PW'!$B$9</f>
        <v>-4.2391567521423799</v>
      </c>
      <c r="O47" s="29">
        <f>H47*'GS&lt;50 PW'!$B$10</f>
        <v>35.982009656765435</v>
      </c>
      <c r="P47" s="29">
        <f>I47*'GS&lt;50 PW'!$B$11</f>
        <v>-1.96382360029251</v>
      </c>
      <c r="Q47" s="157">
        <f>'Monthly Data'!H47</f>
        <v>5151</v>
      </c>
      <c r="R47" s="29">
        <f>'Monthly Data'!BH47</f>
        <v>31</v>
      </c>
      <c r="S47" s="44">
        <f t="shared" si="4"/>
        <v>13821654.216553228</v>
      </c>
      <c r="T47" s="44">
        <f t="shared" si="5"/>
        <v>97026.593875424936</v>
      </c>
      <c r="U47" s="48">
        <f t="shared" si="6"/>
        <v>7.0695246926119615E-3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7">
        <f>'Monthly Data'!J48</f>
        <v>14236916.622677803</v>
      </c>
      <c r="E48" s="46">
        <f>'Monthly Data'!AL48</f>
        <v>249.59999999999997</v>
      </c>
      <c r="F48" s="46">
        <f>'Monthly Data'!AI48</f>
        <v>0</v>
      </c>
      <c r="G48" s="29">
        <f>'Monthly Data'!BG48</f>
        <v>47</v>
      </c>
      <c r="H48" s="46">
        <f>'Monthly Data'!X48</f>
        <v>3113.4</v>
      </c>
      <c r="I48" s="29">
        <f>'Monthly Data'!BF48</f>
        <v>1</v>
      </c>
      <c r="K48" s="29">
        <f>'GS&lt;50 PW'!$B$6</f>
        <v>54.093695512120597</v>
      </c>
      <c r="L48" s="29">
        <f>E48*'GS&lt;50 PW'!$B$7</f>
        <v>7.676711915824173</v>
      </c>
      <c r="M48" s="29">
        <f>F48*'GS&lt;50 PW'!$B$8</f>
        <v>0</v>
      </c>
      <c r="N48" s="29">
        <f>G48*'GS&lt;50 PW'!$B$9</f>
        <v>-4.3313123337106925</v>
      </c>
      <c r="O48" s="29">
        <f>H48*'GS&lt;50 PW'!$B$10</f>
        <v>35.951986157051827</v>
      </c>
      <c r="P48" s="29">
        <f>I48*'GS&lt;50 PW'!$B$11</f>
        <v>-1.96382360029251</v>
      </c>
      <c r="Q48" s="157">
        <f>'Monthly Data'!H48</f>
        <v>5173</v>
      </c>
      <c r="R48" s="29">
        <f>'Monthly Data'!BH48</f>
        <v>30</v>
      </c>
      <c r="S48" s="44">
        <f t="shared" si="4"/>
        <v>14188596.114857662</v>
      </c>
      <c r="T48" s="44">
        <f t="shared" si="5"/>
        <v>-48320.50782014057</v>
      </c>
      <c r="U48" s="48">
        <f t="shared" si="6"/>
        <v>3.3940289952370337E-3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7">
        <f>'Monthly Data'!J49</f>
        <v>15780327.622677803</v>
      </c>
      <c r="E49" s="46">
        <f>'Monthly Data'!AL49</f>
        <v>438.00000000000006</v>
      </c>
      <c r="F49" s="46">
        <f>'Monthly Data'!AI49</f>
        <v>0</v>
      </c>
      <c r="G49" s="29">
        <f>'Monthly Data'!BG49</f>
        <v>48</v>
      </c>
      <c r="H49" s="46">
        <f>'Monthly Data'!X49</f>
        <v>3108.4</v>
      </c>
      <c r="I49" s="29">
        <f>'Monthly Data'!BF49</f>
        <v>0</v>
      </c>
      <c r="K49" s="29">
        <f>'GS&lt;50 PW'!$B$6</f>
        <v>54.093695512120597</v>
      </c>
      <c r="L49" s="29">
        <f>E49*'GS&lt;50 PW'!$B$7</f>
        <v>13.471153121518384</v>
      </c>
      <c r="M49" s="29">
        <f>F49*'GS&lt;50 PW'!$B$8</f>
        <v>0</v>
      </c>
      <c r="N49" s="29">
        <f>G49*'GS&lt;50 PW'!$B$9</f>
        <v>-4.4234679152790051</v>
      </c>
      <c r="O49" s="29">
        <f>H49*'GS&lt;50 PW'!$B$10</f>
        <v>35.894248657602589</v>
      </c>
      <c r="P49" s="29">
        <f>I49*'GS&lt;50 PW'!$B$11</f>
        <v>0</v>
      </c>
      <c r="Q49" s="157">
        <f>'Monthly Data'!H49</f>
        <v>5176</v>
      </c>
      <c r="R49" s="29">
        <f>'Monthly Data'!BH49</f>
        <v>31</v>
      </c>
      <c r="S49" s="44">
        <f t="shared" si="4"/>
        <v>15890860.947149448</v>
      </c>
      <c r="T49" s="44">
        <f t="shared" si="5"/>
        <v>110533.32447164506</v>
      </c>
      <c r="U49" s="48">
        <f t="shared" si="6"/>
        <v>7.0045012444987743E-3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7">
        <f>'Monthly Data'!J50</f>
        <v>16666551.644145023</v>
      </c>
      <c r="E50" s="46">
        <f>'Monthly Data'!AL50</f>
        <v>586.09999999999991</v>
      </c>
      <c r="F50" s="46">
        <f>'Monthly Data'!AI50</f>
        <v>0</v>
      </c>
      <c r="G50" s="29">
        <f>'Monthly Data'!BG50</f>
        <v>49</v>
      </c>
      <c r="H50" s="46">
        <f>'Monthly Data'!X50</f>
        <v>3105.1</v>
      </c>
      <c r="I50" s="29">
        <f>'Monthly Data'!BF50</f>
        <v>0</v>
      </c>
      <c r="K50" s="29">
        <f>'GS&lt;50 PW'!$B$6</f>
        <v>54.093695512120597</v>
      </c>
      <c r="L50" s="29">
        <f>E50*'GS&lt;50 PW'!$B$7</f>
        <v>18.026125215803475</v>
      </c>
      <c r="M50" s="29">
        <f>F50*'GS&lt;50 PW'!$B$8</f>
        <v>0</v>
      </c>
      <c r="N50" s="29">
        <f>G50*'GS&lt;50 PW'!$B$9</f>
        <v>-4.5156234968473177</v>
      </c>
      <c r="O50" s="29">
        <f>H50*'GS&lt;50 PW'!$B$10</f>
        <v>35.856141907966091</v>
      </c>
      <c r="P50" s="29">
        <f>I50*'GS&lt;50 PW'!$B$11</f>
        <v>0</v>
      </c>
      <c r="Q50" s="157">
        <f>'Monthly Data'!H50</f>
        <v>5174</v>
      </c>
      <c r="R50" s="29">
        <f>'Monthly Data'!BH50</f>
        <v>31</v>
      </c>
      <c r="S50" s="44">
        <f t="shared" si="4"/>
        <v>16594417.635867639</v>
      </c>
      <c r="T50" s="44">
        <f t="shared" si="5"/>
        <v>-72134.008277384564</v>
      </c>
      <c r="U50" s="48">
        <f t="shared" si="6"/>
        <v>4.3280703661771162E-3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7">
        <f>'Monthly Data'!J51</f>
        <v>15212265.644145023</v>
      </c>
      <c r="E51" s="46">
        <f>'Monthly Data'!AL51</f>
        <v>528.60000000000014</v>
      </c>
      <c r="F51" s="46">
        <f>'Monthly Data'!AI51</f>
        <v>0</v>
      </c>
      <c r="G51" s="29">
        <f>'Monthly Data'!BG51</f>
        <v>50</v>
      </c>
      <c r="H51" s="46">
        <f>'Monthly Data'!X51</f>
        <v>3109.9</v>
      </c>
      <c r="I51" s="29">
        <f>'Monthly Data'!BF51</f>
        <v>0</v>
      </c>
      <c r="K51" s="29">
        <f>'GS&lt;50 PW'!$B$6</f>
        <v>54.093695512120597</v>
      </c>
      <c r="L51" s="29">
        <f>E51*'GS&lt;50 PW'!$B$7</f>
        <v>16.257651917887259</v>
      </c>
      <c r="M51" s="29">
        <f>F51*'GS&lt;50 PW'!$B$8</f>
        <v>0</v>
      </c>
      <c r="N51" s="29">
        <f>G51*'GS&lt;50 PW'!$B$9</f>
        <v>-4.6077790784156303</v>
      </c>
      <c r="O51" s="29">
        <f>H51*'GS&lt;50 PW'!$B$10</f>
        <v>35.911569907437361</v>
      </c>
      <c r="P51" s="29">
        <f>I51*'GS&lt;50 PW'!$B$11</f>
        <v>0</v>
      </c>
      <c r="Q51" s="157">
        <f>'Monthly Data'!H51</f>
        <v>5177</v>
      </c>
      <c r="R51" s="29">
        <f>'Monthly Data'!BH51</f>
        <v>28</v>
      </c>
      <c r="S51" s="44">
        <f t="shared" si="4"/>
        <v>14735522.22147589</v>
      </c>
      <c r="T51" s="44">
        <f t="shared" si="5"/>
        <v>-476743.42266913317</v>
      </c>
      <c r="U51" s="48">
        <f t="shared" si="6"/>
        <v>3.1339409514757235E-2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7">
        <f>'Monthly Data'!J52</f>
        <v>15928487.644145023</v>
      </c>
      <c r="E52" s="46">
        <f>'Monthly Data'!AL52</f>
        <v>464.4</v>
      </c>
      <c r="F52" s="46">
        <f>'Monthly Data'!AI52</f>
        <v>0</v>
      </c>
      <c r="G52" s="29">
        <f>'Monthly Data'!BG52</f>
        <v>51</v>
      </c>
      <c r="H52" s="46">
        <f>'Monthly Data'!X52</f>
        <v>3115.2</v>
      </c>
      <c r="I52" s="29">
        <f>'Monthly Data'!BF52</f>
        <v>1</v>
      </c>
      <c r="K52" s="29">
        <f>'GS&lt;50 PW'!$B$6</f>
        <v>54.093695512120597</v>
      </c>
      <c r="L52" s="29">
        <f>E52*'GS&lt;50 PW'!$B$7</f>
        <v>14.283113035692093</v>
      </c>
      <c r="M52" s="29">
        <f>F52*'GS&lt;50 PW'!$B$8</f>
        <v>0</v>
      </c>
      <c r="N52" s="29">
        <f>G52*'GS&lt;50 PW'!$B$9</f>
        <v>-4.6999346599839429</v>
      </c>
      <c r="O52" s="29">
        <f>H52*'GS&lt;50 PW'!$B$10</f>
        <v>35.972771656853553</v>
      </c>
      <c r="P52" s="29">
        <f>I52*'GS&lt;50 PW'!$B$11</f>
        <v>-1.96382360029251</v>
      </c>
      <c r="Q52" s="157">
        <f>'Monthly Data'!H52</f>
        <v>5180</v>
      </c>
      <c r="R52" s="29">
        <f>'Monthly Data'!BH52</f>
        <v>31</v>
      </c>
      <c r="S52" s="44">
        <f t="shared" si="4"/>
        <v>15686389.287830111</v>
      </c>
      <c r="T52" s="44">
        <f t="shared" si="5"/>
        <v>-242098.35631491244</v>
      </c>
      <c r="U52" s="48">
        <f t="shared" si="6"/>
        <v>1.5199079895315906E-2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7">
        <f>'Monthly Data'!J53</f>
        <v>13755808.644145023</v>
      </c>
      <c r="E53" s="46">
        <f>'Monthly Data'!AL53</f>
        <v>185.89999999999995</v>
      </c>
      <c r="F53" s="46">
        <f>'Monthly Data'!AI53</f>
        <v>0</v>
      </c>
      <c r="G53" s="29">
        <f>'Monthly Data'!BG53</f>
        <v>52</v>
      </c>
      <c r="H53" s="46">
        <f>'Monthly Data'!X53</f>
        <v>3126.8</v>
      </c>
      <c r="I53" s="29">
        <f>'Monthly Data'!BF53</f>
        <v>1</v>
      </c>
      <c r="K53" s="29">
        <f>'GS&lt;50 PW'!$B$6</f>
        <v>54.093695512120597</v>
      </c>
      <c r="L53" s="29">
        <f>E53*'GS&lt;50 PW'!$B$7</f>
        <v>5.7175510623065451</v>
      </c>
      <c r="M53" s="29">
        <f>F53*'GS&lt;50 PW'!$B$8</f>
        <v>0</v>
      </c>
      <c r="N53" s="29">
        <f>G53*'GS&lt;50 PW'!$B$9</f>
        <v>-4.7920902415522555</v>
      </c>
      <c r="O53" s="29">
        <f>H53*'GS&lt;50 PW'!$B$10</f>
        <v>36.106722655575787</v>
      </c>
      <c r="P53" s="29">
        <f>I53*'GS&lt;50 PW'!$B$11</f>
        <v>-1.96382360029251</v>
      </c>
      <c r="Q53" s="157">
        <f>'Monthly Data'!H53</f>
        <v>5185</v>
      </c>
      <c r="R53" s="29">
        <f>'Monthly Data'!BH53</f>
        <v>30</v>
      </c>
      <c r="S53" s="44">
        <f t="shared" si="4"/>
        <v>13869157.715628</v>
      </c>
      <c r="T53" s="44">
        <f t="shared" si="5"/>
        <v>113349.0714829769</v>
      </c>
      <c r="U53" s="48">
        <f t="shared" si="6"/>
        <v>8.2400878360010064E-3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7">
        <f>'Monthly Data'!J54</f>
        <v>13728640.644145023</v>
      </c>
      <c r="E54" s="46">
        <f>'Monthly Data'!AL54</f>
        <v>33.899999999999991</v>
      </c>
      <c r="F54" s="46">
        <f>'Monthly Data'!AI54</f>
        <v>18.200000000000003</v>
      </c>
      <c r="G54" s="29">
        <f>'Monthly Data'!BG54</f>
        <v>53</v>
      </c>
      <c r="H54" s="46">
        <f>'Monthly Data'!X54</f>
        <v>3114.3</v>
      </c>
      <c r="I54" s="29">
        <f>'Monthly Data'!BF54</f>
        <v>1</v>
      </c>
      <c r="K54" s="29">
        <f>'GS&lt;50 PW'!$B$6</f>
        <v>54.093695512120597</v>
      </c>
      <c r="L54" s="29">
        <f>E54*'GS&lt;50 PW'!$B$7</f>
        <v>1.0426303443366964</v>
      </c>
      <c r="M54" s="29">
        <f>F54*'GS&lt;50 PW'!$B$8</f>
        <v>1.4372575620921211</v>
      </c>
      <c r="N54" s="29">
        <f>G54*'GS&lt;50 PW'!$B$9</f>
        <v>-4.8842458231205681</v>
      </c>
      <c r="O54" s="29">
        <f>H54*'GS&lt;50 PW'!$B$10</f>
        <v>35.962378906952694</v>
      </c>
      <c r="P54" s="29">
        <f>I54*'GS&lt;50 PW'!$B$11</f>
        <v>-1.96382360029251</v>
      </c>
      <c r="Q54" s="157">
        <f>'Monthly Data'!H54</f>
        <v>5182</v>
      </c>
      <c r="R54" s="29">
        <f>'Monthly Data'!BH54</f>
        <v>31</v>
      </c>
      <c r="S54" s="44">
        <f t="shared" si="4"/>
        <v>13765074.491577385</v>
      </c>
      <c r="T54" s="44">
        <f t="shared" si="5"/>
        <v>36433.847432361916</v>
      </c>
      <c r="U54" s="48">
        <f t="shared" si="6"/>
        <v>2.6538568804261174E-3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7">
        <f>'Monthly Data'!J55</f>
        <v>14380195.644145023</v>
      </c>
      <c r="E55" s="46">
        <f>'Monthly Data'!AL55</f>
        <v>0</v>
      </c>
      <c r="F55" s="46">
        <f>'Monthly Data'!AI55</f>
        <v>86.1</v>
      </c>
      <c r="G55" s="29">
        <f>'Monthly Data'!BG55</f>
        <v>54</v>
      </c>
      <c r="H55" s="46">
        <f>'Monthly Data'!X55</f>
        <v>3091.8</v>
      </c>
      <c r="I55" s="29">
        <f>'Monthly Data'!BF55</f>
        <v>0</v>
      </c>
      <c r="K55" s="29">
        <f>'GS&lt;50 PW'!$B$6</f>
        <v>54.093695512120597</v>
      </c>
      <c r="L55" s="29">
        <f>E55*'GS&lt;50 PW'!$B$7</f>
        <v>0</v>
      </c>
      <c r="M55" s="29">
        <f>F55*'GS&lt;50 PW'!$B$8</f>
        <v>6.7993338514358017</v>
      </c>
      <c r="N55" s="29">
        <f>G55*'GS&lt;50 PW'!$B$9</f>
        <v>-4.9764014046888807</v>
      </c>
      <c r="O55" s="29">
        <f>H55*'GS&lt;50 PW'!$B$10</f>
        <v>35.702560159431123</v>
      </c>
      <c r="P55" s="29">
        <f>I55*'GS&lt;50 PW'!$B$11</f>
        <v>0</v>
      </c>
      <c r="Q55" s="157">
        <f>'Monthly Data'!H55</f>
        <v>5192.5</v>
      </c>
      <c r="R55" s="29">
        <f>'Monthly Data'!BH55</f>
        <v>30</v>
      </c>
      <c r="S55" s="44">
        <f t="shared" si="4"/>
        <v>14271979.02912797</v>
      </c>
      <c r="T55" s="44">
        <f t="shared" si="5"/>
        <v>-108216.61501705274</v>
      </c>
      <c r="U55" s="48">
        <f t="shared" si="6"/>
        <v>7.5253924004235464E-3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7">
        <f>'Monthly Data'!J56</f>
        <v>15171411.644145023</v>
      </c>
      <c r="E56" s="46">
        <f>'Monthly Data'!AL56</f>
        <v>0</v>
      </c>
      <c r="F56" s="46">
        <f>'Monthly Data'!AI56</f>
        <v>119.49999999999999</v>
      </c>
      <c r="G56" s="29">
        <f>'Monthly Data'!BG56</f>
        <v>55</v>
      </c>
      <c r="H56" s="46">
        <f>'Monthly Data'!X56</f>
        <v>3067.1</v>
      </c>
      <c r="I56" s="29">
        <f>'Monthly Data'!BF56</f>
        <v>0</v>
      </c>
      <c r="K56" s="29">
        <f>'GS&lt;50 PW'!$B$6</f>
        <v>54.093695512120597</v>
      </c>
      <c r="L56" s="29">
        <f>E56*'GS&lt;50 PW'!$B$7</f>
        <v>0</v>
      </c>
      <c r="M56" s="29">
        <f>F56*'GS&lt;50 PW'!$B$8</f>
        <v>9.4369383884620017</v>
      </c>
      <c r="N56" s="29">
        <f>G56*'GS&lt;50 PW'!$B$9</f>
        <v>-5.0685569862571933</v>
      </c>
      <c r="O56" s="29">
        <f>H56*'GS&lt;50 PW'!$B$10</f>
        <v>35.417336912151882</v>
      </c>
      <c r="P56" s="29">
        <f>I56*'GS&lt;50 PW'!$B$11</f>
        <v>0</v>
      </c>
      <c r="Q56" s="157">
        <f>'Monthly Data'!H56</f>
        <v>5203</v>
      </c>
      <c r="R56" s="29">
        <f>'Monthly Data'!BH56</f>
        <v>31</v>
      </c>
      <c r="S56" s="44">
        <f t="shared" si="4"/>
        <v>15142092.294314001</v>
      </c>
      <c r="T56" s="44">
        <f t="shared" si="5"/>
        <v>-29319.349831022322</v>
      </c>
      <c r="U56" s="48">
        <f t="shared" si="6"/>
        <v>1.9325393390362126E-3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7">
        <f>'Monthly Data'!J57</f>
        <v>14799566.644145023</v>
      </c>
      <c r="E57" s="46">
        <f>'Monthly Data'!AL57</f>
        <v>0</v>
      </c>
      <c r="F57" s="46">
        <f>'Monthly Data'!AI57</f>
        <v>126.70000000000002</v>
      </c>
      <c r="G57" s="29">
        <f>'Monthly Data'!BG57</f>
        <v>56</v>
      </c>
      <c r="H57" s="46">
        <f>'Monthly Data'!X57</f>
        <v>3056.5</v>
      </c>
      <c r="I57" s="29">
        <f>'Monthly Data'!BF57</f>
        <v>0</v>
      </c>
      <c r="K57" s="29">
        <f>'GS&lt;50 PW'!$B$6</f>
        <v>54.093695512120597</v>
      </c>
      <c r="L57" s="29">
        <f>E57*'GS&lt;50 PW'!$B$7</f>
        <v>0</v>
      </c>
      <c r="M57" s="29">
        <f>F57*'GS&lt;50 PW'!$B$8</f>
        <v>10.005523797641304</v>
      </c>
      <c r="N57" s="29">
        <f>G57*'GS&lt;50 PW'!$B$9</f>
        <v>-5.1607125678255059</v>
      </c>
      <c r="O57" s="29">
        <f>H57*'GS&lt;50 PW'!$B$10</f>
        <v>35.294933413319498</v>
      </c>
      <c r="P57" s="29">
        <f>I57*'GS&lt;50 PW'!$B$11</f>
        <v>0</v>
      </c>
      <c r="Q57" s="157">
        <f>'Monthly Data'!H57</f>
        <v>5210</v>
      </c>
      <c r="R57" s="29">
        <f>'Monthly Data'!BH57</f>
        <v>31</v>
      </c>
      <c r="S57" s="44">
        <f t="shared" si="4"/>
        <v>15219642.919475378</v>
      </c>
      <c r="T57" s="44">
        <f t="shared" si="5"/>
        <v>420076.27533035539</v>
      </c>
      <c r="U57" s="48">
        <f t="shared" si="6"/>
        <v>2.8384363233807604E-2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7">
        <f>'Monthly Data'!J58</f>
        <v>13670813.644145023</v>
      </c>
      <c r="E58" s="46">
        <f>'Monthly Data'!AL58</f>
        <v>0.59999999999999964</v>
      </c>
      <c r="F58" s="46">
        <f>'Monthly Data'!AI58</f>
        <v>64.600000000000009</v>
      </c>
      <c r="G58" s="29">
        <f>'Monthly Data'!BG58</f>
        <v>57</v>
      </c>
      <c r="H58" s="46">
        <f>'Monthly Data'!X58</f>
        <v>3058.5</v>
      </c>
      <c r="I58" s="29">
        <f>'Monthly Data'!BF58</f>
        <v>1</v>
      </c>
      <c r="K58" s="29">
        <f>'GS&lt;50 PW'!$B$6</f>
        <v>54.093695512120597</v>
      </c>
      <c r="L58" s="29">
        <f>E58*'GS&lt;50 PW'!$B$7</f>
        <v>1.845363441303887E-2</v>
      </c>
      <c r="M58" s="29">
        <f>F58*'GS&lt;50 PW'!$B$8</f>
        <v>5.1014746434698361</v>
      </c>
      <c r="N58" s="29">
        <f>G58*'GS&lt;50 PW'!$B$9</f>
        <v>-5.2528681493938185</v>
      </c>
      <c r="O58" s="29">
        <f>H58*'GS&lt;50 PW'!$B$10</f>
        <v>35.318028413099192</v>
      </c>
      <c r="P58" s="29">
        <f>I58*'GS&lt;50 PW'!$B$11</f>
        <v>-1.96382360029251</v>
      </c>
      <c r="Q58" s="157">
        <f>'Monthly Data'!H58</f>
        <v>5214</v>
      </c>
      <c r="R58" s="29">
        <f>'Monthly Data'!BH58</f>
        <v>30</v>
      </c>
      <c r="S58" s="44">
        <f t="shared" si="4"/>
        <v>13657806.114123382</v>
      </c>
      <c r="T58" s="44">
        <f t="shared" si="5"/>
        <v>-13007.530021641403</v>
      </c>
      <c r="U58" s="48">
        <f t="shared" si="6"/>
        <v>9.51481774255061E-4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7">
        <f>'Monthly Data'!J59</f>
        <v>13266929.644145023</v>
      </c>
      <c r="E59" s="46">
        <f>'Monthly Data'!AL59</f>
        <v>50.6</v>
      </c>
      <c r="F59" s="46">
        <f>'Monthly Data'!AI59</f>
        <v>6.3999999999999986</v>
      </c>
      <c r="G59" s="29">
        <f>'Monthly Data'!BG59</f>
        <v>58</v>
      </c>
      <c r="H59" s="46">
        <f>'Monthly Data'!X59</f>
        <v>3072.7</v>
      </c>
      <c r="I59" s="29">
        <f>'Monthly Data'!BF59</f>
        <v>1</v>
      </c>
      <c r="K59" s="29">
        <f>'GS&lt;50 PW'!$B$6</f>
        <v>54.093695512120597</v>
      </c>
      <c r="L59" s="29">
        <f>E59*'GS&lt;50 PW'!$B$7</f>
        <v>1.5562565021662789</v>
      </c>
      <c r="M59" s="29">
        <f>F59*'GS&lt;50 PW'!$B$8</f>
        <v>0.50540925260382263</v>
      </c>
      <c r="N59" s="29">
        <f>G59*'GS&lt;50 PW'!$B$9</f>
        <v>-5.3450237309621311</v>
      </c>
      <c r="O59" s="29">
        <f>H59*'GS&lt;50 PW'!$B$10</f>
        <v>35.482002911535027</v>
      </c>
      <c r="P59" s="29">
        <f>I59*'GS&lt;50 PW'!$B$11</f>
        <v>-1.96382360029251</v>
      </c>
      <c r="Q59" s="157">
        <f>'Monthly Data'!H59</f>
        <v>5215</v>
      </c>
      <c r="R59" s="29">
        <f>'Monthly Data'!BH59</f>
        <v>31</v>
      </c>
      <c r="S59" s="44">
        <f t="shared" si="4"/>
        <v>13632969.676097915</v>
      </c>
      <c r="T59" s="44">
        <f t="shared" si="5"/>
        <v>366040.0319528915</v>
      </c>
      <c r="U59" s="48">
        <f t="shared" si="6"/>
        <v>2.7590410273595798E-2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7">
        <f>'Monthly Data'!J60</f>
        <v>14011300.644145023</v>
      </c>
      <c r="E60" s="46">
        <f>'Monthly Data'!AL60</f>
        <v>261.60000000000002</v>
      </c>
      <c r="F60" s="46">
        <f>'Monthly Data'!AI60</f>
        <v>0</v>
      </c>
      <c r="G60" s="29">
        <f>'Monthly Data'!BG60</f>
        <v>59</v>
      </c>
      <c r="H60" s="46">
        <f>'Monthly Data'!X60</f>
        <v>3082</v>
      </c>
      <c r="I60" s="29">
        <f>'Monthly Data'!BF60</f>
        <v>1</v>
      </c>
      <c r="K60" s="29">
        <f>'GS&lt;50 PW'!$B$6</f>
        <v>54.093695512120597</v>
      </c>
      <c r="L60" s="29">
        <f>E60*'GS&lt;50 PW'!$B$7</f>
        <v>8.0457846040849521</v>
      </c>
      <c r="M60" s="29">
        <f>F60*'GS&lt;50 PW'!$B$8</f>
        <v>0</v>
      </c>
      <c r="N60" s="29">
        <f>G60*'GS&lt;50 PW'!$B$9</f>
        <v>-5.4371793125304437</v>
      </c>
      <c r="O60" s="29">
        <f>H60*'GS&lt;50 PW'!$B$10</f>
        <v>35.589394660510614</v>
      </c>
      <c r="P60" s="29">
        <f>I60*'GS&lt;50 PW'!$B$11</f>
        <v>-1.96382360029251</v>
      </c>
      <c r="Q60" s="157">
        <f>'Monthly Data'!H60</f>
        <v>5219</v>
      </c>
      <c r="R60" s="29">
        <f>'Monthly Data'!BH60</f>
        <v>30</v>
      </c>
      <c r="S60" s="44">
        <f t="shared" si="4"/>
        <v>14142634.89772976</v>
      </c>
      <c r="T60" s="44">
        <f t="shared" si="5"/>
        <v>131334.25358473696</v>
      </c>
      <c r="U60" s="48">
        <f t="shared" si="6"/>
        <v>9.3734519671175784E-3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7">
        <f>'Monthly Data'!J61</f>
        <v>15136895.644145023</v>
      </c>
      <c r="E61" s="46">
        <f>'Monthly Data'!AL61</f>
        <v>333.1</v>
      </c>
      <c r="F61" s="46">
        <f>'Monthly Data'!AI61</f>
        <v>0</v>
      </c>
      <c r="G61" s="29">
        <f>'Monthly Data'!BG61</f>
        <v>60</v>
      </c>
      <c r="H61" s="46">
        <f>'Monthly Data'!X61</f>
        <v>3080.1</v>
      </c>
      <c r="I61" s="29">
        <f>'Monthly Data'!BF61</f>
        <v>0</v>
      </c>
      <c r="K61" s="29">
        <f>'GS&lt;50 PW'!$B$6</f>
        <v>54.093695512120597</v>
      </c>
      <c r="L61" s="29">
        <f>E61*'GS&lt;50 PW'!$B$7</f>
        <v>10.244842704972086</v>
      </c>
      <c r="M61" s="29">
        <f>F61*'GS&lt;50 PW'!$B$8</f>
        <v>0</v>
      </c>
      <c r="N61" s="29">
        <f>G61*'GS&lt;50 PW'!$B$9</f>
        <v>-5.5293348940987563</v>
      </c>
      <c r="O61" s="29">
        <f>H61*'GS&lt;50 PW'!$B$10</f>
        <v>35.567454410719897</v>
      </c>
      <c r="P61" s="29">
        <f>I61*'GS&lt;50 PW'!$B$11</f>
        <v>0</v>
      </c>
      <c r="Q61" s="157">
        <f>'Monthly Data'!H61</f>
        <v>5230</v>
      </c>
      <c r="R61" s="29">
        <f>'Monthly Data'!BH61</f>
        <v>31</v>
      </c>
      <c r="S61" s="44">
        <f t="shared" si="4"/>
        <v>15301287.518367026</v>
      </c>
      <c r="T61" s="44">
        <f t="shared" si="5"/>
        <v>164391.87422200292</v>
      </c>
      <c r="U61" s="48">
        <f t="shared" si="6"/>
        <v>1.0860342707428916E-2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7">
        <f>'Monthly Data'!J62</f>
        <v>16182248.972756768</v>
      </c>
      <c r="E62" s="46">
        <f>'Monthly Data'!AL62</f>
        <v>553.59999999999991</v>
      </c>
      <c r="F62" s="46">
        <f>'Monthly Data'!AI62</f>
        <v>0</v>
      </c>
      <c r="G62" s="29">
        <f>'Monthly Data'!BG62</f>
        <v>61</v>
      </c>
      <c r="H62" s="46">
        <f>'Monthly Data'!X62</f>
        <v>3076.8</v>
      </c>
      <c r="I62" s="29">
        <f>'Monthly Data'!BF62</f>
        <v>0</v>
      </c>
      <c r="K62" s="29">
        <f>'GS&lt;50 PW'!$B$6</f>
        <v>54.093695512120597</v>
      </c>
      <c r="L62" s="29">
        <f>E62*'GS&lt;50 PW'!$B$7</f>
        <v>17.026553351763869</v>
      </c>
      <c r="M62" s="29">
        <f>F62*'GS&lt;50 PW'!$B$8</f>
        <v>0</v>
      </c>
      <c r="N62" s="29">
        <f>G62*'GS&lt;50 PW'!$B$9</f>
        <v>-5.6214904756670689</v>
      </c>
      <c r="O62" s="29">
        <f>H62*'GS&lt;50 PW'!$B$10</f>
        <v>35.529347661083406</v>
      </c>
      <c r="P62" s="29">
        <f>I62*'GS&lt;50 PW'!$B$11</f>
        <v>0</v>
      </c>
      <c r="Q62" s="157">
        <f>'Monthly Data'!H62</f>
        <v>5230</v>
      </c>
      <c r="R62" s="29">
        <f>'Monthly Data'!BH62</f>
        <v>31</v>
      </c>
      <c r="S62" s="44">
        <f t="shared" si="4"/>
        <v>16379686.83377314</v>
      </c>
      <c r="T62" s="44">
        <f t="shared" si="5"/>
        <v>197437.86101637222</v>
      </c>
      <c r="U62" s="48">
        <f t="shared" si="6"/>
        <v>1.2200891319171021E-2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7">
        <f>'Monthly Data'!J63</f>
        <v>15129726.972756768</v>
      </c>
      <c r="E63" s="46">
        <f>'Monthly Data'!AL63</f>
        <v>647.9</v>
      </c>
      <c r="F63" s="46">
        <f>'Monthly Data'!AI63</f>
        <v>0</v>
      </c>
      <c r="G63" s="29">
        <f>'Monthly Data'!BG63</f>
        <v>62</v>
      </c>
      <c r="H63" s="46">
        <f>'Monthly Data'!X63</f>
        <v>3085.5</v>
      </c>
      <c r="I63" s="29">
        <f>'Monthly Data'!BF63</f>
        <v>0</v>
      </c>
      <c r="K63" s="29">
        <f>'GS&lt;50 PW'!$B$6</f>
        <v>54.093695512120597</v>
      </c>
      <c r="L63" s="29">
        <f>E63*'GS&lt;50 PW'!$B$7</f>
        <v>19.926849560346483</v>
      </c>
      <c r="M63" s="29">
        <f>F63*'GS&lt;50 PW'!$B$8</f>
        <v>0</v>
      </c>
      <c r="N63" s="29">
        <f>G63*'GS&lt;50 PW'!$B$9</f>
        <v>-5.7136460572353815</v>
      </c>
      <c r="O63" s="29">
        <f>H63*'GS&lt;50 PW'!$B$10</f>
        <v>35.62981091012508</v>
      </c>
      <c r="P63" s="29">
        <f>I63*'GS&lt;50 PW'!$B$11</f>
        <v>0</v>
      </c>
      <c r="Q63" s="157">
        <f>'Monthly Data'!H63</f>
        <v>5234</v>
      </c>
      <c r="R63" s="29">
        <f>'Monthly Data'!BH63</f>
        <v>28</v>
      </c>
      <c r="S63" s="44">
        <f t="shared" si="4"/>
        <v>15232132.712980887</v>
      </c>
      <c r="T63" s="44">
        <f t="shared" si="5"/>
        <v>102405.74022411928</v>
      </c>
      <c r="U63" s="48">
        <f t="shared" si="6"/>
        <v>6.7685121092082778E-3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7">
        <f>'Monthly Data'!J64</f>
        <v>15539703.972756768</v>
      </c>
      <c r="E64" s="46">
        <f>'Monthly Data'!AL64</f>
        <v>408</v>
      </c>
      <c r="F64" s="46">
        <f>'Monthly Data'!AI64</f>
        <v>0</v>
      </c>
      <c r="G64" s="29">
        <f>'Monthly Data'!BG64</f>
        <v>63</v>
      </c>
      <c r="H64" s="46">
        <f>'Monthly Data'!X64</f>
        <v>3108.7</v>
      </c>
      <c r="I64" s="29">
        <f>'Monthly Data'!BF64</f>
        <v>1</v>
      </c>
      <c r="K64" s="29">
        <f>'GS&lt;50 PW'!$B$6</f>
        <v>54.093695512120597</v>
      </c>
      <c r="L64" s="29">
        <f>E64*'GS&lt;50 PW'!$B$7</f>
        <v>12.548471400866438</v>
      </c>
      <c r="M64" s="29">
        <f>F64*'GS&lt;50 PW'!$B$8</f>
        <v>0</v>
      </c>
      <c r="N64" s="29">
        <f>G64*'GS&lt;50 PW'!$B$9</f>
        <v>-5.8058016388036942</v>
      </c>
      <c r="O64" s="29">
        <f>H64*'GS&lt;50 PW'!$B$10</f>
        <v>35.897712907569542</v>
      </c>
      <c r="P64" s="29">
        <f>I64*'GS&lt;50 PW'!$B$11</f>
        <v>-1.96382360029251</v>
      </c>
      <c r="Q64" s="157">
        <f>'Monthly Data'!H64</f>
        <v>5236</v>
      </c>
      <c r="R64" s="29">
        <f>'Monthly Data'!BH64</f>
        <v>31</v>
      </c>
      <c r="S64" s="44">
        <f t="shared" si="4"/>
        <v>15382728.642644322</v>
      </c>
      <c r="T64" s="44">
        <f t="shared" si="5"/>
        <v>-156975.3301124461</v>
      </c>
      <c r="U64" s="48">
        <f t="shared" si="6"/>
        <v>1.0101565022579927E-2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7">
        <f>'Monthly Data'!J65</f>
        <v>13711648.972756768</v>
      </c>
      <c r="E65" s="46">
        <f>'Monthly Data'!AL65</f>
        <v>149.69999999999996</v>
      </c>
      <c r="F65" s="46">
        <f>'Monthly Data'!AI65</f>
        <v>0</v>
      </c>
      <c r="G65" s="29">
        <f>'Monthly Data'!BG65</f>
        <v>64</v>
      </c>
      <c r="H65" s="46">
        <f>'Monthly Data'!X65</f>
        <v>3122.7</v>
      </c>
      <c r="I65" s="29">
        <f>'Monthly Data'!BF65</f>
        <v>1</v>
      </c>
      <c r="K65" s="29">
        <f>'GS&lt;50 PW'!$B$6</f>
        <v>54.093695512120597</v>
      </c>
      <c r="L65" s="29">
        <f>E65*'GS&lt;50 PW'!$B$7</f>
        <v>4.6041817860531991</v>
      </c>
      <c r="M65" s="29">
        <f>F65*'GS&lt;50 PW'!$B$8</f>
        <v>0</v>
      </c>
      <c r="N65" s="29">
        <f>G65*'GS&lt;50 PW'!$B$9</f>
        <v>-5.8979572203720068</v>
      </c>
      <c r="O65" s="29">
        <f>H65*'GS&lt;50 PW'!$B$10</f>
        <v>36.059377906027407</v>
      </c>
      <c r="P65" s="29">
        <f>I65*'GS&lt;50 PW'!$B$11</f>
        <v>-1.96382360029251</v>
      </c>
      <c r="Q65" s="157">
        <f>'Monthly Data'!H65</f>
        <v>5236</v>
      </c>
      <c r="R65" s="29">
        <f>'Monthly Data'!BH65</f>
        <v>30</v>
      </c>
      <c r="S65" s="44">
        <f t="shared" si="4"/>
        <v>13649541.116165942</v>
      </c>
      <c r="T65" s="44">
        <f t="shared" si="5"/>
        <v>-62107.856590826064</v>
      </c>
      <c r="U65" s="48">
        <f t="shared" si="6"/>
        <v>4.5295687421860169E-3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7">
        <f>'Monthly Data'!J66</f>
        <v>13844318.972756768</v>
      </c>
      <c r="E66" s="46">
        <f>'Monthly Data'!AL66</f>
        <v>18.3</v>
      </c>
      <c r="F66" s="46">
        <f>'Monthly Data'!AI66</f>
        <v>35.1</v>
      </c>
      <c r="G66" s="29">
        <f>'Monthly Data'!BG66</f>
        <v>65</v>
      </c>
      <c r="H66" s="46">
        <f>'Monthly Data'!X66</f>
        <v>3142.3</v>
      </c>
      <c r="I66" s="29">
        <f>'Monthly Data'!BF66</f>
        <v>1</v>
      </c>
      <c r="K66" s="29">
        <f>'GS&lt;50 PW'!$B$6</f>
        <v>54.093695512120597</v>
      </c>
      <c r="L66" s="29">
        <f>E66*'GS&lt;50 PW'!$B$7</f>
        <v>0.56283584959768584</v>
      </c>
      <c r="M66" s="29">
        <f>F66*'GS&lt;50 PW'!$B$8</f>
        <v>2.7718538697490902</v>
      </c>
      <c r="N66" s="29">
        <f>G66*'GS&lt;50 PW'!$B$9</f>
        <v>-5.9901128019403194</v>
      </c>
      <c r="O66" s="29">
        <f>H66*'GS&lt;50 PW'!$B$10</f>
        <v>36.285708903868432</v>
      </c>
      <c r="P66" s="29">
        <f>I66*'GS&lt;50 PW'!$B$11</f>
        <v>-1.96382360029251</v>
      </c>
      <c r="Q66" s="157">
        <f>'Monthly Data'!H66</f>
        <v>5250</v>
      </c>
      <c r="R66" s="29">
        <f>'Monthly Data'!BH66</f>
        <v>31</v>
      </c>
      <c r="S66" s="44">
        <f t="shared" si="4"/>
        <v>13957465.671062507</v>
      </c>
      <c r="T66" s="44">
        <f t="shared" ref="T66:T97" si="9">S66-D66</f>
        <v>113146.69830573909</v>
      </c>
      <c r="U66" s="48">
        <f t="shared" ref="U66:U97" si="10">ABS(T66/D66)</f>
        <v>8.1727890355886967E-3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7">
        <f>'Monthly Data'!J67</f>
        <v>14160378.972756768</v>
      </c>
      <c r="E67" s="46">
        <f>'Monthly Data'!AL67</f>
        <v>3.5</v>
      </c>
      <c r="F67" s="46">
        <f>'Monthly Data'!AI67</f>
        <v>56.3</v>
      </c>
      <c r="G67" s="29">
        <f>'Monthly Data'!BG67</f>
        <v>66</v>
      </c>
      <c r="H67" s="46">
        <f>'Monthly Data'!X67</f>
        <v>3163.2</v>
      </c>
      <c r="I67" s="29">
        <f>'Monthly Data'!BF67</f>
        <v>0</v>
      </c>
      <c r="K67" s="29">
        <f>'GS&lt;50 PW'!$B$6</f>
        <v>54.093695512120597</v>
      </c>
      <c r="L67" s="29">
        <f>E67*'GS&lt;50 PW'!$B$7</f>
        <v>0.10764620074272679</v>
      </c>
      <c r="M67" s="29">
        <f>F67*'GS&lt;50 PW'!$B$8</f>
        <v>4.446022018999253</v>
      </c>
      <c r="N67" s="29">
        <f>G67*'GS&lt;50 PW'!$B$9</f>
        <v>-6.082268383508632</v>
      </c>
      <c r="O67" s="29">
        <f>H67*'GS&lt;50 PW'!$B$10</f>
        <v>36.527051651566239</v>
      </c>
      <c r="P67" s="29">
        <f>I67*'GS&lt;50 PW'!$B$11</f>
        <v>0</v>
      </c>
      <c r="Q67" s="157">
        <f>'Monthly Data'!H67</f>
        <v>5241</v>
      </c>
      <c r="R67" s="29">
        <f>'Monthly Data'!BH67</f>
        <v>30</v>
      </c>
      <c r="S67" s="44">
        <f t="shared" ref="S67:S121" si="11">SUM(K67:P67)*Q67*R67</f>
        <v>14007958.272797449</v>
      </c>
      <c r="T67" s="44">
        <f t="shared" si="9"/>
        <v>-152420.69995931908</v>
      </c>
      <c r="U67" s="48">
        <f t="shared" si="10"/>
        <v>1.0763885645473339E-2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7">
        <f>'Monthly Data'!J68</f>
        <v>15620808.972756768</v>
      </c>
      <c r="E68" s="46">
        <f>'Monthly Data'!AL68</f>
        <v>0</v>
      </c>
      <c r="F68" s="46">
        <f>'Monthly Data'!AI68</f>
        <v>182.9</v>
      </c>
      <c r="G68" s="29">
        <f>'Monthly Data'!BG68</f>
        <v>67</v>
      </c>
      <c r="H68" s="46">
        <f>'Monthly Data'!X68</f>
        <v>3194.9</v>
      </c>
      <c r="I68" s="29">
        <f>'Monthly Data'!BF68</f>
        <v>0</v>
      </c>
      <c r="K68" s="29">
        <f>'GS&lt;50 PW'!$B$6</f>
        <v>54.093695512120597</v>
      </c>
      <c r="L68" s="29">
        <f>E68*'GS&lt;50 PW'!$B$7</f>
        <v>0</v>
      </c>
      <c r="M68" s="29">
        <f>F68*'GS&lt;50 PW'!$B$8</f>
        <v>14.44364879706862</v>
      </c>
      <c r="N68" s="29">
        <f>G68*'GS&lt;50 PW'!$B$9</f>
        <v>-6.1744239650769446</v>
      </c>
      <c r="O68" s="29">
        <f>H68*'GS&lt;50 PW'!$B$10</f>
        <v>36.89310739807442</v>
      </c>
      <c r="P68" s="29">
        <f>I68*'GS&lt;50 PW'!$B$11</f>
        <v>0</v>
      </c>
      <c r="Q68" s="157">
        <f>'Monthly Data'!H68</f>
        <v>5240</v>
      </c>
      <c r="R68" s="29">
        <f>'Monthly Data'!BH68</f>
        <v>31</v>
      </c>
      <c r="S68" s="44">
        <f t="shared" si="11"/>
        <v>16123149.146440806</v>
      </c>
      <c r="T68" s="44">
        <f t="shared" si="9"/>
        <v>502340.17368403822</v>
      </c>
      <c r="U68" s="48">
        <f t="shared" si="10"/>
        <v>3.2158396825678934E-2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7">
        <f>'Monthly Data'!J69</f>
        <v>15851495.972756768</v>
      </c>
      <c r="E69" s="46">
        <f>'Monthly Data'!AL69</f>
        <v>0</v>
      </c>
      <c r="F69" s="46">
        <f>'Monthly Data'!AI69</f>
        <v>148.70000000000002</v>
      </c>
      <c r="G69" s="29">
        <f>'Monthly Data'!BG69</f>
        <v>68</v>
      </c>
      <c r="H69" s="46">
        <f>'Monthly Data'!X69</f>
        <v>3214.6</v>
      </c>
      <c r="I69" s="29">
        <f>'Monthly Data'!BF69</f>
        <v>0</v>
      </c>
      <c r="K69" s="29">
        <f>'GS&lt;50 PW'!$B$6</f>
        <v>54.093695512120597</v>
      </c>
      <c r="L69" s="29">
        <f>E69*'GS&lt;50 PW'!$B$7</f>
        <v>0</v>
      </c>
      <c r="M69" s="29">
        <f>F69*'GS&lt;50 PW'!$B$8</f>
        <v>11.742868103466945</v>
      </c>
      <c r="N69" s="29">
        <f>G69*'GS&lt;50 PW'!$B$9</f>
        <v>-6.2665795466452572</v>
      </c>
      <c r="O69" s="29">
        <f>H69*'GS&lt;50 PW'!$B$10</f>
        <v>37.120593145904415</v>
      </c>
      <c r="P69" s="29">
        <f>I69*'GS&lt;50 PW'!$B$11</f>
        <v>0</v>
      </c>
      <c r="Q69" s="157">
        <f>'Monthly Data'!H69</f>
        <v>5244</v>
      </c>
      <c r="R69" s="29">
        <f>'Monthly Data'!BH69</f>
        <v>31</v>
      </c>
      <c r="S69" s="44">
        <f t="shared" si="11"/>
        <v>15718406.994354337</v>
      </c>
      <c r="T69" s="44">
        <f t="shared" si="9"/>
        <v>-133088.97840243019</v>
      </c>
      <c r="U69" s="48">
        <f t="shared" si="10"/>
        <v>8.3959885320075821E-3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7">
        <f>'Monthly Data'!J70</f>
        <v>14469061.972756768</v>
      </c>
      <c r="E70" s="46">
        <f>'Monthly Data'!AL70</f>
        <v>0</v>
      </c>
      <c r="F70" s="46">
        <f>'Monthly Data'!AI70</f>
        <v>128.10000000000002</v>
      </c>
      <c r="G70" s="29">
        <f>'Monthly Data'!BG70</f>
        <v>69</v>
      </c>
      <c r="H70" s="46">
        <f>'Monthly Data'!X70</f>
        <v>3220.3</v>
      </c>
      <c r="I70" s="29">
        <f>'Monthly Data'!BF70</f>
        <v>1</v>
      </c>
      <c r="K70" s="29">
        <f>'GS&lt;50 PW'!$B$6</f>
        <v>54.093695512120597</v>
      </c>
      <c r="L70" s="29">
        <f>E70*'GS&lt;50 PW'!$B$7</f>
        <v>0</v>
      </c>
      <c r="M70" s="29">
        <f>F70*'GS&lt;50 PW'!$B$8</f>
        <v>10.116082071648391</v>
      </c>
      <c r="N70" s="29">
        <f>G70*'GS&lt;50 PW'!$B$9</f>
        <v>-6.3587351282135698</v>
      </c>
      <c r="O70" s="29">
        <f>H70*'GS&lt;50 PW'!$B$10</f>
        <v>37.186413895276552</v>
      </c>
      <c r="P70" s="29">
        <f>I70*'GS&lt;50 PW'!$B$11</f>
        <v>-1.96382360029251</v>
      </c>
      <c r="Q70" s="157">
        <f>'Monthly Data'!H70</f>
        <v>5237</v>
      </c>
      <c r="R70" s="29">
        <f>'Monthly Data'!BH70</f>
        <v>30</v>
      </c>
      <c r="S70" s="44">
        <f t="shared" si="11"/>
        <v>14622798.441437256</v>
      </c>
      <c r="T70" s="44">
        <f t="shared" si="9"/>
        <v>153736.46868048795</v>
      </c>
      <c r="U70" s="48">
        <f t="shared" si="10"/>
        <v>1.0625185583554232E-2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7">
        <f>'Monthly Data'!J71</f>
        <v>13421428.972756768</v>
      </c>
      <c r="E71" s="46">
        <f>'Monthly Data'!AL71</f>
        <v>51.800000000000004</v>
      </c>
      <c r="F71" s="46">
        <f>'Monthly Data'!AI71</f>
        <v>4.2999999999999972</v>
      </c>
      <c r="G71" s="29">
        <f>'Monthly Data'!BG71</f>
        <v>70</v>
      </c>
      <c r="H71" s="46">
        <f>'Monthly Data'!X71</f>
        <v>3216.5</v>
      </c>
      <c r="I71" s="29">
        <f>'Monthly Data'!BF71</f>
        <v>1</v>
      </c>
      <c r="K71" s="29">
        <f>'GS&lt;50 PW'!$B$6</f>
        <v>54.093695512120597</v>
      </c>
      <c r="L71" s="29">
        <f>E71*'GS&lt;50 PW'!$B$7</f>
        <v>1.5931637709923567</v>
      </c>
      <c r="M71" s="29">
        <f>F71*'GS&lt;50 PW'!$B$8</f>
        <v>0.33957184159319315</v>
      </c>
      <c r="N71" s="29">
        <f>G71*'GS&lt;50 PW'!$B$9</f>
        <v>-6.4508907097818824</v>
      </c>
      <c r="O71" s="29">
        <f>H71*'GS&lt;50 PW'!$B$10</f>
        <v>37.142533395695125</v>
      </c>
      <c r="P71" s="29">
        <f>I71*'GS&lt;50 PW'!$B$11</f>
        <v>-1.96382360029251</v>
      </c>
      <c r="Q71" s="157">
        <f>'Monthly Data'!H71</f>
        <v>5242</v>
      </c>
      <c r="R71" s="29">
        <f>'Monthly Data'!BH71</f>
        <v>31</v>
      </c>
      <c r="S71" s="44">
        <f t="shared" si="11"/>
        <v>13772735.167678539</v>
      </c>
      <c r="T71" s="44">
        <f t="shared" si="9"/>
        <v>351306.19492177106</v>
      </c>
      <c r="U71" s="48">
        <f t="shared" si="10"/>
        <v>2.6175021723459049E-2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7">
        <f>'Monthly Data'!J72</f>
        <v>13464090.972756768</v>
      </c>
      <c r="E72" s="46">
        <f>'Monthly Data'!AL72</f>
        <v>133</v>
      </c>
      <c r="F72" s="46">
        <f>'Monthly Data'!AI72</f>
        <v>0.10000000000000142</v>
      </c>
      <c r="G72" s="29">
        <f>'Monthly Data'!BG72</f>
        <v>71</v>
      </c>
      <c r="H72" s="46">
        <f>'Monthly Data'!X72</f>
        <v>3211.5</v>
      </c>
      <c r="I72" s="29">
        <f>'Monthly Data'!BF72</f>
        <v>1</v>
      </c>
      <c r="K72" s="29">
        <f>'GS&lt;50 PW'!$B$6</f>
        <v>54.093695512120597</v>
      </c>
      <c r="L72" s="29">
        <f>E72*'GS&lt;50 PW'!$B$7</f>
        <v>4.0905556282236182</v>
      </c>
      <c r="M72" s="29">
        <f>F72*'GS&lt;50 PW'!$B$8</f>
        <v>7.8970195719348414E-3</v>
      </c>
      <c r="N72" s="29">
        <f>G72*'GS&lt;50 PW'!$B$9</f>
        <v>-6.543046291350195</v>
      </c>
      <c r="O72" s="29">
        <f>H72*'GS&lt;50 PW'!$B$10</f>
        <v>37.084795896245886</v>
      </c>
      <c r="P72" s="29">
        <f>I72*'GS&lt;50 PW'!$B$11</f>
        <v>-1.96382360029251</v>
      </c>
      <c r="Q72" s="157">
        <f>'Monthly Data'!H72</f>
        <v>5234</v>
      </c>
      <c r="R72" s="29">
        <f>'Monthly Data'!BH72</f>
        <v>30</v>
      </c>
      <c r="S72" s="44">
        <f t="shared" si="11"/>
        <v>13624637.045312826</v>
      </c>
      <c r="T72" s="44">
        <f t="shared" si="9"/>
        <v>160546.07255605794</v>
      </c>
      <c r="U72" s="48">
        <f t="shared" si="10"/>
        <v>1.1924018701366973E-2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7">
        <f>'Monthly Data'!J73</f>
        <v>14365422.972756768</v>
      </c>
      <c r="E73" s="46">
        <f>'Monthly Data'!AL73</f>
        <v>208.49999999999994</v>
      </c>
      <c r="F73" s="46">
        <f>'Monthly Data'!AI73</f>
        <v>0</v>
      </c>
      <c r="G73" s="29">
        <f>'Monthly Data'!BG73</f>
        <v>72</v>
      </c>
      <c r="H73" s="46">
        <f>'Monthly Data'!X73</f>
        <v>3220.1</v>
      </c>
      <c r="I73" s="29">
        <f>'Monthly Data'!BF73</f>
        <v>0</v>
      </c>
      <c r="K73" s="29">
        <f>'GS&lt;50 PW'!$B$6</f>
        <v>54.093695512120597</v>
      </c>
      <c r="L73" s="29">
        <f>E73*'GS&lt;50 PW'!$B$7</f>
        <v>6.4126379585310094</v>
      </c>
      <c r="M73" s="29">
        <f>F73*'GS&lt;50 PW'!$B$8</f>
        <v>0</v>
      </c>
      <c r="N73" s="29">
        <f>G73*'GS&lt;50 PW'!$B$9</f>
        <v>-6.6352018729185076</v>
      </c>
      <c r="O73" s="29">
        <f>H73*'GS&lt;50 PW'!$B$10</f>
        <v>37.184104395298576</v>
      </c>
      <c r="P73" s="29">
        <f>I73*'GS&lt;50 PW'!$B$11</f>
        <v>0</v>
      </c>
      <c r="Q73" s="157">
        <f>'Monthly Data'!H73</f>
        <v>5238</v>
      </c>
      <c r="R73" s="29">
        <f>'Monthly Data'!BH73</f>
        <v>31</v>
      </c>
      <c r="S73" s="44">
        <f t="shared" si="11"/>
        <v>14785367.110076496</v>
      </c>
      <c r="T73" s="44">
        <f t="shared" si="9"/>
        <v>419944.13731972873</v>
      </c>
      <c r="U73" s="48">
        <f t="shared" si="10"/>
        <v>2.9232981034817397E-2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7">
        <f>'Monthly Data'!J74</f>
        <v>15516489.950975668</v>
      </c>
      <c r="E74" s="46">
        <f>'Monthly Data'!AL74</f>
        <v>439</v>
      </c>
      <c r="F74" s="46">
        <f>'Monthly Data'!AI74</f>
        <v>0</v>
      </c>
      <c r="G74" s="29">
        <f>'Monthly Data'!BG74</f>
        <v>73</v>
      </c>
      <c r="H74" s="46">
        <f>'Monthly Data'!X74</f>
        <v>3227</v>
      </c>
      <c r="I74" s="29">
        <f>'Monthly Data'!BF74</f>
        <v>0</v>
      </c>
      <c r="K74" s="29">
        <f>'GS&lt;50 PW'!$B$6</f>
        <v>54.093695512120597</v>
      </c>
      <c r="L74" s="29">
        <f>E74*'GS&lt;50 PW'!$B$7</f>
        <v>13.501909178873447</v>
      </c>
      <c r="M74" s="29">
        <f>F74*'GS&lt;50 PW'!$B$8</f>
        <v>0</v>
      </c>
      <c r="N74" s="29">
        <f>G74*'GS&lt;50 PW'!$B$9</f>
        <v>-6.7273574544868202</v>
      </c>
      <c r="O74" s="29">
        <f>H74*'GS&lt;50 PW'!$B$10</f>
        <v>37.263782144538531</v>
      </c>
      <c r="P74" s="29">
        <f>I74*'GS&lt;50 PW'!$B$11</f>
        <v>0</v>
      </c>
      <c r="Q74" s="157">
        <f>'Monthly Data'!H74</f>
        <v>5246</v>
      </c>
      <c r="R74" s="29">
        <f>'Monthly Data'!BH74</f>
        <v>31</v>
      </c>
      <c r="S74" s="44">
        <f t="shared" si="11"/>
        <v>15958819.410121948</v>
      </c>
      <c r="T74" s="44">
        <f t="shared" si="9"/>
        <v>442329.45914627984</v>
      </c>
      <c r="U74" s="48">
        <f t="shared" si="10"/>
        <v>2.8507056721192695E-2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7">
        <f>'Monthly Data'!J75</f>
        <v>14724758.950975668</v>
      </c>
      <c r="E75" s="46">
        <f>'Monthly Data'!AL75</f>
        <v>370.3</v>
      </c>
      <c r="F75" s="46">
        <f>'Monthly Data'!AI75</f>
        <v>0</v>
      </c>
      <c r="G75" s="29">
        <f>'Monthly Data'!BG75</f>
        <v>74</v>
      </c>
      <c r="H75" s="46">
        <f>'Monthly Data'!X75</f>
        <v>3221.1</v>
      </c>
      <c r="I75" s="29">
        <f>'Monthly Data'!BF75</f>
        <v>0</v>
      </c>
      <c r="K75" s="29">
        <f>'GS&lt;50 PW'!$B$6</f>
        <v>54.093695512120597</v>
      </c>
      <c r="L75" s="29">
        <f>E75*'GS&lt;50 PW'!$B$7</f>
        <v>11.388968038580495</v>
      </c>
      <c r="M75" s="29">
        <f>F75*'GS&lt;50 PW'!$B$8</f>
        <v>0</v>
      </c>
      <c r="N75" s="29">
        <f>G75*'GS&lt;50 PW'!$B$9</f>
        <v>-6.8195130360551328</v>
      </c>
      <c r="O75" s="29">
        <f>H75*'GS&lt;50 PW'!$B$10</f>
        <v>37.195651895188426</v>
      </c>
      <c r="P75" s="29">
        <f>I75*'GS&lt;50 PW'!$B$11</f>
        <v>0</v>
      </c>
      <c r="Q75" s="157">
        <f>'Monthly Data'!H75</f>
        <v>5267</v>
      </c>
      <c r="R75" s="29">
        <f>'Monthly Data'!BH75</f>
        <v>29</v>
      </c>
      <c r="S75" s="44">
        <f t="shared" si="11"/>
        <v>14641761.056485333</v>
      </c>
      <c r="T75" s="44">
        <f t="shared" si="9"/>
        <v>-82997.894490335137</v>
      </c>
      <c r="U75" s="48">
        <f t="shared" si="10"/>
        <v>5.6366216089965716E-3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7">
        <f>'Monthly Data'!J76</f>
        <v>14847791.950975668</v>
      </c>
      <c r="E76" s="46">
        <f>'Monthly Data'!AL76</f>
        <v>267</v>
      </c>
      <c r="F76" s="46">
        <f>'Monthly Data'!AI76</f>
        <v>0</v>
      </c>
      <c r="G76" s="29">
        <f>'Monthly Data'!BG76</f>
        <v>75</v>
      </c>
      <c r="H76" s="46">
        <f>'Monthly Data'!X76</f>
        <v>3210.6</v>
      </c>
      <c r="I76" s="29">
        <f>'Monthly Data'!BF76</f>
        <v>1</v>
      </c>
      <c r="K76" s="29">
        <f>'GS&lt;50 PW'!$B$6</f>
        <v>54.093695512120597</v>
      </c>
      <c r="L76" s="29">
        <f>E76*'GS&lt;50 PW'!$B$7</f>
        <v>8.2118673138023013</v>
      </c>
      <c r="M76" s="29">
        <f>F76*'GS&lt;50 PW'!$B$8</f>
        <v>0</v>
      </c>
      <c r="N76" s="29">
        <f>G76*'GS&lt;50 PW'!$B$9</f>
        <v>-6.9116686176234454</v>
      </c>
      <c r="O76" s="29">
        <f>H76*'GS&lt;50 PW'!$B$10</f>
        <v>37.074403146345027</v>
      </c>
      <c r="P76" s="29">
        <f>I76*'GS&lt;50 PW'!$B$11</f>
        <v>-1.96382360029251</v>
      </c>
      <c r="Q76" s="157">
        <f>'Monthly Data'!H76</f>
        <v>5268</v>
      </c>
      <c r="R76" s="29">
        <f>'Monthly Data'!BH76</f>
        <v>31</v>
      </c>
      <c r="S76" s="44">
        <f t="shared" si="11"/>
        <v>14780104.599875711</v>
      </c>
      <c r="T76" s="44">
        <f t="shared" si="9"/>
        <v>-67687.351099956781</v>
      </c>
      <c r="U76" s="48">
        <f t="shared" si="10"/>
        <v>4.5587486222494486E-3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7">
        <f>'Monthly Data'!J77</f>
        <v>13743186.950975668</v>
      </c>
      <c r="E77" s="46">
        <f>'Monthly Data'!AL77</f>
        <v>216.89999999999998</v>
      </c>
      <c r="F77" s="46">
        <f>'Monthly Data'!AI77</f>
        <v>0.80000000000000071</v>
      </c>
      <c r="G77" s="29">
        <f>'Monthly Data'!BG77</f>
        <v>76</v>
      </c>
      <c r="H77" s="46">
        <f>'Monthly Data'!X77</f>
        <v>3208.5</v>
      </c>
      <c r="I77" s="29">
        <f>'Monthly Data'!BF77</f>
        <v>1</v>
      </c>
      <c r="K77" s="29">
        <f>'GS&lt;50 PW'!$B$6</f>
        <v>54.093695512120597</v>
      </c>
      <c r="L77" s="29">
        <f>E77*'GS&lt;50 PW'!$B$7</f>
        <v>6.6709888403135542</v>
      </c>
      <c r="M77" s="29">
        <f>F77*'GS&lt;50 PW'!$B$8</f>
        <v>6.3176156575477899E-2</v>
      </c>
      <c r="N77" s="29">
        <f>G77*'GS&lt;50 PW'!$B$9</f>
        <v>-7.003824199191758</v>
      </c>
      <c r="O77" s="29">
        <f>H77*'GS&lt;50 PW'!$B$10</f>
        <v>37.050153396576349</v>
      </c>
      <c r="P77" s="29">
        <f>I77*'GS&lt;50 PW'!$B$11</f>
        <v>-1.96382360029251</v>
      </c>
      <c r="Q77" s="157">
        <f>'Monthly Data'!H77</f>
        <v>5267</v>
      </c>
      <c r="R77" s="29">
        <f>'Monthly Data'!BH77</f>
        <v>30</v>
      </c>
      <c r="S77" s="44">
        <f t="shared" si="11"/>
        <v>14048726.948425131</v>
      </c>
      <c r="T77" s="44">
        <f t="shared" si="9"/>
        <v>305539.99744946323</v>
      </c>
      <c r="U77" s="48">
        <f t="shared" si="10"/>
        <v>2.2232106609578799E-2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7">
        <f>'Monthly Data'!J78</f>
        <v>14047142.950975668</v>
      </c>
      <c r="E78" s="46">
        <f>'Monthly Data'!AL78</f>
        <v>41.900000000000006</v>
      </c>
      <c r="F78" s="46">
        <f>'Monthly Data'!AI78</f>
        <v>47.699999999999989</v>
      </c>
      <c r="G78" s="29">
        <f>'Monthly Data'!BG78</f>
        <v>77</v>
      </c>
      <c r="H78" s="46">
        <f>'Monthly Data'!X78</f>
        <v>3217.7</v>
      </c>
      <c r="I78" s="29">
        <f>'Monthly Data'!BF78</f>
        <v>1</v>
      </c>
      <c r="K78" s="29">
        <f>'GS&lt;50 PW'!$B$6</f>
        <v>54.093695512120597</v>
      </c>
      <c r="L78" s="29">
        <f>E78*'GS&lt;50 PW'!$B$7</f>
        <v>1.2886788031772154</v>
      </c>
      <c r="M78" s="29">
        <f>F78*'GS&lt;50 PW'!$B$8</f>
        <v>3.7668783358128652</v>
      </c>
      <c r="N78" s="29">
        <f>G78*'GS&lt;50 PW'!$B$9</f>
        <v>-7.0959797807600706</v>
      </c>
      <c r="O78" s="29">
        <f>H78*'GS&lt;50 PW'!$B$10</f>
        <v>37.156390395562944</v>
      </c>
      <c r="P78" s="29">
        <f>I78*'GS&lt;50 PW'!$B$11</f>
        <v>-1.96382360029251</v>
      </c>
      <c r="Q78" s="157">
        <f>'Monthly Data'!H78</f>
        <v>5294</v>
      </c>
      <c r="R78" s="29">
        <f>'Monthly Data'!BH78</f>
        <v>31</v>
      </c>
      <c r="S78" s="44">
        <f t="shared" si="11"/>
        <v>14318263.730883731</v>
      </c>
      <c r="T78" s="44">
        <f t="shared" si="9"/>
        <v>271120.77990806289</v>
      </c>
      <c r="U78" s="48">
        <f t="shared" si="10"/>
        <v>1.930077745020967E-2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7">
        <f>'Monthly Data'!J79</f>
        <v>14847585.950975668</v>
      </c>
      <c r="E79" s="46">
        <f>'Monthly Data'!AL79</f>
        <v>0</v>
      </c>
      <c r="F79" s="46">
        <f>'Monthly Data'!AI79</f>
        <v>110.1</v>
      </c>
      <c r="G79" s="29">
        <f>'Monthly Data'!BG79</f>
        <v>78</v>
      </c>
      <c r="H79" s="46">
        <f>'Monthly Data'!X79</f>
        <v>3230.3</v>
      </c>
      <c r="I79" s="29">
        <f>'Monthly Data'!BF79</f>
        <v>0</v>
      </c>
      <c r="K79" s="29">
        <f>'GS&lt;50 PW'!$B$6</f>
        <v>54.093695512120597</v>
      </c>
      <c r="L79" s="29">
        <f>E79*'GS&lt;50 PW'!$B$7</f>
        <v>0</v>
      </c>
      <c r="M79" s="29">
        <f>F79*'GS&lt;50 PW'!$B$8</f>
        <v>8.6946185487001362</v>
      </c>
      <c r="N79" s="29">
        <f>G79*'GS&lt;50 PW'!$B$9</f>
        <v>-7.1881353623283832</v>
      </c>
      <c r="O79" s="29">
        <f>H79*'GS&lt;50 PW'!$B$10</f>
        <v>37.301888894175029</v>
      </c>
      <c r="P79" s="29">
        <f>I79*'GS&lt;50 PW'!$B$11</f>
        <v>0</v>
      </c>
      <c r="Q79" s="157">
        <f>'Monthly Data'!H79</f>
        <v>5264</v>
      </c>
      <c r="R79" s="29">
        <f>'Monthly Data'!BH79</f>
        <v>30</v>
      </c>
      <c r="S79" s="44">
        <f t="shared" si="11"/>
        <v>14671094.514234032</v>
      </c>
      <c r="T79" s="44">
        <f t="shared" si="9"/>
        <v>-176491.4367416352</v>
      </c>
      <c r="U79" s="48">
        <f t="shared" si="10"/>
        <v>1.1886877592383127E-2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7">
        <f>'Monthly Data'!J80</f>
        <v>16625848.950975668</v>
      </c>
      <c r="E80" s="46">
        <f>'Monthly Data'!AL80</f>
        <v>0</v>
      </c>
      <c r="F80" s="46">
        <f>'Monthly Data'!AI80</f>
        <v>214.50000000000003</v>
      </c>
      <c r="G80" s="29">
        <f>'Monthly Data'!BG80</f>
        <v>79</v>
      </c>
      <c r="H80" s="46">
        <f>'Monthly Data'!X80</f>
        <v>3229.4</v>
      </c>
      <c r="I80" s="29">
        <f>'Monthly Data'!BF80</f>
        <v>0</v>
      </c>
      <c r="K80" s="29">
        <f>'GS&lt;50 PW'!$B$6</f>
        <v>54.093695512120597</v>
      </c>
      <c r="L80" s="29">
        <f>E80*'GS&lt;50 PW'!$B$7</f>
        <v>0</v>
      </c>
      <c r="M80" s="29">
        <f>F80*'GS&lt;50 PW'!$B$8</f>
        <v>16.939106981799998</v>
      </c>
      <c r="N80" s="29">
        <f>G80*'GS&lt;50 PW'!$B$9</f>
        <v>-7.2802909438966958</v>
      </c>
      <c r="O80" s="29">
        <f>H80*'GS&lt;50 PW'!$B$10</f>
        <v>37.291496144274163</v>
      </c>
      <c r="P80" s="29">
        <f>I80*'GS&lt;50 PW'!$B$11</f>
        <v>0</v>
      </c>
      <c r="Q80" s="157">
        <f>'Monthly Data'!H80</f>
        <v>5262</v>
      </c>
      <c r="R80" s="29">
        <f>'Monthly Data'!BH80</f>
        <v>31</v>
      </c>
      <c r="S80" s="44">
        <f t="shared" si="11"/>
        <v>16482500.62310929</v>
      </c>
      <c r="T80" s="44">
        <f t="shared" si="9"/>
        <v>-143348.32786637731</v>
      </c>
      <c r="U80" s="48">
        <f t="shared" si="10"/>
        <v>8.6220155306995661E-3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7">
        <f>'Monthly Data'!J81</f>
        <v>16997943.950975668</v>
      </c>
      <c r="E81" s="46">
        <f>'Monthly Data'!AL81</f>
        <v>0</v>
      </c>
      <c r="F81" s="46">
        <f>'Monthly Data'!AI81</f>
        <v>239.79999999999998</v>
      </c>
      <c r="G81" s="29">
        <f>'Monthly Data'!BG81</f>
        <v>80</v>
      </c>
      <c r="H81" s="46">
        <f>'Monthly Data'!X81</f>
        <v>3224.8</v>
      </c>
      <c r="I81" s="29">
        <f>'Monthly Data'!BF81</f>
        <v>0</v>
      </c>
      <c r="K81" s="29">
        <f>'GS&lt;50 PW'!$B$6</f>
        <v>54.093695512120597</v>
      </c>
      <c r="L81" s="29">
        <f>E81*'GS&lt;50 PW'!$B$7</f>
        <v>0</v>
      </c>
      <c r="M81" s="29">
        <f>F81*'GS&lt;50 PW'!$B$8</f>
        <v>18.93705293349948</v>
      </c>
      <c r="N81" s="29">
        <f>G81*'GS&lt;50 PW'!$B$9</f>
        <v>-7.3724465254650084</v>
      </c>
      <c r="O81" s="29">
        <f>H81*'GS&lt;50 PW'!$B$10</f>
        <v>37.238377644780869</v>
      </c>
      <c r="P81" s="29">
        <f>I81*'GS&lt;50 PW'!$B$11</f>
        <v>0</v>
      </c>
      <c r="Q81" s="157">
        <f>'Monthly Data'!H81</f>
        <v>5260</v>
      </c>
      <c r="R81" s="29">
        <f>'Monthly Data'!BH81</f>
        <v>31</v>
      </c>
      <c r="S81" s="44">
        <f t="shared" si="11"/>
        <v>16778332.569858454</v>
      </c>
      <c r="T81" s="44">
        <f t="shared" si="9"/>
        <v>-219611.38111721352</v>
      </c>
      <c r="U81" s="48">
        <f t="shared" si="10"/>
        <v>1.2919879118945325E-2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7">
        <f>'Monthly Data'!J82</f>
        <v>14679158.950975668</v>
      </c>
      <c r="E82" s="46">
        <f>'Monthly Data'!AL82</f>
        <v>0</v>
      </c>
      <c r="F82" s="46">
        <f>'Monthly Data'!AI82</f>
        <v>124.7</v>
      </c>
      <c r="G82" s="29">
        <f>'Monthly Data'!BG82</f>
        <v>81</v>
      </c>
      <c r="H82" s="46">
        <f>'Monthly Data'!X82</f>
        <v>3216.9</v>
      </c>
      <c r="I82" s="29">
        <f>'Monthly Data'!BF82</f>
        <v>1</v>
      </c>
      <c r="K82" s="29">
        <f>'GS&lt;50 PW'!$B$6</f>
        <v>54.093695512120597</v>
      </c>
      <c r="L82" s="29">
        <f>E82*'GS&lt;50 PW'!$B$7</f>
        <v>0</v>
      </c>
      <c r="M82" s="29">
        <f>F82*'GS&lt;50 PW'!$B$8</f>
        <v>9.8475834062026077</v>
      </c>
      <c r="N82" s="29">
        <f>G82*'GS&lt;50 PW'!$B$9</f>
        <v>-7.4646021070333211</v>
      </c>
      <c r="O82" s="29">
        <f>H82*'GS&lt;50 PW'!$B$10</f>
        <v>37.147152395651069</v>
      </c>
      <c r="P82" s="29">
        <f>I82*'GS&lt;50 PW'!$B$11</f>
        <v>-1.96382360029251</v>
      </c>
      <c r="Q82" s="157">
        <f>'Monthly Data'!H82</f>
        <v>5273</v>
      </c>
      <c r="R82" s="29">
        <f>'Monthly Data'!BH82</f>
        <v>30</v>
      </c>
      <c r="S82" s="44">
        <f t="shared" si="11"/>
        <v>14499696.286915718</v>
      </c>
      <c r="T82" s="44">
        <f t="shared" si="9"/>
        <v>-179462.66405995004</v>
      </c>
      <c r="U82" s="48">
        <f t="shared" si="10"/>
        <v>1.222567755137101E-2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7">
        <f>'Monthly Data'!J83</f>
        <v>13570265.950975668</v>
      </c>
      <c r="E83" s="46">
        <f>'Monthly Data'!AL83</f>
        <v>50.1</v>
      </c>
      <c r="F83" s="46">
        <f>'Monthly Data'!AI83</f>
        <v>24.799999999999997</v>
      </c>
      <c r="G83" s="29">
        <f>'Monthly Data'!BG83</f>
        <v>82</v>
      </c>
      <c r="H83" s="46">
        <f>'Monthly Data'!X83</f>
        <v>3209.8</v>
      </c>
      <c r="I83" s="29">
        <f>'Monthly Data'!BF83</f>
        <v>1</v>
      </c>
      <c r="K83" s="29">
        <f>'GS&lt;50 PW'!$B$6</f>
        <v>54.093695512120597</v>
      </c>
      <c r="L83" s="29">
        <f>E83*'GS&lt;50 PW'!$B$7</f>
        <v>1.5408784734887466</v>
      </c>
      <c r="M83" s="29">
        <f>F83*'GS&lt;50 PW'!$B$8</f>
        <v>1.9584608538398127</v>
      </c>
      <c r="N83" s="29">
        <f>G83*'GS&lt;50 PW'!$B$9</f>
        <v>-7.5567576886016337</v>
      </c>
      <c r="O83" s="29">
        <f>H83*'GS&lt;50 PW'!$B$10</f>
        <v>37.065165146433152</v>
      </c>
      <c r="P83" s="29">
        <f>I83*'GS&lt;50 PW'!$B$11</f>
        <v>-1.96382360029251</v>
      </c>
      <c r="Q83" s="157">
        <f>'Monthly Data'!H83</f>
        <v>5278</v>
      </c>
      <c r="R83" s="29">
        <f>'Monthly Data'!BH83</f>
        <v>31</v>
      </c>
      <c r="S83" s="44">
        <f t="shared" si="11"/>
        <v>13930046.895963807</v>
      </c>
      <c r="T83" s="44">
        <f t="shared" si="9"/>
        <v>359780.94498813897</v>
      </c>
      <c r="U83" s="48">
        <f t="shared" si="10"/>
        <v>2.6512446129493258E-2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7">
        <f>'Monthly Data'!J84</f>
        <v>13638185.950975668</v>
      </c>
      <c r="E84" s="46">
        <f>'Monthly Data'!AL84</f>
        <v>121.3</v>
      </c>
      <c r="F84" s="46">
        <f>'Monthly Data'!AI84</f>
        <v>0</v>
      </c>
      <c r="G84" s="29">
        <f>'Monthly Data'!BG84</f>
        <v>83</v>
      </c>
      <c r="H84" s="46">
        <f>'Monthly Data'!X84</f>
        <v>3207.3</v>
      </c>
      <c r="I84" s="29">
        <f>'Monthly Data'!BF84</f>
        <v>1</v>
      </c>
      <c r="K84" s="29">
        <f>'GS&lt;50 PW'!$B$6</f>
        <v>54.093695512120597</v>
      </c>
      <c r="L84" s="29">
        <f>E84*'GS&lt;50 PW'!$B$7</f>
        <v>3.7307097571693602</v>
      </c>
      <c r="M84" s="29">
        <f>F84*'GS&lt;50 PW'!$B$8</f>
        <v>0</v>
      </c>
      <c r="N84" s="29">
        <f>G84*'GS&lt;50 PW'!$B$9</f>
        <v>-7.6489132701699463</v>
      </c>
      <c r="O84" s="29">
        <f>H84*'GS&lt;50 PW'!$B$10</f>
        <v>37.036296396708529</v>
      </c>
      <c r="P84" s="29">
        <f>I84*'GS&lt;50 PW'!$B$11</f>
        <v>-1.96382360029251</v>
      </c>
      <c r="Q84" s="157">
        <f>'Monthly Data'!H84</f>
        <v>5298</v>
      </c>
      <c r="R84" s="29">
        <f>'Monthly Data'!BH84</f>
        <v>30</v>
      </c>
      <c r="S84" s="44">
        <f t="shared" si="11"/>
        <v>13549311.524602495</v>
      </c>
      <c r="T84" s="44">
        <f t="shared" si="9"/>
        <v>-88874.426373172551</v>
      </c>
      <c r="U84" s="48">
        <f t="shared" si="10"/>
        <v>6.5165870807630784E-3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7">
        <f>'Monthly Data'!J85</f>
        <v>15093391.950975668</v>
      </c>
      <c r="E85" s="46">
        <f>'Monthly Data'!AL85</f>
        <v>373</v>
      </c>
      <c r="F85" s="46">
        <f>'Monthly Data'!AI85</f>
        <v>0</v>
      </c>
      <c r="G85" s="29">
        <f>'Monthly Data'!BG85</f>
        <v>84</v>
      </c>
      <c r="H85" s="46">
        <f>'Monthly Data'!X85</f>
        <v>3203.9</v>
      </c>
      <c r="I85" s="29">
        <f>'Monthly Data'!BF85</f>
        <v>0</v>
      </c>
      <c r="K85" s="29">
        <f>'GS&lt;50 PW'!$B$6</f>
        <v>54.093695512120597</v>
      </c>
      <c r="L85" s="29">
        <f>E85*'GS&lt;50 PW'!$B$7</f>
        <v>11.472009393439171</v>
      </c>
      <c r="M85" s="29">
        <f>F85*'GS&lt;50 PW'!$B$8</f>
        <v>0</v>
      </c>
      <c r="N85" s="29">
        <f>G85*'GS&lt;50 PW'!$B$9</f>
        <v>-7.7410688517382589</v>
      </c>
      <c r="O85" s="29">
        <f>H85*'GS&lt;50 PW'!$B$10</f>
        <v>36.997034897083047</v>
      </c>
      <c r="P85" s="29">
        <f>I85*'GS&lt;50 PW'!$B$11</f>
        <v>0</v>
      </c>
      <c r="Q85" s="157">
        <f>'Monthly Data'!H85</f>
        <v>5297</v>
      </c>
      <c r="R85" s="29">
        <f>'Monthly Data'!BH85</f>
        <v>31</v>
      </c>
      <c r="S85" s="44">
        <f t="shared" si="11"/>
        <v>15570382.121835181</v>
      </c>
      <c r="T85" s="44">
        <f t="shared" si="9"/>
        <v>476990.1708595138</v>
      </c>
      <c r="U85" s="48">
        <f t="shared" si="10"/>
        <v>3.1602582932240102E-2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7">
        <f>'Monthly Data'!J86</f>
        <v>15848949.82816771</v>
      </c>
      <c r="E86" s="46">
        <f>'Monthly Data'!AL86</f>
        <v>382.60000000000008</v>
      </c>
      <c r="F86" s="46">
        <f>'Monthly Data'!AI86</f>
        <v>0</v>
      </c>
      <c r="G86" s="29">
        <f>'Monthly Data'!BG86</f>
        <v>85</v>
      </c>
      <c r="H86" s="46">
        <f>'Monthly Data'!X86</f>
        <v>3213.3</v>
      </c>
      <c r="I86" s="29">
        <f>'Monthly Data'!BF86</f>
        <v>0</v>
      </c>
      <c r="K86" s="29">
        <f>'GS&lt;50 PW'!$B$6</f>
        <v>54.093695512120597</v>
      </c>
      <c r="L86" s="29">
        <f>E86*'GS&lt;50 PW'!$B$7</f>
        <v>11.767267544047796</v>
      </c>
      <c r="M86" s="29">
        <f>F86*'GS&lt;50 PW'!$B$8</f>
        <v>0</v>
      </c>
      <c r="N86" s="29">
        <f>G86*'GS&lt;50 PW'!$B$9</f>
        <v>-7.8332244333065715</v>
      </c>
      <c r="O86" s="29">
        <f>H86*'GS&lt;50 PW'!$B$10</f>
        <v>37.105581396047619</v>
      </c>
      <c r="P86" s="29">
        <f>I86*'GS&lt;50 PW'!$B$11</f>
        <v>0</v>
      </c>
      <c r="Q86" s="157">
        <f>'Monthly Data'!H86</f>
        <v>5303</v>
      </c>
      <c r="R86" s="29">
        <f>'Monthly Data'!BH86</f>
        <v>31</v>
      </c>
      <c r="S86" s="44">
        <f t="shared" si="11"/>
        <v>15639251.87786858</v>
      </c>
      <c r="T86" s="44">
        <f t="shared" si="9"/>
        <v>-209697.95029913075</v>
      </c>
      <c r="U86" s="48">
        <f t="shared" si="10"/>
        <v>1.323103124009156E-2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7">
        <f>'Monthly Data'!J87</f>
        <v>14155571.82816771</v>
      </c>
      <c r="E87" s="46">
        <f>'Monthly Data'!AL87</f>
        <v>303.19999999999993</v>
      </c>
      <c r="F87" s="46">
        <f>'Monthly Data'!AI87</f>
        <v>0</v>
      </c>
      <c r="G87" s="29">
        <f>'Monthly Data'!BG87</f>
        <v>86</v>
      </c>
      <c r="H87" s="46">
        <f>'Monthly Data'!X87</f>
        <v>3230.3</v>
      </c>
      <c r="I87" s="29">
        <f>'Monthly Data'!BF87</f>
        <v>0</v>
      </c>
      <c r="K87" s="29">
        <f>'GS&lt;50 PW'!$B$6</f>
        <v>54.093695512120597</v>
      </c>
      <c r="L87" s="29">
        <f>E87*'GS&lt;50 PW'!$B$7</f>
        <v>9.3252365900556455</v>
      </c>
      <c r="M87" s="29">
        <f>F87*'GS&lt;50 PW'!$B$8</f>
        <v>0</v>
      </c>
      <c r="N87" s="29">
        <f>G87*'GS&lt;50 PW'!$B$9</f>
        <v>-7.9253800148748841</v>
      </c>
      <c r="O87" s="29">
        <f>H87*'GS&lt;50 PW'!$B$10</f>
        <v>37.301888894175029</v>
      </c>
      <c r="P87" s="29">
        <f>I87*'GS&lt;50 PW'!$B$11</f>
        <v>0</v>
      </c>
      <c r="Q87" s="157">
        <f>'Monthly Data'!H87</f>
        <v>5341</v>
      </c>
      <c r="R87" s="29">
        <f>'Monthly Data'!BH87</f>
        <v>28</v>
      </c>
      <c r="S87" s="44">
        <f t="shared" si="11"/>
        <v>13877372.607897831</v>
      </c>
      <c r="T87" s="44">
        <f t="shared" si="9"/>
        <v>-278199.22026987933</v>
      </c>
      <c r="U87" s="48">
        <f t="shared" si="10"/>
        <v>1.9652983549297513E-2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7">
        <f>'Monthly Data'!J88</f>
        <v>15108926.82816771</v>
      </c>
      <c r="E88" s="46">
        <f>'Monthly Data'!AL88</f>
        <v>355.20000000000005</v>
      </c>
      <c r="F88" s="46">
        <f>'Monthly Data'!AI88</f>
        <v>0</v>
      </c>
      <c r="G88" s="29">
        <f>'Monthly Data'!BG88</f>
        <v>87</v>
      </c>
      <c r="H88" s="46">
        <f>'Monthly Data'!X88</f>
        <v>3247.6</v>
      </c>
      <c r="I88" s="29">
        <f>'Monthly Data'!BF88</f>
        <v>1</v>
      </c>
      <c r="K88" s="29">
        <f>'GS&lt;50 PW'!$B$6</f>
        <v>54.093695512120597</v>
      </c>
      <c r="L88" s="29">
        <f>E88*'GS&lt;50 PW'!$B$7</f>
        <v>10.924551572519018</v>
      </c>
      <c r="M88" s="29">
        <f>F88*'GS&lt;50 PW'!$B$8</f>
        <v>0</v>
      </c>
      <c r="N88" s="29">
        <f>G88*'GS&lt;50 PW'!$B$9</f>
        <v>-8.0175355964431958</v>
      </c>
      <c r="O88" s="29">
        <f>H88*'GS&lt;50 PW'!$B$10</f>
        <v>37.501660642269393</v>
      </c>
      <c r="P88" s="29">
        <f>I88*'GS&lt;50 PW'!$B$11</f>
        <v>-1.96382360029251</v>
      </c>
      <c r="Q88" s="157">
        <f>'Monthly Data'!H88</f>
        <v>5342</v>
      </c>
      <c r="R88" s="29">
        <f>'Monthly Data'!BH88</f>
        <v>31</v>
      </c>
      <c r="S88" s="44">
        <f t="shared" si="11"/>
        <v>15324568.713693757</v>
      </c>
      <c r="T88" s="44">
        <f t="shared" si="9"/>
        <v>215641.88552604616</v>
      </c>
      <c r="U88" s="48">
        <f t="shared" si="10"/>
        <v>1.427248195576823E-2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7">
        <f>'Monthly Data'!J89</f>
        <v>13649563.82816771</v>
      </c>
      <c r="E89" s="46">
        <f>'Monthly Data'!AL89</f>
        <v>107.10000000000002</v>
      </c>
      <c r="F89" s="46">
        <f>'Monthly Data'!AI89</f>
        <v>0.89999999999999858</v>
      </c>
      <c r="G89" s="29">
        <f>'Monthly Data'!BG89</f>
        <v>88</v>
      </c>
      <c r="H89" s="46">
        <f>'Monthly Data'!X89</f>
        <v>3257.7</v>
      </c>
      <c r="I89" s="29">
        <f>'Monthly Data'!BF89</f>
        <v>1</v>
      </c>
      <c r="K89" s="29">
        <f>'GS&lt;50 PW'!$B$6</f>
        <v>54.093695512120597</v>
      </c>
      <c r="L89" s="29">
        <f>E89*'GS&lt;50 PW'!$B$7</f>
        <v>3.2939737427274407</v>
      </c>
      <c r="M89" s="29">
        <f>F89*'GS&lt;50 PW'!$B$8</f>
        <v>7.1073176147412459E-2</v>
      </c>
      <c r="N89" s="29">
        <f>G89*'GS&lt;50 PW'!$B$9</f>
        <v>-8.1096911780115093</v>
      </c>
      <c r="O89" s="29">
        <f>H89*'GS&lt;50 PW'!$B$10</f>
        <v>37.618290391156847</v>
      </c>
      <c r="P89" s="29">
        <f>I89*'GS&lt;50 PW'!$B$11</f>
        <v>-1.96382360029251</v>
      </c>
      <c r="Q89" s="157">
        <f>'Monthly Data'!H89</f>
        <v>5344</v>
      </c>
      <c r="R89" s="29">
        <f>'Monthly Data'!BH89</f>
        <v>30</v>
      </c>
      <c r="S89" s="44">
        <f t="shared" si="11"/>
        <v>13627764.012789756</v>
      </c>
      <c r="T89" s="44">
        <f t="shared" si="9"/>
        <v>-21799.815377954394</v>
      </c>
      <c r="U89" s="48">
        <f t="shared" si="10"/>
        <v>1.5971071055741388E-3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7">
        <f>'Monthly Data'!J90</f>
        <v>13851673.82816771</v>
      </c>
      <c r="E90" s="46">
        <f>'Monthly Data'!AL90</f>
        <v>57.899999999999991</v>
      </c>
      <c r="F90" s="46">
        <f>'Monthly Data'!AI90</f>
        <v>17.299999999999997</v>
      </c>
      <c r="G90" s="29">
        <f>'Monthly Data'!BG90</f>
        <v>89</v>
      </c>
      <c r="H90" s="46">
        <f>'Monthly Data'!X90</f>
        <v>3266.8</v>
      </c>
      <c r="I90" s="29">
        <f>'Monthly Data'!BF90</f>
        <v>1</v>
      </c>
      <c r="K90" s="29">
        <f>'GS&lt;50 PW'!$B$6</f>
        <v>54.093695512120597</v>
      </c>
      <c r="L90" s="29">
        <f>E90*'GS&lt;50 PW'!$B$7</f>
        <v>1.7807757208582518</v>
      </c>
      <c r="M90" s="29">
        <f>F90*'GS&lt;50 PW'!$B$8</f>
        <v>1.366184385944708</v>
      </c>
      <c r="N90" s="29">
        <f>G90*'GS&lt;50 PW'!$B$9</f>
        <v>-8.2018467595798228</v>
      </c>
      <c r="O90" s="29">
        <f>H90*'GS&lt;50 PW'!$B$10</f>
        <v>37.723372640154466</v>
      </c>
      <c r="P90" s="29">
        <f>I90*'GS&lt;50 PW'!$B$11</f>
        <v>-1.96382360029251</v>
      </c>
      <c r="Q90" s="157">
        <f>'Monthly Data'!H90</f>
        <v>5341</v>
      </c>
      <c r="R90" s="29">
        <f>'Monthly Data'!BH90</f>
        <v>31</v>
      </c>
      <c r="S90" s="44">
        <f t="shared" si="11"/>
        <v>14040148.915729385</v>
      </c>
      <c r="T90" s="44">
        <f t="shared" si="9"/>
        <v>188475.08756167442</v>
      </c>
      <c r="U90" s="48">
        <f t="shared" si="10"/>
        <v>1.3606665151066856E-2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7">
        <f>'Monthly Data'!J91</f>
        <v>14441192.82816771</v>
      </c>
      <c r="E91" s="46">
        <f>'Monthly Data'!AL91</f>
        <v>0</v>
      </c>
      <c r="F91" s="46">
        <f>'Monthly Data'!AI91</f>
        <v>107.99999999999999</v>
      </c>
      <c r="G91" s="29">
        <f>'Monthly Data'!BG91</f>
        <v>90</v>
      </c>
      <c r="H91" s="46">
        <f>'Monthly Data'!X91</f>
        <v>3268.7</v>
      </c>
      <c r="I91" s="29">
        <f>'Monthly Data'!BF91</f>
        <v>0</v>
      </c>
      <c r="K91" s="29">
        <f>'GS&lt;50 PW'!$B$6</f>
        <v>54.093695512120597</v>
      </c>
      <c r="L91" s="29">
        <f>E91*'GS&lt;50 PW'!$B$7</f>
        <v>0</v>
      </c>
      <c r="M91" s="29">
        <f>F91*'GS&lt;50 PW'!$B$8</f>
        <v>8.5287811376895064</v>
      </c>
      <c r="N91" s="29">
        <f>G91*'GS&lt;50 PW'!$B$9</f>
        <v>-8.2940023411481345</v>
      </c>
      <c r="O91" s="29">
        <f>H91*'GS&lt;50 PW'!$B$10</f>
        <v>37.745312889945176</v>
      </c>
      <c r="P91" s="29">
        <f>I91*'GS&lt;50 PW'!$B$11</f>
        <v>0</v>
      </c>
      <c r="Q91" s="157">
        <f>'Monthly Data'!H91</f>
        <v>5339</v>
      </c>
      <c r="R91" s="29">
        <f>'Monthly Data'!BH91</f>
        <v>30</v>
      </c>
      <c r="S91" s="44">
        <f t="shared" si="11"/>
        <v>14747458.495600905</v>
      </c>
      <c r="T91" s="44">
        <f t="shared" si="9"/>
        <v>306265.66743319482</v>
      </c>
      <c r="U91" s="48">
        <f t="shared" si="10"/>
        <v>2.1207781869363323E-2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7">
        <f>'Monthly Data'!J92</f>
        <v>15754820.82816771</v>
      </c>
      <c r="E92" s="46">
        <f>'Monthly Data'!AL92</f>
        <v>0</v>
      </c>
      <c r="F92" s="46">
        <f>'Monthly Data'!AI92</f>
        <v>175.5</v>
      </c>
      <c r="G92" s="29">
        <f>'Monthly Data'!BG92</f>
        <v>91</v>
      </c>
      <c r="H92" s="46">
        <f>'Monthly Data'!X92</f>
        <v>3270</v>
      </c>
      <c r="I92" s="29">
        <f>'Monthly Data'!BF92</f>
        <v>0</v>
      </c>
      <c r="K92" s="29">
        <f>'GS&lt;50 PW'!$B$6</f>
        <v>54.093695512120597</v>
      </c>
      <c r="L92" s="29">
        <f>E92*'GS&lt;50 PW'!$B$7</f>
        <v>0</v>
      </c>
      <c r="M92" s="29">
        <f>F92*'GS&lt;50 PW'!$B$8</f>
        <v>13.859269348745451</v>
      </c>
      <c r="N92" s="29">
        <f>G92*'GS&lt;50 PW'!$B$9</f>
        <v>-8.3861579227164462</v>
      </c>
      <c r="O92" s="29">
        <f>H92*'GS&lt;50 PW'!$B$10</f>
        <v>37.760324639801979</v>
      </c>
      <c r="P92" s="29">
        <f>I92*'GS&lt;50 PW'!$B$11</f>
        <v>0</v>
      </c>
      <c r="Q92" s="157">
        <f>'Monthly Data'!H92</f>
        <v>5337</v>
      </c>
      <c r="R92" s="29">
        <f>'Monthly Data'!BH92</f>
        <v>31</v>
      </c>
      <c r="S92" s="44">
        <f t="shared" si="11"/>
        <v>16102481.938177355</v>
      </c>
      <c r="T92" s="44">
        <f t="shared" si="9"/>
        <v>347661.11000964418</v>
      </c>
      <c r="U92" s="48">
        <f t="shared" si="10"/>
        <v>2.2066966917711196E-2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7">
        <f>'Monthly Data'!J93</f>
        <v>15368995.82816771</v>
      </c>
      <c r="E93" s="46">
        <f>'Monthly Data'!AL93</f>
        <v>0</v>
      </c>
      <c r="F93" s="46">
        <f>'Monthly Data'!AI93</f>
        <v>140.19999999999999</v>
      </c>
      <c r="G93" s="29">
        <f>'Monthly Data'!BG93</f>
        <v>92</v>
      </c>
      <c r="H93" s="46">
        <f>'Monthly Data'!X93</f>
        <v>3278.6</v>
      </c>
      <c r="I93" s="29">
        <f>'Monthly Data'!BF93</f>
        <v>0</v>
      </c>
      <c r="K93" s="29">
        <f>'GS&lt;50 PW'!$B$6</f>
        <v>54.093695512120597</v>
      </c>
      <c r="L93" s="29">
        <f>E93*'GS&lt;50 PW'!$B$7</f>
        <v>0</v>
      </c>
      <c r="M93" s="29">
        <f>F93*'GS&lt;50 PW'!$B$8</f>
        <v>11.071621439852491</v>
      </c>
      <c r="N93" s="29">
        <f>G93*'GS&lt;50 PW'!$B$9</f>
        <v>-8.4783135042847597</v>
      </c>
      <c r="O93" s="29">
        <f>H93*'GS&lt;50 PW'!$B$10</f>
        <v>37.859633138854669</v>
      </c>
      <c r="P93" s="29">
        <f>I93*'GS&lt;50 PW'!$B$11</f>
        <v>0</v>
      </c>
      <c r="Q93" s="157">
        <f>'Monthly Data'!H93</f>
        <v>5344</v>
      </c>
      <c r="R93" s="29">
        <f>'Monthly Data'!BH93</f>
        <v>31</v>
      </c>
      <c r="S93" s="44">
        <f t="shared" si="11"/>
        <v>15662974.003473058</v>
      </c>
      <c r="T93" s="44">
        <f t="shared" si="9"/>
        <v>293978.17530534789</v>
      </c>
      <c r="U93" s="48">
        <f t="shared" si="10"/>
        <v>1.9128001503296389E-2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7">
        <f>'Monthly Data'!J94</f>
        <v>14400007.82816771</v>
      </c>
      <c r="E94" s="46">
        <f>'Monthly Data'!AL94</f>
        <v>1</v>
      </c>
      <c r="F94" s="46">
        <f>'Monthly Data'!AI94</f>
        <v>96.9</v>
      </c>
      <c r="G94" s="29">
        <f>'Monthly Data'!BG94</f>
        <v>93</v>
      </c>
      <c r="H94" s="46">
        <f>'Monthly Data'!X94</f>
        <v>3297.7</v>
      </c>
      <c r="I94" s="29">
        <f>'Monthly Data'!BF94</f>
        <v>1</v>
      </c>
      <c r="K94" s="29">
        <f>'GS&lt;50 PW'!$B$6</f>
        <v>54.093695512120597</v>
      </c>
      <c r="L94" s="29">
        <f>E94*'GS&lt;50 PW'!$B$7</f>
        <v>3.07560573550648E-2</v>
      </c>
      <c r="M94" s="29">
        <f>F94*'GS&lt;50 PW'!$B$8</f>
        <v>7.6522119652047538</v>
      </c>
      <c r="N94" s="29">
        <f>G94*'GS&lt;50 PW'!$B$9</f>
        <v>-8.5704690858530732</v>
      </c>
      <c r="O94" s="29">
        <f>H94*'GS&lt;50 PW'!$B$10</f>
        <v>38.080190386750758</v>
      </c>
      <c r="P94" s="29">
        <f>I94*'GS&lt;50 PW'!$B$11</f>
        <v>-1.96382360029251</v>
      </c>
      <c r="Q94" s="157">
        <f>'Monthly Data'!H94</f>
        <v>5350</v>
      </c>
      <c r="R94" s="29">
        <f>'Monthly Data'!BH94</f>
        <v>30</v>
      </c>
      <c r="S94" s="44">
        <f t="shared" si="11"/>
        <v>14336271.078263337</v>
      </c>
      <c r="T94" s="44">
        <f t="shared" si="9"/>
        <v>-63736.749904373661</v>
      </c>
      <c r="U94" s="48">
        <f t="shared" si="10"/>
        <v>4.4261607816419961E-3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7">
        <f>'Monthly Data'!J95</f>
        <v>14110097.82816771</v>
      </c>
      <c r="E95" s="46">
        <f>'Monthly Data'!AL95</f>
        <v>26.3</v>
      </c>
      <c r="F95" s="46">
        <f>'Monthly Data'!AI95</f>
        <v>33.599999999999994</v>
      </c>
      <c r="G95" s="29">
        <f>'Monthly Data'!BG95</f>
        <v>94</v>
      </c>
      <c r="H95" s="46">
        <f>'Monthly Data'!X95</f>
        <v>3320.8</v>
      </c>
      <c r="I95" s="29">
        <f>'Monthly Data'!BF95</f>
        <v>1</v>
      </c>
      <c r="K95" s="29">
        <f>'GS&lt;50 PW'!$B$6</f>
        <v>54.093695512120597</v>
      </c>
      <c r="L95" s="29">
        <f>E95*'GS&lt;50 PW'!$B$7</f>
        <v>0.80888430843820425</v>
      </c>
      <c r="M95" s="29">
        <f>F95*'GS&lt;50 PW'!$B$8</f>
        <v>2.6533985761700687</v>
      </c>
      <c r="N95" s="29">
        <f>G95*'GS&lt;50 PW'!$B$9</f>
        <v>-8.6626246674213849</v>
      </c>
      <c r="O95" s="29">
        <f>H95*'GS&lt;50 PW'!$B$10</f>
        <v>38.346937634206242</v>
      </c>
      <c r="P95" s="29">
        <f>I95*'GS&lt;50 PW'!$B$11</f>
        <v>-1.96382360029251</v>
      </c>
      <c r="Q95" s="157">
        <f>'Monthly Data'!H95</f>
        <v>5350</v>
      </c>
      <c r="R95" s="29">
        <f>'Monthly Data'!BH95</f>
        <v>31</v>
      </c>
      <c r="S95" s="44">
        <f t="shared" si="11"/>
        <v>14143102.178530239</v>
      </c>
      <c r="T95" s="44">
        <f t="shared" si="9"/>
        <v>33004.350362528116</v>
      </c>
      <c r="U95" s="48">
        <f t="shared" si="10"/>
        <v>2.3390589324364698E-3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7">
        <f>'Monthly Data'!J96</f>
        <v>14159381.82816771</v>
      </c>
      <c r="E96" s="46">
        <f>'Monthly Data'!AL96</f>
        <v>208.10000000000005</v>
      </c>
      <c r="F96" s="46">
        <f>'Monthly Data'!AI96</f>
        <v>0</v>
      </c>
      <c r="G96" s="29">
        <f>'Monthly Data'!BG96</f>
        <v>95</v>
      </c>
      <c r="H96" s="46">
        <f>'Monthly Data'!X96</f>
        <v>3335.4</v>
      </c>
      <c r="I96" s="29">
        <f>'Monthly Data'!BF96</f>
        <v>1</v>
      </c>
      <c r="K96" s="29">
        <f>'GS&lt;50 PW'!$B$6</f>
        <v>54.093695512120597</v>
      </c>
      <c r="L96" s="29">
        <f>E96*'GS&lt;50 PW'!$B$7</f>
        <v>6.4003355355889866</v>
      </c>
      <c r="M96" s="29">
        <f>F96*'GS&lt;50 PW'!$B$8</f>
        <v>0</v>
      </c>
      <c r="N96" s="29">
        <f>G96*'GS&lt;50 PW'!$B$9</f>
        <v>-8.7547802489896966</v>
      </c>
      <c r="O96" s="29">
        <f>H96*'GS&lt;50 PW'!$B$10</f>
        <v>38.515531132598021</v>
      </c>
      <c r="P96" s="29">
        <f>I96*'GS&lt;50 PW'!$B$11</f>
        <v>-1.96382360029251</v>
      </c>
      <c r="Q96" s="157">
        <f>'Monthly Data'!H96</f>
        <v>5353</v>
      </c>
      <c r="R96" s="29">
        <f>'Monthly Data'!BH96</f>
        <v>30</v>
      </c>
      <c r="S96" s="44">
        <f t="shared" si="11"/>
        <v>14178644.998379368</v>
      </c>
      <c r="T96" s="44">
        <f t="shared" si="9"/>
        <v>19263.170211657882</v>
      </c>
      <c r="U96" s="48">
        <f t="shared" si="10"/>
        <v>1.3604527687315446E-3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7">
        <f>'Monthly Data'!J97</f>
        <v>15720827.82816771</v>
      </c>
      <c r="E97" s="46">
        <f>'Monthly Data'!AL97</f>
        <v>463.20000000000005</v>
      </c>
      <c r="F97" s="46">
        <f>'Monthly Data'!AI97</f>
        <v>0</v>
      </c>
      <c r="G97" s="29">
        <f>'Monthly Data'!BG97</f>
        <v>96</v>
      </c>
      <c r="H97" s="46">
        <f>'Monthly Data'!X97</f>
        <v>3352.3</v>
      </c>
      <c r="I97" s="29">
        <f>'Monthly Data'!BF97</f>
        <v>0</v>
      </c>
      <c r="K97" s="29">
        <f>'GS&lt;50 PW'!$B$6</f>
        <v>54.093695512120597</v>
      </c>
      <c r="L97" s="29">
        <f>E97*'GS&lt;50 PW'!$B$7</f>
        <v>14.246205766866018</v>
      </c>
      <c r="M97" s="29">
        <f>F97*'GS&lt;50 PW'!$B$8</f>
        <v>0</v>
      </c>
      <c r="N97" s="29">
        <f>G97*'GS&lt;50 PW'!$B$9</f>
        <v>-8.8469358305580101</v>
      </c>
      <c r="O97" s="29">
        <f>H97*'GS&lt;50 PW'!$B$10</f>
        <v>38.710683880736447</v>
      </c>
      <c r="P97" s="29">
        <f>I97*'GS&lt;50 PW'!$B$11</f>
        <v>0</v>
      </c>
      <c r="Q97" s="157">
        <f>'Monthly Data'!H97</f>
        <v>5356</v>
      </c>
      <c r="R97" s="29">
        <f>'Monthly Data'!BH97</f>
        <v>31</v>
      </c>
      <c r="S97" s="44">
        <f t="shared" si="11"/>
        <v>16305341.120017247</v>
      </c>
      <c r="T97" s="44">
        <f t="shared" si="9"/>
        <v>584513.29184953682</v>
      </c>
      <c r="U97" s="48">
        <f t="shared" si="10"/>
        <v>3.7180821407015105E-2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7">
        <f>'Monthly Data'!J98</f>
        <v>16637342.711502966</v>
      </c>
      <c r="E98" s="46">
        <f>'Monthly Data'!AL98</f>
        <v>494.3</v>
      </c>
      <c r="F98" s="46">
        <f>'Monthly Data'!AI98</f>
        <v>0</v>
      </c>
      <c r="G98" s="29">
        <f>'Monthly Data'!BG98</f>
        <v>97</v>
      </c>
      <c r="H98" s="46">
        <f>'Monthly Data'!X98</f>
        <v>3357.1</v>
      </c>
      <c r="I98" s="29">
        <f>'Monthly Data'!BF98</f>
        <v>0</v>
      </c>
      <c r="K98" s="29">
        <f>'GS&lt;50 PW'!$B$6</f>
        <v>54.093695512120597</v>
      </c>
      <c r="L98" s="29">
        <f>E98*'GS&lt;50 PW'!$B$7</f>
        <v>15.202719150608532</v>
      </c>
      <c r="M98" s="29">
        <f>F98*'GS&lt;50 PW'!$B$8</f>
        <v>0</v>
      </c>
      <c r="N98" s="29">
        <f>G98*'GS&lt;50 PW'!$B$9</f>
        <v>-8.9390914121263236</v>
      </c>
      <c r="O98" s="29">
        <f>H98*'GS&lt;50 PW'!$B$10</f>
        <v>38.76611188020771</v>
      </c>
      <c r="P98" s="29">
        <f>I98*'GS&lt;50 PW'!$B$11</f>
        <v>0</v>
      </c>
      <c r="Q98" s="157">
        <f>'Monthly Data'!H98</f>
        <v>5365</v>
      </c>
      <c r="R98" s="29">
        <f>'Monthly Data'!BH98</f>
        <v>31</v>
      </c>
      <c r="S98" s="44">
        <f t="shared" si="11"/>
        <v>16485714.113780752</v>
      </c>
      <c r="T98" s="44">
        <f t="shared" ref="T98:T121" si="12">S98-D98</f>
        <v>-151628.59772221372</v>
      </c>
      <c r="U98" s="48">
        <f t="shared" ref="U98:U121" si="13">ABS(T98/D98)</f>
        <v>9.1137509367633894E-3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7">
        <f>'Monthly Data'!J99</f>
        <v>14632746.711502966</v>
      </c>
      <c r="E99" s="46">
        <f>'Monthly Data'!AL99</f>
        <v>344.10000000000008</v>
      </c>
      <c r="F99" s="46">
        <f>'Monthly Data'!AI99</f>
        <v>0</v>
      </c>
      <c r="G99" s="29">
        <f>'Monthly Data'!BG99</f>
        <v>98</v>
      </c>
      <c r="H99" s="46">
        <f>'Monthly Data'!X99</f>
        <v>3356.1</v>
      </c>
      <c r="I99" s="29">
        <f>'Monthly Data'!BF99</f>
        <v>0</v>
      </c>
      <c r="K99" s="29">
        <f>'GS&lt;50 PW'!$B$6</f>
        <v>54.093695512120597</v>
      </c>
      <c r="L99" s="29">
        <f>E99*'GS&lt;50 PW'!$B$7</f>
        <v>10.5831593358778</v>
      </c>
      <c r="M99" s="29">
        <f>F99*'GS&lt;50 PW'!$B$8</f>
        <v>0</v>
      </c>
      <c r="N99" s="29">
        <f>G99*'GS&lt;50 PW'!$B$9</f>
        <v>-9.0312469936946353</v>
      </c>
      <c r="O99" s="29">
        <f>H99*'GS&lt;50 PW'!$B$10</f>
        <v>38.754564380317866</v>
      </c>
      <c r="P99" s="29">
        <f>I99*'GS&lt;50 PW'!$B$11</f>
        <v>0</v>
      </c>
      <c r="Q99" s="157">
        <f>'Monthly Data'!H99</f>
        <v>5367</v>
      </c>
      <c r="R99" s="29">
        <f>'Monthly Data'!BH99</f>
        <v>28</v>
      </c>
      <c r="S99" s="44">
        <f t="shared" si="11"/>
        <v>14186080.28273</v>
      </c>
      <c r="T99" s="44">
        <f t="shared" si="12"/>
        <v>-446666.42877296545</v>
      </c>
      <c r="U99" s="48">
        <f t="shared" si="13"/>
        <v>3.0525125431292814E-2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7">
        <f>'Monthly Data'!J100</f>
        <v>15492131.711502966</v>
      </c>
      <c r="E100" s="46">
        <f>'Monthly Data'!AL100</f>
        <v>347.89999999999986</v>
      </c>
      <c r="F100" s="46">
        <f>'Monthly Data'!AI100</f>
        <v>0</v>
      </c>
      <c r="G100" s="29">
        <f>'Monthly Data'!BG100</f>
        <v>99</v>
      </c>
      <c r="H100" s="46">
        <f>'Monthly Data'!X100</f>
        <v>3345.3</v>
      </c>
      <c r="I100" s="29">
        <f>'Monthly Data'!BF100</f>
        <v>1</v>
      </c>
      <c r="K100" s="29">
        <f>'GS&lt;50 PW'!$B$6</f>
        <v>54.093695512120597</v>
      </c>
      <c r="L100" s="29">
        <f>E100*'GS&lt;50 PW'!$B$7</f>
        <v>10.700032353827039</v>
      </c>
      <c r="M100" s="29">
        <f>F100*'GS&lt;50 PW'!$B$8</f>
        <v>0</v>
      </c>
      <c r="N100" s="29">
        <f>G100*'GS&lt;50 PW'!$B$9</f>
        <v>-9.1234025752629471</v>
      </c>
      <c r="O100" s="29">
        <f>H100*'GS&lt;50 PW'!$B$10</f>
        <v>38.629851381507514</v>
      </c>
      <c r="P100" s="29">
        <f>I100*'GS&lt;50 PW'!$B$11</f>
        <v>-1.96382360029251</v>
      </c>
      <c r="Q100" s="157">
        <f>'Monthly Data'!H100</f>
        <v>5382</v>
      </c>
      <c r="R100" s="29">
        <f>'Monthly Data'!BH100</f>
        <v>31</v>
      </c>
      <c r="S100" s="44">
        <f t="shared" si="11"/>
        <v>15405581.819221888</v>
      </c>
      <c r="T100" s="44">
        <f t="shared" si="12"/>
        <v>-86549.892281077802</v>
      </c>
      <c r="U100" s="48">
        <f t="shared" si="13"/>
        <v>5.586700003125728E-3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7">
        <f>'Monthly Data'!J101</f>
        <v>14434908.711502966</v>
      </c>
      <c r="E101" s="46">
        <f>'Monthly Data'!AL101</f>
        <v>239.3</v>
      </c>
      <c r="F101" s="46">
        <f>'Monthly Data'!AI101</f>
        <v>0</v>
      </c>
      <c r="G101" s="29">
        <f>'Monthly Data'!BG101</f>
        <v>100</v>
      </c>
      <c r="H101" s="46">
        <f>'Monthly Data'!X101</f>
        <v>3338.5</v>
      </c>
      <c r="I101" s="29">
        <f>'Monthly Data'!BF101</f>
        <v>1</v>
      </c>
      <c r="K101" s="29">
        <f>'GS&lt;50 PW'!$B$6</f>
        <v>54.093695512120597</v>
      </c>
      <c r="L101" s="29">
        <f>E101*'GS&lt;50 PW'!$B$7</f>
        <v>7.3599245250670071</v>
      </c>
      <c r="M101" s="29">
        <f>F101*'GS&lt;50 PW'!$B$8</f>
        <v>0</v>
      </c>
      <c r="N101" s="29">
        <f>G101*'GS&lt;50 PW'!$B$9</f>
        <v>-9.2155581568312606</v>
      </c>
      <c r="O101" s="29">
        <f>H101*'GS&lt;50 PW'!$B$10</f>
        <v>38.55132838225655</v>
      </c>
      <c r="P101" s="29">
        <f>I101*'GS&lt;50 PW'!$B$11</f>
        <v>-1.96382360029251</v>
      </c>
      <c r="Q101" s="157">
        <f>'Monthly Data'!H101</f>
        <v>5377</v>
      </c>
      <c r="R101" s="29">
        <f>'Monthly Data'!BH101</f>
        <v>30</v>
      </c>
      <c r="S101" s="44">
        <f t="shared" si="11"/>
        <v>14328452.1582989</v>
      </c>
      <c r="T101" s="44">
        <f t="shared" si="12"/>
        <v>-106456.55320406519</v>
      </c>
      <c r="U101" s="48">
        <f t="shared" si="13"/>
        <v>7.3749377520643091E-3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7">
        <f>'Monthly Data'!J102</f>
        <v>14790241.711502966</v>
      </c>
      <c r="E102" s="46">
        <f>'Monthly Data'!AL102</f>
        <v>25.199999999999996</v>
      </c>
      <c r="F102" s="46">
        <f>'Monthly Data'!AI102</f>
        <v>48.5</v>
      </c>
      <c r="G102" s="29">
        <f>'Monthly Data'!BG102</f>
        <v>101</v>
      </c>
      <c r="H102" s="46">
        <f>'Monthly Data'!X102</f>
        <v>3335</v>
      </c>
      <c r="I102" s="29">
        <f>'Monthly Data'!BF102</f>
        <v>1</v>
      </c>
      <c r="K102" s="29">
        <f>'GS&lt;50 PW'!$B$6</f>
        <v>54.093695512120597</v>
      </c>
      <c r="L102" s="29">
        <f>E102*'GS&lt;50 PW'!$B$7</f>
        <v>0.77505264534763285</v>
      </c>
      <c r="M102" s="29">
        <f>F102*'GS&lt;50 PW'!$B$8</f>
        <v>3.8300544923883439</v>
      </c>
      <c r="N102" s="29">
        <f>G102*'GS&lt;50 PW'!$B$9</f>
        <v>-9.3077137383995741</v>
      </c>
      <c r="O102" s="29">
        <f>H102*'GS&lt;50 PW'!$B$10</f>
        <v>38.510912132642076</v>
      </c>
      <c r="P102" s="29">
        <f>I102*'GS&lt;50 PW'!$B$11</f>
        <v>-1.96382360029251</v>
      </c>
      <c r="Q102" s="157">
        <f>'Monthly Data'!H102</f>
        <v>5371</v>
      </c>
      <c r="R102" s="29">
        <f>'Monthly Data'!BH102</f>
        <v>31</v>
      </c>
      <c r="S102" s="44">
        <f t="shared" si="11"/>
        <v>14308792.482571237</v>
      </c>
      <c r="T102" s="44">
        <f t="shared" si="12"/>
        <v>-481449.22893172875</v>
      </c>
      <c r="U102" s="48">
        <f t="shared" si="13"/>
        <v>3.255181614491711E-2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7">
        <f>'Monthly Data'!J103</f>
        <v>15588790.711502966</v>
      </c>
      <c r="E103" s="46">
        <f>'Monthly Data'!AL103</f>
        <v>0</v>
      </c>
      <c r="F103" s="46">
        <f>'Monthly Data'!AI103</f>
        <v>95.899999999999977</v>
      </c>
      <c r="G103" s="29">
        <f>'Monthly Data'!BG103</f>
        <v>102</v>
      </c>
      <c r="H103" s="46">
        <f>'Monthly Data'!X103</f>
        <v>3341.9</v>
      </c>
      <c r="I103" s="29">
        <f>'Monthly Data'!BF103</f>
        <v>0</v>
      </c>
      <c r="K103" s="29">
        <f>'GS&lt;50 PW'!$B$6</f>
        <v>54.093695512120597</v>
      </c>
      <c r="L103" s="29">
        <f>E103*'GS&lt;50 PW'!$B$7</f>
        <v>0</v>
      </c>
      <c r="M103" s="29">
        <f>F103*'GS&lt;50 PW'!$B$8</f>
        <v>7.5732417694854037</v>
      </c>
      <c r="N103" s="29">
        <f>G103*'GS&lt;50 PW'!$B$9</f>
        <v>-9.3998693199678858</v>
      </c>
      <c r="O103" s="29">
        <f>H103*'GS&lt;50 PW'!$B$10</f>
        <v>38.590589881882032</v>
      </c>
      <c r="P103" s="29">
        <f>I103*'GS&lt;50 PW'!$B$11</f>
        <v>0</v>
      </c>
      <c r="Q103" s="157">
        <f>'Monthly Data'!H103</f>
        <v>5437</v>
      </c>
      <c r="R103" s="29">
        <f>'Monthly Data'!BH103</f>
        <v>30</v>
      </c>
      <c r="S103" s="44">
        <f t="shared" si="11"/>
        <v>14819792.570856571</v>
      </c>
      <c r="T103" s="44">
        <f t="shared" si="12"/>
        <v>-768998.14064639434</v>
      </c>
      <c r="U103" s="48">
        <f t="shared" si="13"/>
        <v>4.9330198530342109E-2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7">
        <f>'Monthly Data'!J104</f>
        <v>17320094.711502966</v>
      </c>
      <c r="E104" s="46">
        <f>'Monthly Data'!AL104</f>
        <v>0</v>
      </c>
      <c r="F104" s="46">
        <f>'Monthly Data'!AI104</f>
        <v>226.19999999999996</v>
      </c>
      <c r="G104" s="29">
        <f>'Monthly Data'!BG104</f>
        <v>103</v>
      </c>
      <c r="H104" s="46">
        <f>'Monthly Data'!X104</f>
        <v>3357.7</v>
      </c>
      <c r="I104" s="29">
        <f>'Monthly Data'!BF104</f>
        <v>0</v>
      </c>
      <c r="K104" s="29">
        <f>'GS&lt;50 PW'!$B$6</f>
        <v>54.093695512120597</v>
      </c>
      <c r="L104" s="29">
        <f>E104*'GS&lt;50 PW'!$B$7</f>
        <v>0</v>
      </c>
      <c r="M104" s="29">
        <f>F104*'GS&lt;50 PW'!$B$8</f>
        <v>17.863058271716355</v>
      </c>
      <c r="N104" s="29">
        <f>G104*'GS&lt;50 PW'!$B$9</f>
        <v>-9.4920249015361975</v>
      </c>
      <c r="O104" s="29">
        <f>H104*'GS&lt;50 PW'!$B$10</f>
        <v>38.773040380141623</v>
      </c>
      <c r="P104" s="29">
        <f>I104*'GS&lt;50 PW'!$B$11</f>
        <v>0</v>
      </c>
      <c r="Q104" s="157">
        <f>'Monthly Data'!H104</f>
        <v>5443</v>
      </c>
      <c r="R104" s="29">
        <f>'Monthly Data'!BH104</f>
        <v>31</v>
      </c>
      <c r="S104" s="44">
        <f t="shared" si="11"/>
        <v>17082152.520959686</v>
      </c>
      <c r="T104" s="44">
        <f t="shared" si="12"/>
        <v>-237942.19054327905</v>
      </c>
      <c r="U104" s="48">
        <f t="shared" si="13"/>
        <v>1.3737926639930679E-2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7">
        <f>'Monthly Data'!J105</f>
        <v>17125835.711502966</v>
      </c>
      <c r="E105" s="46">
        <f>'Monthly Data'!AL105</f>
        <v>0</v>
      </c>
      <c r="F105" s="46">
        <f>'Monthly Data'!AI105</f>
        <v>225.8</v>
      </c>
      <c r="G105" s="29">
        <f>'Monthly Data'!BG105</f>
        <v>104</v>
      </c>
      <c r="H105" s="46">
        <f>'Monthly Data'!X105</f>
        <v>3354.6</v>
      </c>
      <c r="I105" s="29">
        <f>'Monthly Data'!BF105</f>
        <v>0</v>
      </c>
      <c r="K105" s="29">
        <f>'GS&lt;50 PW'!$B$6</f>
        <v>54.093695512120597</v>
      </c>
      <c r="L105" s="29">
        <f>E105*'GS&lt;50 PW'!$B$7</f>
        <v>0</v>
      </c>
      <c r="M105" s="29">
        <f>F105*'GS&lt;50 PW'!$B$8</f>
        <v>17.831470193428622</v>
      </c>
      <c r="N105" s="29">
        <f>G105*'GS&lt;50 PW'!$B$9</f>
        <v>-9.584180483104511</v>
      </c>
      <c r="O105" s="29">
        <f>H105*'GS&lt;50 PW'!$B$10</f>
        <v>38.737243130483094</v>
      </c>
      <c r="P105" s="29">
        <f>I105*'GS&lt;50 PW'!$B$11</f>
        <v>0</v>
      </c>
      <c r="Q105" s="157">
        <f>'Monthly Data'!H105</f>
        <v>5466</v>
      </c>
      <c r="R105" s="29">
        <f>'Monthly Data'!BH105</f>
        <v>31</v>
      </c>
      <c r="S105" s="44">
        <f t="shared" si="11"/>
        <v>17127301.481490202</v>
      </c>
      <c r="T105" s="44">
        <f t="shared" si="12"/>
        <v>1465.7699872367084</v>
      </c>
      <c r="U105" s="48">
        <f t="shared" si="13"/>
        <v>8.5588231250647234E-5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7">
        <f>'Monthly Data'!J106</f>
        <v>15289545.711502966</v>
      </c>
      <c r="E106" s="46">
        <f>'Monthly Data'!AL106</f>
        <v>0</v>
      </c>
      <c r="F106" s="46">
        <f>'Monthly Data'!AI106</f>
        <v>114.70000000000003</v>
      </c>
      <c r="G106" s="29">
        <f>'Monthly Data'!BG106</f>
        <v>105</v>
      </c>
      <c r="H106" s="46">
        <f>'Monthly Data'!X106</f>
        <v>3347.2</v>
      </c>
      <c r="I106" s="29">
        <f>'Monthly Data'!BF106</f>
        <v>1</v>
      </c>
      <c r="K106" s="29">
        <f>'GS&lt;50 PW'!$B$6</f>
        <v>54.093695512120597</v>
      </c>
      <c r="L106" s="29">
        <f>E106*'GS&lt;50 PW'!$B$7</f>
        <v>0</v>
      </c>
      <c r="M106" s="29">
        <f>F106*'GS&lt;50 PW'!$B$8</f>
        <v>9.0578814490091375</v>
      </c>
      <c r="N106" s="29">
        <f>G106*'GS&lt;50 PW'!$B$9</f>
        <v>-9.6763360646728245</v>
      </c>
      <c r="O106" s="29">
        <f>H106*'GS&lt;50 PW'!$B$10</f>
        <v>38.651791631298217</v>
      </c>
      <c r="P106" s="29">
        <f>I106*'GS&lt;50 PW'!$B$11</f>
        <v>-1.96382360029251</v>
      </c>
      <c r="Q106" s="157">
        <f>'Monthly Data'!H106</f>
        <v>5466</v>
      </c>
      <c r="R106" s="29">
        <f>'Monthly Data'!BH106</f>
        <v>30</v>
      </c>
      <c r="S106" s="44">
        <f t="shared" si="11"/>
        <v>14784962.999925319</v>
      </c>
      <c r="T106" s="44">
        <f t="shared" si="12"/>
        <v>-504582.71157764643</v>
      </c>
      <c r="U106" s="48">
        <f t="shared" si="13"/>
        <v>3.3001811898049252E-2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7">
        <f>'Monthly Data'!J107</f>
        <v>14360792.711502966</v>
      </c>
      <c r="E107" s="46">
        <f>'Monthly Data'!AL107</f>
        <v>88.200000000000031</v>
      </c>
      <c r="F107" s="46">
        <f>'Monthly Data'!AI107</f>
        <v>16.2</v>
      </c>
      <c r="G107" s="29">
        <f>'Monthly Data'!BG107</f>
        <v>106</v>
      </c>
      <c r="H107" s="46">
        <f>'Monthly Data'!X107</f>
        <v>3346.6</v>
      </c>
      <c r="I107" s="29">
        <f>'Monthly Data'!BF107</f>
        <v>1</v>
      </c>
      <c r="K107" s="29">
        <f>'GS&lt;50 PW'!$B$6</f>
        <v>54.093695512120597</v>
      </c>
      <c r="L107" s="29">
        <f>E107*'GS&lt;50 PW'!$B$7</f>
        <v>2.7126842587167164</v>
      </c>
      <c r="M107" s="29">
        <f>F107*'GS&lt;50 PW'!$B$8</f>
        <v>1.2793171706534261</v>
      </c>
      <c r="N107" s="29">
        <f>G107*'GS&lt;50 PW'!$B$9</f>
        <v>-9.7684916462411362</v>
      </c>
      <c r="O107" s="29">
        <f>H107*'GS&lt;50 PW'!$B$10</f>
        <v>38.644863131364311</v>
      </c>
      <c r="P107" s="29">
        <f>I107*'GS&lt;50 PW'!$B$11</f>
        <v>-1.96382360029251</v>
      </c>
      <c r="Q107" s="157">
        <f>'Monthly Data'!H107</f>
        <v>5469</v>
      </c>
      <c r="R107" s="29">
        <f>'Monthly Data'!BH107</f>
        <v>31</v>
      </c>
      <c r="S107" s="44">
        <f t="shared" si="11"/>
        <v>14410517.429609703</v>
      </c>
      <c r="T107" s="44">
        <f t="shared" si="12"/>
        <v>49724.71810673736</v>
      </c>
      <c r="U107" s="48">
        <f t="shared" si="13"/>
        <v>3.4625329607959566E-3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7">
        <f>'Monthly Data'!J108</f>
        <v>14828956.711502966</v>
      </c>
      <c r="E108" s="46">
        <f>'Monthly Data'!AL108</f>
        <v>272.40000000000003</v>
      </c>
      <c r="F108" s="46">
        <f>'Monthly Data'!AI108</f>
        <v>0</v>
      </c>
      <c r="G108" s="29">
        <f>'Monthly Data'!BG108</f>
        <v>107</v>
      </c>
      <c r="H108" s="46">
        <f>'Monthly Data'!X108</f>
        <v>3365.9</v>
      </c>
      <c r="I108" s="29">
        <f>'Monthly Data'!BF108</f>
        <v>1</v>
      </c>
      <c r="K108" s="29">
        <f>'GS&lt;50 PW'!$B$6</f>
        <v>54.093695512120597</v>
      </c>
      <c r="L108" s="29">
        <f>E108*'GS&lt;50 PW'!$B$7</f>
        <v>8.3779500235196522</v>
      </c>
      <c r="M108" s="29">
        <f>F108*'GS&lt;50 PW'!$B$8</f>
        <v>0</v>
      </c>
      <c r="N108" s="29">
        <f>G108*'GS&lt;50 PW'!$B$9</f>
        <v>-9.8606472278094479</v>
      </c>
      <c r="O108" s="29">
        <f>H108*'GS&lt;50 PW'!$B$10</f>
        <v>38.867729879238375</v>
      </c>
      <c r="P108" s="29">
        <f>I108*'GS&lt;50 PW'!$B$11</f>
        <v>-1.96382360029251</v>
      </c>
      <c r="Q108" s="157">
        <f>'Monthly Data'!H108</f>
        <v>5496</v>
      </c>
      <c r="R108" s="29">
        <f>'Monthly Data'!BH108</f>
        <v>30</v>
      </c>
      <c r="S108" s="44">
        <f t="shared" si="11"/>
        <v>14759217.468267737</v>
      </c>
      <c r="T108" s="44">
        <f t="shared" si="12"/>
        <v>-69739.243235228583</v>
      </c>
      <c r="U108" s="48">
        <f t="shared" si="13"/>
        <v>4.7029096241902966E-3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7">
        <f>'Monthly Data'!J109</f>
        <v>15678882.711502966</v>
      </c>
      <c r="E109" s="46">
        <f>'Monthly Data'!AL109</f>
        <v>330</v>
      </c>
      <c r="F109" s="46">
        <f>'Monthly Data'!AI109</f>
        <v>0</v>
      </c>
      <c r="G109" s="29">
        <f>'Monthly Data'!BG109</f>
        <v>108</v>
      </c>
      <c r="H109" s="46">
        <f>'Monthly Data'!X109</f>
        <v>3382.8</v>
      </c>
      <c r="I109" s="29">
        <f>'Monthly Data'!BF109</f>
        <v>0</v>
      </c>
      <c r="K109" s="29">
        <f>'GS&lt;50 PW'!$B$6</f>
        <v>54.093695512120597</v>
      </c>
      <c r="L109" s="29">
        <f>E109*'GS&lt;50 PW'!$B$7</f>
        <v>10.149498927171384</v>
      </c>
      <c r="M109" s="29">
        <f>F109*'GS&lt;50 PW'!$B$8</f>
        <v>0</v>
      </c>
      <c r="N109" s="29">
        <f>G109*'GS&lt;50 PW'!$B$9</f>
        <v>-9.9528028093777614</v>
      </c>
      <c r="O109" s="29">
        <f>H109*'GS&lt;50 PW'!$B$10</f>
        <v>39.062882627376801</v>
      </c>
      <c r="P109" s="29">
        <f>I109*'GS&lt;50 PW'!$B$11</f>
        <v>0</v>
      </c>
      <c r="Q109" s="157">
        <f>'Monthly Data'!H109</f>
        <v>5494</v>
      </c>
      <c r="R109" s="29">
        <f>'Monthly Data'!BH109</f>
        <v>31</v>
      </c>
      <c r="S109" s="44">
        <f t="shared" si="11"/>
        <v>15899369.551856263</v>
      </c>
      <c r="T109" s="44">
        <f t="shared" si="12"/>
        <v>220486.84035329707</v>
      </c>
      <c r="U109" s="48">
        <f t="shared" si="13"/>
        <v>1.4062662780909429E-2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7">
        <f>'Monthly Data'!J110</f>
        <v>16768813.412260393</v>
      </c>
      <c r="E110" s="46">
        <f>'Monthly Data'!AL110</f>
        <v>514</v>
      </c>
      <c r="F110" s="46">
        <f>'Monthly Data'!AI110</f>
        <v>0</v>
      </c>
      <c r="G110" s="29">
        <f>'Monthly Data'!BG110</f>
        <v>109</v>
      </c>
      <c r="H110" s="46">
        <f>'Monthly Data'!X110</f>
        <v>3394.9</v>
      </c>
      <c r="I110" s="29">
        <f>'Monthly Data'!BF110</f>
        <v>0</v>
      </c>
      <c r="K110" s="29">
        <f>'GS&lt;50 PW'!$B$6</f>
        <v>54.093695512120597</v>
      </c>
      <c r="L110" s="29">
        <f>E110*'GS&lt;50 PW'!$B$7</f>
        <v>15.808613480503308</v>
      </c>
      <c r="M110" s="29">
        <f>F110*'GS&lt;50 PW'!$B$8</f>
        <v>0</v>
      </c>
      <c r="N110" s="29">
        <f>G110*'GS&lt;50 PW'!$B$9</f>
        <v>-10.044958390946075</v>
      </c>
      <c r="O110" s="29">
        <f>H110*'GS&lt;50 PW'!$B$10</f>
        <v>39.202607376043957</v>
      </c>
      <c r="P110" s="29">
        <f>I110*'GS&lt;50 PW'!$B$11</f>
        <v>0</v>
      </c>
      <c r="Q110" s="157">
        <f>'Monthly Data'!H110</f>
        <v>5499</v>
      </c>
      <c r="R110" s="29">
        <f>'Monthly Data'!BH110</f>
        <v>31</v>
      </c>
      <c r="S110" s="44">
        <f t="shared" si="11"/>
        <v>16886651.976504255</v>
      </c>
      <c r="T110" s="44">
        <f t="shared" si="12"/>
        <v>117838.56424386241</v>
      </c>
      <c r="U110" s="48">
        <f t="shared" si="13"/>
        <v>7.0272452407220192E-3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7">
        <f>'Monthly Data'!J111</f>
        <v>15507441.412260393</v>
      </c>
      <c r="E111" s="46">
        <f>'Monthly Data'!AL111</f>
        <v>403.70000000000005</v>
      </c>
      <c r="F111" s="46">
        <f>'Monthly Data'!AI111</f>
        <v>0</v>
      </c>
      <c r="G111" s="29">
        <f>'Monthly Data'!BG111</f>
        <v>110</v>
      </c>
      <c r="H111" s="46">
        <f>'Monthly Data'!X111</f>
        <v>3412.3</v>
      </c>
      <c r="I111" s="29">
        <f>'Monthly Data'!BF111</f>
        <v>0</v>
      </c>
      <c r="K111" s="29">
        <f>'GS&lt;50 PW'!$B$6</f>
        <v>54.093695512120597</v>
      </c>
      <c r="L111" s="29">
        <f>E111*'GS&lt;50 PW'!$B$7</f>
        <v>12.416220354239661</v>
      </c>
      <c r="M111" s="29">
        <f>F111*'GS&lt;50 PW'!$B$8</f>
        <v>0</v>
      </c>
      <c r="N111" s="29">
        <f>G111*'GS&lt;50 PW'!$B$9</f>
        <v>-10.137113972514387</v>
      </c>
      <c r="O111" s="29">
        <f>H111*'GS&lt;50 PW'!$B$10</f>
        <v>39.403533874127312</v>
      </c>
      <c r="P111" s="29">
        <f>I111*'GS&lt;50 PW'!$B$11</f>
        <v>0</v>
      </c>
      <c r="Q111" s="157">
        <f>'Monthly Data'!H111</f>
        <v>5507</v>
      </c>
      <c r="R111" s="29">
        <f>'Monthly Data'!BH111</f>
        <v>28</v>
      </c>
      <c r="S111" s="44">
        <f t="shared" si="11"/>
        <v>14768327.870078394</v>
      </c>
      <c r="T111" s="44">
        <f t="shared" si="12"/>
        <v>-739113.54218199849</v>
      </c>
      <c r="U111" s="48">
        <f t="shared" si="13"/>
        <v>4.7661862620202798E-2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7">
        <f>'Monthly Data'!J112</f>
        <v>16257283.412260393</v>
      </c>
      <c r="E112" s="46">
        <f>'Monthly Data'!AL112</f>
        <v>370.49999999999989</v>
      </c>
      <c r="F112" s="46">
        <f>'Monthly Data'!AI112</f>
        <v>0</v>
      </c>
      <c r="G112" s="29">
        <f>'Monthly Data'!BG112</f>
        <v>111</v>
      </c>
      <c r="H112" s="46">
        <f>'Monthly Data'!X112</f>
        <v>3430.6</v>
      </c>
      <c r="I112" s="29">
        <f>'Monthly Data'!BF112</f>
        <v>1</v>
      </c>
      <c r="K112" s="29">
        <f>'GS&lt;50 PW'!$B$6</f>
        <v>54.093695512120597</v>
      </c>
      <c r="L112" s="29">
        <f>E112*'GS&lt;50 PW'!$B$7</f>
        <v>11.395119250051504</v>
      </c>
      <c r="M112" s="29">
        <f>F112*'GS&lt;50 PW'!$B$8</f>
        <v>0</v>
      </c>
      <c r="N112" s="29">
        <f>G112*'GS&lt;50 PW'!$B$9</f>
        <v>-10.229269554082698</v>
      </c>
      <c r="O112" s="29">
        <f>H112*'GS&lt;50 PW'!$B$10</f>
        <v>39.614853122111519</v>
      </c>
      <c r="P112" s="29">
        <f>I112*'GS&lt;50 PW'!$B$11</f>
        <v>-1.96382360029251</v>
      </c>
      <c r="Q112" s="157">
        <f>'Monthly Data'!H112</f>
        <v>5500</v>
      </c>
      <c r="R112" s="29">
        <f>'Monthly Data'!BH112</f>
        <v>31</v>
      </c>
      <c r="S112" s="44">
        <f t="shared" si="11"/>
        <v>15841252.991449384</v>
      </c>
      <c r="T112" s="44">
        <f t="shared" si="12"/>
        <v>-416030.42081100866</v>
      </c>
      <c r="U112" s="48">
        <f t="shared" si="13"/>
        <v>2.5590402176126195E-2</v>
      </c>
    </row>
    <row r="113" spans="1:24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7">
        <f>'Monthly Data'!J113</f>
        <v>14467856.412260393</v>
      </c>
      <c r="E113" s="46">
        <f>'Monthly Data'!AL113</f>
        <v>173.29999999999998</v>
      </c>
      <c r="F113" s="46">
        <f>'Monthly Data'!AI113</f>
        <v>0</v>
      </c>
      <c r="G113" s="29">
        <f>'Monthly Data'!BG113</f>
        <v>112</v>
      </c>
      <c r="H113" s="46">
        <f>'Monthly Data'!X113</f>
        <v>3447.9</v>
      </c>
      <c r="I113" s="29">
        <f>'Monthly Data'!BF113</f>
        <v>1</v>
      </c>
      <c r="K113" s="29">
        <f>'GS&lt;50 PW'!$B$6</f>
        <v>54.093695512120597</v>
      </c>
      <c r="L113" s="29">
        <f>E113*'GS&lt;50 PW'!$B$7</f>
        <v>5.3300247396327292</v>
      </c>
      <c r="M113" s="29">
        <f>F113*'GS&lt;50 PW'!$B$8</f>
        <v>0</v>
      </c>
      <c r="N113" s="29">
        <f>G113*'GS&lt;50 PW'!$B$9</f>
        <v>-10.321425135651012</v>
      </c>
      <c r="O113" s="29">
        <f>H113*'GS&lt;50 PW'!$B$10</f>
        <v>39.814624870205883</v>
      </c>
      <c r="P113" s="29">
        <f>I113*'GS&lt;50 PW'!$B$11</f>
        <v>-1.96382360029251</v>
      </c>
      <c r="Q113" s="157">
        <f>'Monthly Data'!H113</f>
        <v>5496</v>
      </c>
      <c r="R113" s="29">
        <f>'Monthly Data'!BH113</f>
        <v>30</v>
      </c>
      <c r="S113" s="44">
        <f t="shared" si="11"/>
        <v>14336826.532126263</v>
      </c>
      <c r="T113" s="44">
        <f t="shared" si="12"/>
        <v>-131029.8801341299</v>
      </c>
      <c r="U113" s="48">
        <f t="shared" si="13"/>
        <v>9.0566201654511975E-3</v>
      </c>
    </row>
    <row r="114" spans="1:24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7">
        <f>'Monthly Data'!J114</f>
        <v>14209768.412260393</v>
      </c>
      <c r="E114" s="46">
        <f>'Monthly Data'!AL114</f>
        <v>63.5</v>
      </c>
      <c r="F114" s="46">
        <f>'Monthly Data'!AI114</f>
        <v>4.5999999999999979</v>
      </c>
      <c r="G114" s="29">
        <f>'Monthly Data'!BG114</f>
        <v>113</v>
      </c>
      <c r="H114" s="46">
        <f>'Monthly Data'!X114</f>
        <v>3461.7</v>
      </c>
      <c r="I114" s="29">
        <f>'Monthly Data'!BF114</f>
        <v>1</v>
      </c>
      <c r="K114" s="29">
        <f>'GS&lt;50 PW'!$B$6</f>
        <v>54.093695512120597</v>
      </c>
      <c r="L114" s="29">
        <f>E114*'GS&lt;50 PW'!$B$7</f>
        <v>1.9530096420466148</v>
      </c>
      <c r="M114" s="29">
        <f>F114*'GS&lt;50 PW'!$B$8</f>
        <v>0.36326290030899738</v>
      </c>
      <c r="N114" s="29">
        <f>G114*'GS&lt;50 PW'!$B$9</f>
        <v>-10.413580717219325</v>
      </c>
      <c r="O114" s="29">
        <f>H114*'GS&lt;50 PW'!$B$10</f>
        <v>39.97398036868578</v>
      </c>
      <c r="P114" s="29">
        <f>I114*'GS&lt;50 PW'!$B$11</f>
        <v>-1.96382360029251</v>
      </c>
      <c r="Q114" s="157">
        <f>'Monthly Data'!H114</f>
        <v>5489</v>
      </c>
      <c r="R114" s="29">
        <f>'Monthly Data'!BH114</f>
        <v>31</v>
      </c>
      <c r="S114" s="44">
        <f t="shared" si="11"/>
        <v>14294469.538473323</v>
      </c>
      <c r="T114" s="44">
        <f t="shared" si="12"/>
        <v>84701.126212930307</v>
      </c>
      <c r="U114" s="48">
        <f t="shared" si="13"/>
        <v>5.9607675336811935E-3</v>
      </c>
    </row>
    <row r="115" spans="1:24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7">
        <f>'Monthly Data'!J115</f>
        <v>14742734.412260393</v>
      </c>
      <c r="E115" s="46">
        <f>'Monthly Data'!AL115</f>
        <v>0.19999999999999929</v>
      </c>
      <c r="F115" s="46">
        <f>'Monthly Data'!AI115</f>
        <v>61.2</v>
      </c>
      <c r="G115" s="29">
        <f>'Monthly Data'!BG115</f>
        <v>114</v>
      </c>
      <c r="H115" s="46">
        <f>'Monthly Data'!X115</f>
        <v>3472.4</v>
      </c>
      <c r="I115" s="29">
        <f>'Monthly Data'!BF115</f>
        <v>0</v>
      </c>
      <c r="K115" s="29">
        <f>'GS&lt;50 PW'!$B$6</f>
        <v>54.093695512120597</v>
      </c>
      <c r="L115" s="29">
        <f>E115*'GS&lt;50 PW'!$B$7</f>
        <v>6.151211471012938E-3</v>
      </c>
      <c r="M115" s="29">
        <f>F115*'GS&lt;50 PW'!$B$8</f>
        <v>4.8329759780240549</v>
      </c>
      <c r="N115" s="29">
        <f>G115*'GS&lt;50 PW'!$B$9</f>
        <v>-10.505736298787637</v>
      </c>
      <c r="O115" s="29">
        <f>H115*'GS&lt;50 PW'!$B$10</f>
        <v>40.097538617507155</v>
      </c>
      <c r="P115" s="29">
        <f>I115*'GS&lt;50 PW'!$B$11</f>
        <v>0</v>
      </c>
      <c r="Q115" s="157">
        <f>'Monthly Data'!H115</f>
        <v>5489</v>
      </c>
      <c r="R115" s="29">
        <f>'Monthly Data'!BH115</f>
        <v>30</v>
      </c>
      <c r="S115" s="44">
        <f t="shared" si="11"/>
        <v>14577350.002098594</v>
      </c>
      <c r="T115" s="44">
        <f t="shared" si="12"/>
        <v>-165384.41016179882</v>
      </c>
      <c r="U115" s="48">
        <f t="shared" si="13"/>
        <v>1.1218028185074093E-2</v>
      </c>
    </row>
    <row r="116" spans="1:24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7">
        <f>'Monthly Data'!J116</f>
        <v>17257525.412260391</v>
      </c>
      <c r="E116" s="46">
        <f>'Monthly Data'!AL116</f>
        <v>0</v>
      </c>
      <c r="F116" s="46">
        <f>'Monthly Data'!AI116</f>
        <v>214.60000000000002</v>
      </c>
      <c r="G116" s="29">
        <f>'Monthly Data'!BG116</f>
        <v>115</v>
      </c>
      <c r="H116" s="46">
        <f>'Monthly Data'!X116</f>
        <v>3487.5</v>
      </c>
      <c r="I116" s="29">
        <f>'Monthly Data'!BF116</f>
        <v>0</v>
      </c>
      <c r="K116" s="29">
        <f>'GS&lt;50 PW'!$B$6</f>
        <v>54.093695512120597</v>
      </c>
      <c r="L116" s="29">
        <f>E116*'GS&lt;50 PW'!$B$7</f>
        <v>0</v>
      </c>
      <c r="M116" s="29">
        <f>F116*'GS&lt;50 PW'!$B$8</f>
        <v>16.947004001371933</v>
      </c>
      <c r="N116" s="29">
        <f>G116*'GS&lt;50 PW'!$B$9</f>
        <v>-10.597891880355949</v>
      </c>
      <c r="O116" s="29">
        <f>H116*'GS&lt;50 PW'!$B$10</f>
        <v>40.271905865843856</v>
      </c>
      <c r="P116" s="29">
        <f>I116*'GS&lt;50 PW'!$B$11</f>
        <v>0</v>
      </c>
      <c r="Q116" s="157">
        <f>'Monthly Data'!H116</f>
        <v>5495</v>
      </c>
      <c r="R116" s="29">
        <f>'Monthly Data'!BH116</f>
        <v>31</v>
      </c>
      <c r="S116" s="44">
        <f t="shared" si="11"/>
        <v>17156247.870983824</v>
      </c>
      <c r="T116" s="44">
        <f t="shared" si="12"/>
        <v>-101277.54127656668</v>
      </c>
      <c r="U116" s="48">
        <f t="shared" si="13"/>
        <v>5.8686016017461774E-3</v>
      </c>
    </row>
    <row r="117" spans="1:24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7">
        <f>'Monthly Data'!J117</f>
        <v>16523491.412260393</v>
      </c>
      <c r="E117" s="46">
        <f>'Monthly Data'!AL117</f>
        <v>0</v>
      </c>
      <c r="F117" s="46">
        <f>'Monthly Data'!AI117</f>
        <v>163.29999999999998</v>
      </c>
      <c r="G117" s="29">
        <f>'Monthly Data'!BG117</f>
        <v>116</v>
      </c>
      <c r="H117" s="46">
        <f>'Monthly Data'!X117</f>
        <v>3500.1</v>
      </c>
      <c r="I117" s="29">
        <f>'Monthly Data'!BF117</f>
        <v>0</v>
      </c>
      <c r="K117" s="29">
        <f>'GS&lt;50 PW'!$B$6</f>
        <v>54.093695512120597</v>
      </c>
      <c r="L117" s="29">
        <f>E117*'GS&lt;50 PW'!$B$7</f>
        <v>0</v>
      </c>
      <c r="M117" s="29">
        <f>F117*'GS&lt;50 PW'!$B$8</f>
        <v>12.895832960969413</v>
      </c>
      <c r="N117" s="29">
        <f>G117*'GS&lt;50 PW'!$B$9</f>
        <v>-10.690047461924262</v>
      </c>
      <c r="O117" s="29">
        <f>H117*'GS&lt;50 PW'!$B$10</f>
        <v>40.417404364455933</v>
      </c>
      <c r="P117" s="29">
        <f>I117*'GS&lt;50 PW'!$B$11</f>
        <v>0</v>
      </c>
      <c r="Q117" s="157">
        <f>'Monthly Data'!H117</f>
        <v>5492</v>
      </c>
      <c r="R117" s="29">
        <f>'Monthly Data'!BH117</f>
        <v>31</v>
      </c>
      <c r="S117" s="44">
        <f t="shared" si="11"/>
        <v>16466243.168970341</v>
      </c>
      <c r="T117" s="44">
        <f t="shared" si="12"/>
        <v>-57248.243290051818</v>
      </c>
      <c r="U117" s="48">
        <f t="shared" si="13"/>
        <v>3.4646577930602337E-3</v>
      </c>
    </row>
    <row r="118" spans="1:24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7">
        <f>'Monthly Data'!J118</f>
        <v>14663873.412260393</v>
      </c>
      <c r="E118" s="46">
        <f>'Monthly Data'!AL118</f>
        <v>0</v>
      </c>
      <c r="F118" s="46">
        <f>'Monthly Data'!AI118</f>
        <v>78.7</v>
      </c>
      <c r="G118" s="29">
        <f>'Monthly Data'!BG118</f>
        <v>117</v>
      </c>
      <c r="H118" s="46">
        <f>'Monthly Data'!X118</f>
        <v>3522.9</v>
      </c>
      <c r="I118" s="29">
        <f>'Monthly Data'!BF118</f>
        <v>1</v>
      </c>
      <c r="K118" s="29">
        <f>'GS&lt;50 PW'!$B$6</f>
        <v>54.093695512120597</v>
      </c>
      <c r="L118" s="29">
        <f>E118*'GS&lt;50 PW'!$B$7</f>
        <v>0</v>
      </c>
      <c r="M118" s="29">
        <f>F118*'GS&lt;50 PW'!$B$8</f>
        <v>6.2149544031126327</v>
      </c>
      <c r="N118" s="29">
        <f>G118*'GS&lt;50 PW'!$B$9</f>
        <v>-10.782203043492576</v>
      </c>
      <c r="O118" s="29">
        <f>H118*'GS&lt;50 PW'!$B$10</f>
        <v>40.680687361944464</v>
      </c>
      <c r="P118" s="29">
        <f>I118*'GS&lt;50 PW'!$B$11</f>
        <v>-1.96382360029251</v>
      </c>
      <c r="Q118" s="157">
        <f>'Monthly Data'!H118</f>
        <v>5496</v>
      </c>
      <c r="R118" s="29">
        <f>'Monthly Data'!BH118</f>
        <v>30</v>
      </c>
      <c r="S118" s="44">
        <f t="shared" si="11"/>
        <v>14549557.057233773</v>
      </c>
      <c r="T118" s="44">
        <f t="shared" si="12"/>
        <v>-114316.35502661951</v>
      </c>
      <c r="U118" s="48">
        <f t="shared" si="13"/>
        <v>7.7957816337285183E-3</v>
      </c>
    </row>
    <row r="119" spans="1:24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7">
        <f>'Monthly Data'!J119</f>
        <v>13981094.412260393</v>
      </c>
      <c r="E119" s="46">
        <f>'Monthly Data'!AL119</f>
        <v>32</v>
      </c>
      <c r="F119" s="46">
        <f>'Monthly Data'!AI119</f>
        <v>8.3999999999999986</v>
      </c>
      <c r="G119" s="29">
        <f>'Monthly Data'!BG119</f>
        <v>118</v>
      </c>
      <c r="H119" s="46">
        <f>'Monthly Data'!X119</f>
        <v>3525.5</v>
      </c>
      <c r="I119" s="29">
        <f>'Monthly Data'!BF119</f>
        <v>1</v>
      </c>
      <c r="K119" s="29">
        <f>'GS&lt;50 PW'!$B$6</f>
        <v>54.093695512120597</v>
      </c>
      <c r="L119" s="29">
        <f>E119*'GS&lt;50 PW'!$B$7</f>
        <v>0.98419383536207361</v>
      </c>
      <c r="M119" s="29">
        <f>F119*'GS&lt;50 PW'!$B$8</f>
        <v>0.66334964404251717</v>
      </c>
      <c r="N119" s="29">
        <f>G119*'GS&lt;50 PW'!$B$9</f>
        <v>-10.874358625060887</v>
      </c>
      <c r="O119" s="29">
        <f>H119*'GS&lt;50 PW'!$B$10</f>
        <v>40.710710861658065</v>
      </c>
      <c r="P119" s="29">
        <f>I119*'GS&lt;50 PW'!$B$11</f>
        <v>-1.96382360029251</v>
      </c>
      <c r="Q119" s="157">
        <f>'Monthly Data'!H119</f>
        <v>5495</v>
      </c>
      <c r="R119" s="29">
        <f>'Monthly Data'!BH119</f>
        <v>31</v>
      </c>
      <c r="S119" s="44">
        <f t="shared" si="11"/>
        <v>14243187.246562678</v>
      </c>
      <c r="T119" s="44">
        <f t="shared" si="12"/>
        <v>262092.83430228569</v>
      </c>
      <c r="U119" s="48">
        <f t="shared" si="13"/>
        <v>1.8746231630654718E-2</v>
      </c>
    </row>
    <row r="120" spans="1:24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7">
        <f>'Monthly Data'!J120</f>
        <v>14453552.412260393</v>
      </c>
      <c r="E120" s="46">
        <f>'Monthly Data'!AL120</f>
        <v>284</v>
      </c>
      <c r="F120" s="46">
        <f>'Monthly Data'!AI120</f>
        <v>0</v>
      </c>
      <c r="G120" s="29">
        <f>'Monthly Data'!BG120</f>
        <v>119</v>
      </c>
      <c r="H120" s="46">
        <f>'Monthly Data'!X120</f>
        <v>3531.7</v>
      </c>
      <c r="I120" s="29">
        <f>'Monthly Data'!BF120</f>
        <v>1</v>
      </c>
      <c r="K120" s="29">
        <f>'GS&lt;50 PW'!$B$6</f>
        <v>54.093695512120597</v>
      </c>
      <c r="L120" s="29">
        <f>E120*'GS&lt;50 PW'!$B$7</f>
        <v>8.7347202888384032</v>
      </c>
      <c r="M120" s="29">
        <f>F120*'GS&lt;50 PW'!$B$8</f>
        <v>0</v>
      </c>
      <c r="N120" s="29">
        <f>G120*'GS&lt;50 PW'!$B$9</f>
        <v>-10.966514206629199</v>
      </c>
      <c r="O120" s="29">
        <f>H120*'GS&lt;50 PW'!$B$10</f>
        <v>40.782305360975123</v>
      </c>
      <c r="P120" s="29">
        <f>I120*'GS&lt;50 PW'!$B$11</f>
        <v>-1.96382360029251</v>
      </c>
      <c r="Q120" s="157">
        <f>'Monthly Data'!H120</f>
        <v>5456</v>
      </c>
      <c r="R120" s="29">
        <f>'Monthly Data'!BH120</f>
        <v>30</v>
      </c>
      <c r="S120" s="44">
        <f t="shared" si="11"/>
        <v>14842565.147548432</v>
      </c>
      <c r="T120" s="44">
        <f t="shared" si="12"/>
        <v>389012.73528803885</v>
      </c>
      <c r="U120" s="48">
        <f t="shared" si="13"/>
        <v>2.6914679809653876E-2</v>
      </c>
    </row>
    <row r="121" spans="1:24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7">
        <f>'Monthly Data'!J121</f>
        <v>15293998.412260393</v>
      </c>
      <c r="E121" s="46">
        <f>'Monthly Data'!AL121</f>
        <v>334.40000000000003</v>
      </c>
      <c r="F121" s="46">
        <f>'Monthly Data'!AI121</f>
        <v>0</v>
      </c>
      <c r="G121" s="29">
        <f>'Monthly Data'!BG121</f>
        <v>120</v>
      </c>
      <c r="H121" s="46">
        <f>'Monthly Data'!X121</f>
        <v>3532</v>
      </c>
      <c r="I121" s="29">
        <f>'Monthly Data'!BF121</f>
        <v>0</v>
      </c>
      <c r="K121" s="29">
        <f>'GS&lt;50 PW'!$B$6</f>
        <v>54.093695512120597</v>
      </c>
      <c r="L121" s="29">
        <f>E121*'GS&lt;50 PW'!$B$7</f>
        <v>10.28482557953367</v>
      </c>
      <c r="M121" s="29">
        <f>F121*'GS&lt;50 PW'!$B$8</f>
        <v>0</v>
      </c>
      <c r="N121" s="29">
        <f>G121*'GS&lt;50 PW'!$B$9</f>
        <v>-11.058669788197513</v>
      </c>
      <c r="O121" s="29">
        <f>H121*'GS&lt;50 PW'!$B$10</f>
        <v>40.785769610942076</v>
      </c>
      <c r="P121" s="29">
        <f>I121*'GS&lt;50 PW'!$B$11</f>
        <v>0</v>
      </c>
      <c r="Q121" s="157">
        <f>'Monthly Data'!H121</f>
        <v>5460</v>
      </c>
      <c r="R121" s="29">
        <f>'Monthly Data'!BH121</f>
        <v>31</v>
      </c>
      <c r="S121" s="44">
        <f t="shared" si="11"/>
        <v>15928317.395971145</v>
      </c>
      <c r="T121" s="44">
        <f t="shared" si="12"/>
        <v>634318.9837107528</v>
      </c>
      <c r="U121" s="48">
        <f t="shared" si="13"/>
        <v>4.1475026125427909E-2</v>
      </c>
    </row>
    <row r="122" spans="1:24" x14ac:dyDescent="0.2">
      <c r="A122" s="45"/>
      <c r="U122" s="49">
        <f>AVERAGE(U2:U121)</f>
        <v>1.4029854203203062E-2</v>
      </c>
    </row>
    <row r="123" spans="1:24" x14ac:dyDescent="0.2">
      <c r="A123" s="45"/>
    </row>
    <row r="124" spans="1:24" x14ac:dyDescent="0.2">
      <c r="A124" s="45"/>
      <c r="W124" s="26"/>
      <c r="X124" s="48"/>
    </row>
    <row r="125" spans="1:24" x14ac:dyDescent="0.2">
      <c r="A125" s="45"/>
      <c r="W125" s="26"/>
      <c r="X125" s="48"/>
    </row>
    <row r="126" spans="1:24" x14ac:dyDescent="0.2">
      <c r="A126" s="45"/>
      <c r="W126" s="26"/>
      <c r="X126" s="48"/>
    </row>
    <row r="127" spans="1:24" x14ac:dyDescent="0.2">
      <c r="A127" s="45"/>
      <c r="W127" s="26"/>
      <c r="X127" s="48"/>
    </row>
    <row r="128" spans="1:24" x14ac:dyDescent="0.2">
      <c r="A128" s="45"/>
      <c r="W128" s="26"/>
      <c r="X128" s="48"/>
    </row>
    <row r="129" spans="1:28" x14ac:dyDescent="0.2">
      <c r="A129" s="45"/>
      <c r="W129" s="26"/>
      <c r="X129" s="48"/>
    </row>
    <row r="130" spans="1:28" x14ac:dyDescent="0.2">
      <c r="A130" s="45"/>
      <c r="W130" s="26"/>
      <c r="X130" s="48"/>
    </row>
    <row r="131" spans="1:28" x14ac:dyDescent="0.2">
      <c r="A131" s="45"/>
      <c r="W131" s="26"/>
      <c r="X131" s="48"/>
    </row>
    <row r="132" spans="1:28" x14ac:dyDescent="0.2">
      <c r="A132" s="45"/>
      <c r="W132" s="26"/>
      <c r="X132" s="48"/>
    </row>
    <row r="133" spans="1:28" x14ac:dyDescent="0.2">
      <c r="A133" s="45"/>
      <c r="W133" s="26"/>
      <c r="X133" s="48"/>
    </row>
    <row r="134" spans="1:28" x14ac:dyDescent="0.2">
      <c r="A134" s="45"/>
      <c r="W134" s="26"/>
      <c r="X134" s="48"/>
    </row>
    <row r="135" spans="1:28" x14ac:dyDescent="0.2">
      <c r="A135" s="45"/>
      <c r="W135" s="26"/>
      <c r="X135" s="48"/>
    </row>
    <row r="136" spans="1:28" x14ac:dyDescent="0.2">
      <c r="A136" s="45"/>
      <c r="X136" s="48"/>
    </row>
    <row r="137" spans="1:28" x14ac:dyDescent="0.2">
      <c r="A137" s="45"/>
      <c r="W137" s="26"/>
      <c r="X137" s="48"/>
    </row>
    <row r="138" spans="1:28" x14ac:dyDescent="0.2">
      <c r="A138" s="45"/>
      <c r="W138" s="26"/>
      <c r="X138" s="48"/>
      <c r="Z138" s="26"/>
      <c r="AA138" s="26"/>
      <c r="AB138" s="160"/>
    </row>
    <row r="139" spans="1:28" x14ac:dyDescent="0.2">
      <c r="A139" s="45"/>
      <c r="W139" s="26"/>
      <c r="X139" s="48"/>
      <c r="Z139" s="26"/>
      <c r="AA139" s="26"/>
      <c r="AB139" s="160"/>
    </row>
    <row r="140" spans="1:28" x14ac:dyDescent="0.2">
      <c r="A140" s="45"/>
      <c r="W140" s="26"/>
      <c r="X140" s="48"/>
      <c r="Z140" s="26"/>
      <c r="AA140" s="26"/>
      <c r="AB140" s="160"/>
    </row>
    <row r="141" spans="1:28" x14ac:dyDescent="0.2">
      <c r="A141" s="45"/>
      <c r="W141" s="26"/>
      <c r="X141" s="48"/>
      <c r="Z141" s="26"/>
      <c r="AA141" s="26"/>
      <c r="AB141" s="160"/>
    </row>
    <row r="142" spans="1:28" x14ac:dyDescent="0.2">
      <c r="A142" s="45"/>
      <c r="W142" s="26"/>
      <c r="X142" s="48"/>
      <c r="Z142" s="26"/>
      <c r="AA142" s="26"/>
      <c r="AB142" s="160"/>
    </row>
    <row r="143" spans="1:28" x14ac:dyDescent="0.2">
      <c r="A143" s="45"/>
      <c r="W143" s="26"/>
      <c r="X143" s="48"/>
      <c r="Z143" s="26"/>
      <c r="AA143" s="26"/>
      <c r="AB143" s="160"/>
    </row>
    <row r="144" spans="1:28" x14ac:dyDescent="0.2">
      <c r="A144" s="45"/>
      <c r="W144" s="26"/>
      <c r="X144" s="48"/>
      <c r="Z144" s="26"/>
      <c r="AA144" s="26"/>
      <c r="AB144" s="160"/>
    </row>
    <row r="145" spans="1:28" x14ac:dyDescent="0.2">
      <c r="A145" s="45"/>
      <c r="W145" s="26"/>
      <c r="X145" s="48"/>
      <c r="Z145" s="26"/>
      <c r="AA145" s="26"/>
      <c r="AB145" s="160"/>
    </row>
    <row r="146" spans="1:28" x14ac:dyDescent="0.2">
      <c r="A146" s="45"/>
      <c r="W146" s="26"/>
      <c r="X146" s="48"/>
      <c r="Z146" s="26"/>
      <c r="AA146" s="26"/>
      <c r="AB146" s="160"/>
    </row>
    <row r="147" spans="1:28" x14ac:dyDescent="0.2">
      <c r="A147" s="45"/>
      <c r="W147" s="26"/>
      <c r="X147" s="48"/>
      <c r="Z147" s="26"/>
      <c r="AA147" s="26"/>
      <c r="AB147" s="160"/>
    </row>
    <row r="148" spans="1:28" x14ac:dyDescent="0.2">
      <c r="A148" s="45"/>
      <c r="W148" s="26"/>
    </row>
    <row r="149" spans="1:28" x14ac:dyDescent="0.2">
      <c r="A149" s="45"/>
      <c r="AB149" s="161"/>
    </row>
    <row r="150" spans="1:28" x14ac:dyDescent="0.2">
      <c r="A150" s="45"/>
    </row>
    <row r="151" spans="1:28" x14ac:dyDescent="0.2">
      <c r="A151" s="45"/>
    </row>
    <row r="152" spans="1:28" x14ac:dyDescent="0.2">
      <c r="A152" s="45"/>
    </row>
    <row r="153" spans="1:28" x14ac:dyDescent="0.2">
      <c r="A153" s="45"/>
    </row>
    <row r="154" spans="1:28" x14ac:dyDescent="0.2">
      <c r="A154" s="45"/>
    </row>
    <row r="155" spans="1:28" x14ac:dyDescent="0.2">
      <c r="A155" s="45"/>
    </row>
    <row r="156" spans="1:28" x14ac:dyDescent="0.2">
      <c r="A156" s="45"/>
    </row>
    <row r="157" spans="1:28" x14ac:dyDescent="0.2">
      <c r="A157" s="45"/>
    </row>
    <row r="158" spans="1:28" x14ac:dyDescent="0.2">
      <c r="A158" s="45"/>
    </row>
    <row r="159" spans="1:28" x14ac:dyDescent="0.2">
      <c r="A159" s="45"/>
    </row>
    <row r="160" spans="1:28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54AC5-47A3-445C-AF89-030E080138FD}">
  <dimension ref="A1:E20"/>
  <sheetViews>
    <sheetView workbookViewId="0">
      <selection activeCell="A13" sqref="A13"/>
    </sheetView>
  </sheetViews>
  <sheetFormatPr defaultRowHeight="12.75" x14ac:dyDescent="0.2"/>
  <cols>
    <col min="1" max="1" width="22.1640625" style="200" customWidth="1"/>
    <col min="2" max="2" width="16.1640625" style="200" customWidth="1"/>
    <col min="3" max="4" width="10.6640625" style="200" bestFit="1" customWidth="1"/>
    <col min="5" max="5" width="9.6640625" style="200" bestFit="1" customWidth="1"/>
    <col min="6" max="16384" width="9.33203125" style="200"/>
  </cols>
  <sheetData>
    <row r="1" spans="1:5" x14ac:dyDescent="0.2">
      <c r="A1" s="200" t="s">
        <v>260</v>
      </c>
    </row>
    <row r="2" spans="1:5" x14ac:dyDescent="0.2">
      <c r="A2" s="200" t="s">
        <v>261</v>
      </c>
    </row>
    <row r="3" spans="1:5" x14ac:dyDescent="0.2">
      <c r="A3" s="200" t="s">
        <v>262</v>
      </c>
    </row>
    <row r="5" spans="1:5" x14ac:dyDescent="0.2">
      <c r="B5" s="200" t="s">
        <v>72</v>
      </c>
      <c r="C5" s="200" t="s">
        <v>73</v>
      </c>
      <c r="D5" s="200" t="s">
        <v>74</v>
      </c>
      <c r="E5" s="200" t="s">
        <v>75</v>
      </c>
    </row>
    <row r="6" spans="1:5" x14ac:dyDescent="0.2">
      <c r="A6" s="200" t="s">
        <v>76</v>
      </c>
      <c r="B6" s="237">
        <v>-27557429.082861301</v>
      </c>
      <c r="C6" s="237">
        <v>4612302.33221005</v>
      </c>
      <c r="D6" s="237">
        <v>-5.9747664177202404</v>
      </c>
      <c r="E6" s="237">
        <v>2.7845157910008099E-8</v>
      </c>
    </row>
    <row r="7" spans="1:5" x14ac:dyDescent="0.2">
      <c r="A7" s="200" t="s">
        <v>41</v>
      </c>
      <c r="B7" s="237">
        <v>4981.3808721433397</v>
      </c>
      <c r="C7" s="237">
        <v>199.535843410789</v>
      </c>
      <c r="D7" s="237">
        <v>24.964842341072799</v>
      </c>
      <c r="E7" s="237">
        <v>1.4048620360656201E-47</v>
      </c>
    </row>
    <row r="8" spans="1:5" x14ac:dyDescent="0.2">
      <c r="A8" s="200" t="s">
        <v>38</v>
      </c>
      <c r="B8" s="237">
        <v>13515.088241756999</v>
      </c>
      <c r="C8" s="237">
        <v>520.86986900205795</v>
      </c>
      <c r="D8" s="237">
        <v>25.9471492709892</v>
      </c>
      <c r="E8" s="237">
        <v>3.5056535727728703E-49</v>
      </c>
    </row>
    <row r="9" spans="1:5" x14ac:dyDescent="0.2">
      <c r="A9" s="200" t="s">
        <v>69</v>
      </c>
      <c r="B9" s="237">
        <v>-23176.786174324901</v>
      </c>
      <c r="C9" s="237">
        <v>5036.0186269556498</v>
      </c>
      <c r="D9" s="237">
        <v>-4.6022042194739798</v>
      </c>
      <c r="E9" s="237">
        <v>1.10902776468127E-5</v>
      </c>
    </row>
    <row r="10" spans="1:5" x14ac:dyDescent="0.2">
      <c r="A10" s="200" t="s">
        <v>19</v>
      </c>
      <c r="B10" s="237">
        <v>1761.6923410448401</v>
      </c>
      <c r="C10" s="237">
        <v>675.68630339490403</v>
      </c>
      <c r="D10" s="237">
        <v>2.6072636550325701</v>
      </c>
      <c r="E10" s="237">
        <v>1.03696748043287E-2</v>
      </c>
    </row>
    <row r="11" spans="1:5" x14ac:dyDescent="0.2">
      <c r="A11" s="200" t="s">
        <v>68</v>
      </c>
      <c r="B11" s="237">
        <v>-215549.88615650401</v>
      </c>
      <c r="C11" s="237">
        <v>58750.512710715702</v>
      </c>
      <c r="D11" s="237">
        <v>-3.6689022139748699</v>
      </c>
      <c r="E11" s="237">
        <v>3.7449491376345998E-4</v>
      </c>
    </row>
    <row r="12" spans="1:5" x14ac:dyDescent="0.2">
      <c r="A12" s="200" t="s">
        <v>263</v>
      </c>
      <c r="B12" s="200">
        <v>4991.0285445557402</v>
      </c>
      <c r="C12" s="200">
        <v>820.48328464849897</v>
      </c>
      <c r="D12" s="200">
        <v>6.0830350086826401</v>
      </c>
      <c r="E12" s="43">
        <v>1.67963416086831E-8</v>
      </c>
    </row>
    <row r="13" spans="1:5" x14ac:dyDescent="0.2">
      <c r="A13" s="200" t="s">
        <v>258</v>
      </c>
      <c r="B13" s="200">
        <v>351307.67501421098</v>
      </c>
      <c r="C13" s="200">
        <v>23755.797045869502</v>
      </c>
      <c r="D13" s="200">
        <v>14.7882924886031</v>
      </c>
      <c r="E13" s="43">
        <v>4.2913301647166401E-28</v>
      </c>
    </row>
    <row r="14" spans="1:5" x14ac:dyDescent="0.2">
      <c r="B14" s="237"/>
      <c r="C14" s="237"/>
      <c r="D14" s="237"/>
    </row>
    <row r="15" spans="1:5" x14ac:dyDescent="0.2">
      <c r="A15" s="200" t="s">
        <v>199</v>
      </c>
      <c r="B15" s="237"/>
      <c r="C15" s="237"/>
      <c r="D15" s="237"/>
    </row>
    <row r="16" spans="1:5" x14ac:dyDescent="0.2">
      <c r="A16" s="200" t="s">
        <v>77</v>
      </c>
      <c r="B16" s="237">
        <v>14813806.6425747</v>
      </c>
      <c r="C16" s="237" t="s">
        <v>78</v>
      </c>
      <c r="D16" s="237">
        <v>1037764.0310099201</v>
      </c>
    </row>
    <row r="17" spans="1:4" x14ac:dyDescent="0.2">
      <c r="A17" s="200" t="s">
        <v>79</v>
      </c>
      <c r="B17" s="237">
        <v>5693584781108</v>
      </c>
      <c r="C17" s="237" t="s">
        <v>80</v>
      </c>
      <c r="D17" s="237">
        <v>225467.46639537599</v>
      </c>
    </row>
    <row r="18" spans="1:4" x14ac:dyDescent="0.2">
      <c r="A18" s="200" t="s">
        <v>81</v>
      </c>
      <c r="B18" s="237">
        <v>0.95561165926636105</v>
      </c>
      <c r="C18" s="237" t="s">
        <v>82</v>
      </c>
      <c r="D18" s="237">
        <v>0.95283738797050899</v>
      </c>
    </row>
    <row r="19" spans="1:4" x14ac:dyDescent="0.2">
      <c r="A19" s="200" t="s">
        <v>259</v>
      </c>
      <c r="B19" s="200">
        <v>330.96594729911499</v>
      </c>
      <c r="C19" s="200" t="s">
        <v>83</v>
      </c>
      <c r="D19" s="43">
        <v>1.0151961130111701E-71</v>
      </c>
    </row>
    <row r="20" spans="1:4" x14ac:dyDescent="0.2">
      <c r="A20" s="200" t="s">
        <v>84</v>
      </c>
      <c r="B20" s="200">
        <v>-1.96203391588563E-2</v>
      </c>
      <c r="C20" s="200" t="s">
        <v>85</v>
      </c>
      <c r="D20" s="200">
        <v>2.0148238476487901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F584-7CE4-4FDD-8E61-43774A5170DE}">
  <dimension ref="A1:AD195"/>
  <sheetViews>
    <sheetView workbookViewId="0">
      <selection activeCell="U121" sqref="U121"/>
    </sheetView>
  </sheetViews>
  <sheetFormatPr defaultRowHeight="12.75" x14ac:dyDescent="0.2"/>
  <cols>
    <col min="1" max="3" width="9.33203125" style="29"/>
    <col min="4" max="4" width="14.6640625" style="29" bestFit="1" customWidth="1"/>
    <col min="5" max="9" width="9.33203125" style="29"/>
    <col min="10" max="10" width="19.1640625" style="29" customWidth="1"/>
    <col min="11" max="12" width="9.33203125" style="29"/>
    <col min="13" max="13" width="11.83203125" style="29" bestFit="1" customWidth="1"/>
    <col min="14" max="15" width="9.33203125" style="29"/>
    <col min="16" max="16" width="14.1640625" style="29" bestFit="1" customWidth="1"/>
    <col min="17" max="18" width="12.5" style="29" customWidth="1"/>
    <col min="19" max="19" width="14.6640625" style="29" customWidth="1"/>
    <col min="20" max="20" width="12.5" style="29" customWidth="1"/>
    <col min="21" max="21" width="14.83203125" style="29" bestFit="1" customWidth="1"/>
    <col min="22" max="22" width="13.83203125" style="29" bestFit="1" customWidth="1"/>
    <col min="23" max="24" width="9.33203125" style="29"/>
    <col min="25" max="25" width="13.83203125" style="29" bestFit="1" customWidth="1"/>
    <col min="26" max="27" width="9.33203125" style="29"/>
    <col min="28" max="30" width="12.83203125" style="29" customWidth="1"/>
    <col min="31" max="16384" width="9.33203125" style="29"/>
  </cols>
  <sheetData>
    <row r="1" spans="1:23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46" t="str">
        <f>'Monthly Data'!X1</f>
        <v>Tor_FTEAdj</v>
      </c>
      <c r="I1" s="29" t="str">
        <f>'Monthly Data'!BF1</f>
        <v>Shoulder</v>
      </c>
      <c r="J1" s="44" t="str">
        <f>'Monthly Data'!H1</f>
        <v>GS_lt_50_Customersomers</v>
      </c>
      <c r="K1" s="29" t="str">
        <f>'Monthly Data'!BH1</f>
        <v>Month Days</v>
      </c>
      <c r="M1" s="29" t="s">
        <v>76</v>
      </c>
      <c r="N1" s="46" t="str">
        <f>E1</f>
        <v>HDD12</v>
      </c>
      <c r="O1" s="46" t="str">
        <f>F1</f>
        <v>CDD16</v>
      </c>
      <c r="P1" s="46" t="str">
        <f>G1</f>
        <v>Trend</v>
      </c>
      <c r="Q1" s="46" t="str">
        <f>H1</f>
        <v>Tor_FTEAdj</v>
      </c>
      <c r="R1" s="46" t="str">
        <f>I1</f>
        <v>Shoulder</v>
      </c>
      <c r="S1" s="46" t="str">
        <f t="shared" ref="S1:T1" si="0">J1</f>
        <v>GS_lt_50_Customersomers</v>
      </c>
      <c r="T1" s="46" t="str">
        <f t="shared" si="0"/>
        <v>Month Days</v>
      </c>
      <c r="U1" s="29" t="s">
        <v>86</v>
      </c>
      <c r="V1" s="29" t="s">
        <v>87</v>
      </c>
    </row>
    <row r="2" spans="1:23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157">
        <f>'Monthly Data'!J2</f>
        <v>15762767</v>
      </c>
      <c r="E2" s="46">
        <f>'Monthly Data'!AL2</f>
        <v>483.20000000000005</v>
      </c>
      <c r="F2" s="46">
        <f>'Monthly Data'!AI2</f>
        <v>0</v>
      </c>
      <c r="G2" s="29">
        <f>'Monthly Data'!BG2</f>
        <v>1</v>
      </c>
      <c r="H2" s="46">
        <f>'Monthly Data'!X2</f>
        <v>2836.8</v>
      </c>
      <c r="I2" s="29">
        <f>'Monthly Data'!BF2</f>
        <v>0</v>
      </c>
      <c r="J2" s="157">
        <f>'Monthly Data'!H2</f>
        <v>4982</v>
      </c>
      <c r="K2" s="29">
        <f>'Monthly Data'!BH2</f>
        <v>31</v>
      </c>
      <c r="M2" s="29">
        <f>'GS&lt;50 PW (2)'!$B$6</f>
        <v>-27557429.082861301</v>
      </c>
      <c r="N2" s="29">
        <f>E2*'GS&lt;50 PW (2)'!$B$7</f>
        <v>2407003.2374196621</v>
      </c>
      <c r="O2" s="29">
        <f>F2*'GS&lt;50 PW (2)'!$B$8</f>
        <v>0</v>
      </c>
      <c r="P2" s="29">
        <f>G2*'GS&lt;50 PW (2)'!$B$9</f>
        <v>-23176.786174324901</v>
      </c>
      <c r="Q2" s="29">
        <f>H2*'GS&lt;50 PW (2)'!$B$10</f>
        <v>4997568.833076003</v>
      </c>
      <c r="R2" s="29">
        <f>I2*'GS&lt;50 PW (2)'!$B$11</f>
        <v>0</v>
      </c>
      <c r="S2" s="44">
        <f>J2*'GS&lt;50 PW (2)'!$B$12</f>
        <v>24865304.208976697</v>
      </c>
      <c r="T2" s="29">
        <f>K2*'GS&lt;50 PW (2)'!$B$13</f>
        <v>10890537.925440541</v>
      </c>
      <c r="U2" s="44">
        <f>SUM(M2:T2)</f>
        <v>15579808.335877279</v>
      </c>
      <c r="V2" s="44">
        <f t="shared" ref="V2:V33" si="3">U2-D2</f>
        <v>-182958.66412272118</v>
      </c>
      <c r="W2" s="48">
        <f t="shared" ref="W2:W33" si="4">ABS(V2/D2)</f>
        <v>1.1607014436153321E-2</v>
      </c>
    </row>
    <row r="3" spans="1:23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157">
        <f>'Monthly Data'!J3</f>
        <v>14456043</v>
      </c>
      <c r="E3" s="46">
        <f>'Monthly Data'!AL3</f>
        <v>392.59999999999997</v>
      </c>
      <c r="F3" s="46">
        <f>'Monthly Data'!AI3</f>
        <v>0</v>
      </c>
      <c r="G3" s="29">
        <f>'Monthly Data'!BG3</f>
        <v>2</v>
      </c>
      <c r="H3" s="46">
        <f>'Monthly Data'!X3</f>
        <v>2842.3</v>
      </c>
      <c r="I3" s="29">
        <f>'Monthly Data'!BF3</f>
        <v>0</v>
      </c>
      <c r="J3" s="157">
        <f>'Monthly Data'!H3</f>
        <v>4991</v>
      </c>
      <c r="K3" s="29">
        <f>'Monthly Data'!BH3</f>
        <v>28</v>
      </c>
      <c r="M3" s="29">
        <f>'GS&lt;50 PW (2)'!$B$6</f>
        <v>-27557429.082861301</v>
      </c>
      <c r="N3" s="29">
        <f>E3*'GS&lt;50 PW (2)'!$B$7</f>
        <v>1955690.1304034749</v>
      </c>
      <c r="O3" s="29">
        <f>F3*'GS&lt;50 PW (2)'!$B$8</f>
        <v>0</v>
      </c>
      <c r="P3" s="29">
        <f>G3*'GS&lt;50 PW (2)'!$B$9</f>
        <v>-46353.572348649803</v>
      </c>
      <c r="Q3" s="29">
        <f>H3*'GS&lt;50 PW (2)'!$B$10</f>
        <v>5007258.1409517489</v>
      </c>
      <c r="R3" s="29">
        <f>I3*'GS&lt;50 PW (2)'!$B$11</f>
        <v>0</v>
      </c>
      <c r="S3" s="44">
        <f>J3*'GS&lt;50 PW (2)'!$B$12</f>
        <v>24910223.465877701</v>
      </c>
      <c r="T3" s="29">
        <f>K3*'GS&lt;50 PW (2)'!$B$13</f>
        <v>9836614.9003979079</v>
      </c>
      <c r="U3" s="44">
        <f t="shared" ref="U3:U66" si="5">SUM(M3:T3)</f>
        <v>14106003.98242088</v>
      </c>
      <c r="V3" s="44">
        <f t="shared" si="3"/>
        <v>-350039.01757911965</v>
      </c>
      <c r="W3" s="48">
        <f t="shared" si="4"/>
        <v>2.4214027142774801E-2</v>
      </c>
    </row>
    <row r="4" spans="1:23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157">
        <f>'Monthly Data'!J4</f>
        <v>14266604</v>
      </c>
      <c r="E4" s="46">
        <f>'Monthly Data'!AL4</f>
        <v>232.39999999999995</v>
      </c>
      <c r="F4" s="46">
        <f>'Monthly Data'!AI4</f>
        <v>0</v>
      </c>
      <c r="G4" s="29">
        <f>'Monthly Data'!BG4</f>
        <v>3</v>
      </c>
      <c r="H4" s="46">
        <f>'Monthly Data'!X4</f>
        <v>2849.8</v>
      </c>
      <c r="I4" s="29">
        <f>'Monthly Data'!BF4</f>
        <v>1</v>
      </c>
      <c r="J4" s="157">
        <f>'Monthly Data'!H4</f>
        <v>4993</v>
      </c>
      <c r="K4" s="29">
        <f>'Monthly Data'!BH4</f>
        <v>31</v>
      </c>
      <c r="M4" s="29">
        <f>'GS&lt;50 PW (2)'!$B$6</f>
        <v>-27557429.082861301</v>
      </c>
      <c r="N4" s="29">
        <f>E4*'GS&lt;50 PW (2)'!$B$7</f>
        <v>1157672.914686112</v>
      </c>
      <c r="O4" s="29">
        <f>F4*'GS&lt;50 PW (2)'!$B$8</f>
        <v>0</v>
      </c>
      <c r="P4" s="29">
        <f>G4*'GS&lt;50 PW (2)'!$B$9</f>
        <v>-69530.358522974711</v>
      </c>
      <c r="Q4" s="29">
        <f>H4*'GS&lt;50 PW (2)'!$B$10</f>
        <v>5020470.8335095858</v>
      </c>
      <c r="R4" s="29">
        <f>I4*'GS&lt;50 PW (2)'!$B$11</f>
        <v>-215549.88615650401</v>
      </c>
      <c r="S4" s="44">
        <f>J4*'GS&lt;50 PW (2)'!$B$12</f>
        <v>24920205.52296681</v>
      </c>
      <c r="T4" s="29">
        <f>K4*'GS&lt;50 PW (2)'!$B$13</f>
        <v>10890537.925440541</v>
      </c>
      <c r="U4" s="44">
        <f t="shared" si="5"/>
        <v>14146377.869062273</v>
      </c>
      <c r="V4" s="44">
        <f t="shared" si="3"/>
        <v>-120226.13093772717</v>
      </c>
      <c r="W4" s="48">
        <f t="shared" si="4"/>
        <v>8.4271022688880391E-3</v>
      </c>
    </row>
    <row r="5" spans="1:23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157">
        <f>'Monthly Data'!J5</f>
        <v>12709245</v>
      </c>
      <c r="E5" s="46">
        <f>'Monthly Data'!AL5</f>
        <v>78.500000000000014</v>
      </c>
      <c r="F5" s="46">
        <f>'Monthly Data'!AI5</f>
        <v>0</v>
      </c>
      <c r="G5" s="29">
        <f>'Monthly Data'!BG5</f>
        <v>4</v>
      </c>
      <c r="H5" s="46">
        <f>'Monthly Data'!X5</f>
        <v>2844.4</v>
      </c>
      <c r="I5" s="29">
        <f>'Monthly Data'!BF5</f>
        <v>1</v>
      </c>
      <c r="J5" s="157">
        <f>'Monthly Data'!H5</f>
        <v>4962</v>
      </c>
      <c r="K5" s="29">
        <f>'Monthly Data'!BH5</f>
        <v>30</v>
      </c>
      <c r="M5" s="29">
        <f>'GS&lt;50 PW (2)'!$B$6</f>
        <v>-27557429.082861301</v>
      </c>
      <c r="N5" s="29">
        <f>E5*'GS&lt;50 PW (2)'!$B$7</f>
        <v>391038.39846325223</v>
      </c>
      <c r="O5" s="29">
        <f>F5*'GS&lt;50 PW (2)'!$B$8</f>
        <v>0</v>
      </c>
      <c r="P5" s="29">
        <f>G5*'GS&lt;50 PW (2)'!$B$9</f>
        <v>-92707.144697299605</v>
      </c>
      <c r="Q5" s="29">
        <f>H5*'GS&lt;50 PW (2)'!$B$10</f>
        <v>5010957.6948679434</v>
      </c>
      <c r="R5" s="29">
        <f>I5*'GS&lt;50 PW (2)'!$B$11</f>
        <v>-215549.88615650401</v>
      </c>
      <c r="S5" s="44">
        <f>J5*'GS&lt;50 PW (2)'!$B$12</f>
        <v>24765483.638085581</v>
      </c>
      <c r="T5" s="29">
        <f>K5*'GS&lt;50 PW (2)'!$B$13</f>
        <v>10539230.25042633</v>
      </c>
      <c r="U5" s="44">
        <f t="shared" si="5"/>
        <v>12841023.868128002</v>
      </c>
      <c r="V5" s="44">
        <f t="shared" si="3"/>
        <v>131778.86812800169</v>
      </c>
      <c r="W5" s="48">
        <f t="shared" si="4"/>
        <v>1.0368740875480934E-2</v>
      </c>
    </row>
    <row r="6" spans="1:23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157">
        <f>'Monthly Data'!J6</f>
        <v>13617876</v>
      </c>
      <c r="E6" s="46">
        <f>'Monthly Data'!AL6</f>
        <v>36.5</v>
      </c>
      <c r="F6" s="46">
        <f>'Monthly Data'!AI6</f>
        <v>46.8</v>
      </c>
      <c r="G6" s="29">
        <f>'Monthly Data'!BG6</f>
        <v>5</v>
      </c>
      <c r="H6" s="46">
        <f>'Monthly Data'!X6</f>
        <v>2847.5</v>
      </c>
      <c r="I6" s="29">
        <f>'Monthly Data'!BF6</f>
        <v>1</v>
      </c>
      <c r="J6" s="157">
        <f>'Monthly Data'!H6</f>
        <v>4969</v>
      </c>
      <c r="K6" s="29">
        <f>'Monthly Data'!BH6</f>
        <v>31</v>
      </c>
      <c r="M6" s="29">
        <f>'GS&lt;50 PW (2)'!$B$6</f>
        <v>-27557429.082861301</v>
      </c>
      <c r="N6" s="29">
        <f>E6*'GS&lt;50 PW (2)'!$B$7</f>
        <v>181820.40183323191</v>
      </c>
      <c r="O6" s="29">
        <f>F6*'GS&lt;50 PW (2)'!$B$8</f>
        <v>632506.12971422751</v>
      </c>
      <c r="P6" s="29">
        <f>G6*'GS&lt;50 PW (2)'!$B$9</f>
        <v>-115883.9308716245</v>
      </c>
      <c r="Q6" s="29">
        <f>H6*'GS&lt;50 PW (2)'!$B$10</f>
        <v>5016418.9411251824</v>
      </c>
      <c r="R6" s="29">
        <f>I6*'GS&lt;50 PW (2)'!$B$11</f>
        <v>-215549.88615650401</v>
      </c>
      <c r="S6" s="44">
        <f>J6*'GS&lt;50 PW (2)'!$B$12</f>
        <v>24800420.837897472</v>
      </c>
      <c r="T6" s="29">
        <f>K6*'GS&lt;50 PW (2)'!$B$13</f>
        <v>10890537.925440541</v>
      </c>
      <c r="U6" s="44">
        <f t="shared" si="5"/>
        <v>13632841.336121226</v>
      </c>
      <c r="V6" s="44">
        <f t="shared" si="3"/>
        <v>14965.33612122573</v>
      </c>
      <c r="W6" s="48">
        <f t="shared" si="4"/>
        <v>1.09894789181703E-3</v>
      </c>
    </row>
    <row r="7" spans="1:23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157">
        <f>'Monthly Data'!J7</f>
        <v>14352297</v>
      </c>
      <c r="E7" s="46">
        <f>'Monthly Data'!AL7</f>
        <v>0</v>
      </c>
      <c r="F7" s="46">
        <f>'Monthly Data'!AI7</f>
        <v>105</v>
      </c>
      <c r="G7" s="29">
        <f>'Monthly Data'!BG7</f>
        <v>6</v>
      </c>
      <c r="H7" s="46">
        <f>'Monthly Data'!X7</f>
        <v>2859.9</v>
      </c>
      <c r="I7" s="29">
        <f>'Monthly Data'!BF7</f>
        <v>0</v>
      </c>
      <c r="J7" s="157">
        <f>'Monthly Data'!H7</f>
        <v>4976</v>
      </c>
      <c r="K7" s="29">
        <f>'Monthly Data'!BH7</f>
        <v>30</v>
      </c>
      <c r="M7" s="29">
        <f>'GS&lt;50 PW (2)'!$B$6</f>
        <v>-27557429.082861301</v>
      </c>
      <c r="N7" s="29">
        <f>E7*'GS&lt;50 PW (2)'!$B$7</f>
        <v>0</v>
      </c>
      <c r="O7" s="29">
        <f>F7*'GS&lt;50 PW (2)'!$B$8</f>
        <v>1419084.265384485</v>
      </c>
      <c r="P7" s="29">
        <f>G7*'GS&lt;50 PW (2)'!$B$9</f>
        <v>-139060.71704594942</v>
      </c>
      <c r="Q7" s="29">
        <f>H7*'GS&lt;50 PW (2)'!$B$10</f>
        <v>5038263.9261541385</v>
      </c>
      <c r="R7" s="29">
        <f>I7*'GS&lt;50 PW (2)'!$B$11</f>
        <v>0</v>
      </c>
      <c r="S7" s="44">
        <f>J7*'GS&lt;50 PW (2)'!$B$12</f>
        <v>24835358.037709363</v>
      </c>
      <c r="T7" s="29">
        <f>K7*'GS&lt;50 PW (2)'!$B$13</f>
        <v>10539230.25042633</v>
      </c>
      <c r="U7" s="44">
        <f t="shared" si="5"/>
        <v>14135446.679767065</v>
      </c>
      <c r="V7" s="44">
        <f t="shared" si="3"/>
        <v>-216850.32023293525</v>
      </c>
      <c r="W7" s="48">
        <f t="shared" si="4"/>
        <v>1.5109102064494293E-2</v>
      </c>
    </row>
    <row r="8" spans="1:23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157">
        <f>'Monthly Data'!J8</f>
        <v>16022256</v>
      </c>
      <c r="E8" s="46">
        <f>'Monthly Data'!AL8</f>
        <v>0</v>
      </c>
      <c r="F8" s="46">
        <f>'Monthly Data'!AI8</f>
        <v>229.8</v>
      </c>
      <c r="G8" s="29">
        <f>'Monthly Data'!BG8</f>
        <v>7</v>
      </c>
      <c r="H8" s="46">
        <f>'Monthly Data'!X8</f>
        <v>2878.7</v>
      </c>
      <c r="I8" s="29">
        <f>'Monthly Data'!BF8</f>
        <v>0</v>
      </c>
      <c r="J8" s="157">
        <f>'Monthly Data'!H8</f>
        <v>4982</v>
      </c>
      <c r="K8" s="29">
        <f>'Monthly Data'!BH8</f>
        <v>31</v>
      </c>
      <c r="M8" s="29">
        <f>'GS&lt;50 PW (2)'!$B$6</f>
        <v>-27557429.082861301</v>
      </c>
      <c r="N8" s="29">
        <f>E8*'GS&lt;50 PW (2)'!$B$7</f>
        <v>0</v>
      </c>
      <c r="O8" s="29">
        <f>F8*'GS&lt;50 PW (2)'!$B$8</f>
        <v>3105767.2779557584</v>
      </c>
      <c r="P8" s="29">
        <f>G8*'GS&lt;50 PW (2)'!$B$9</f>
        <v>-162237.50322027432</v>
      </c>
      <c r="Q8" s="29">
        <f>H8*'GS&lt;50 PW (2)'!$B$10</f>
        <v>5071383.7421657806</v>
      </c>
      <c r="R8" s="29">
        <f>I8*'GS&lt;50 PW (2)'!$B$11</f>
        <v>0</v>
      </c>
      <c r="S8" s="44">
        <f>J8*'GS&lt;50 PW (2)'!$B$12</f>
        <v>24865304.208976697</v>
      </c>
      <c r="T8" s="29">
        <f>K8*'GS&lt;50 PW (2)'!$B$13</f>
        <v>10890537.925440541</v>
      </c>
      <c r="U8" s="44">
        <f t="shared" si="5"/>
        <v>16213326.568457203</v>
      </c>
      <c r="V8" s="44">
        <f t="shared" si="3"/>
        <v>191070.56845720299</v>
      </c>
      <c r="W8" s="48">
        <f t="shared" si="4"/>
        <v>1.1925322405109679E-2</v>
      </c>
    </row>
    <row r="9" spans="1:23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157">
        <f>'Monthly Data'!J9</f>
        <v>15750964</v>
      </c>
      <c r="E9" s="46">
        <f>'Monthly Data'!AL9</f>
        <v>0</v>
      </c>
      <c r="F9" s="46">
        <f>'Monthly Data'!AI9</f>
        <v>207.7</v>
      </c>
      <c r="G9" s="29">
        <f>'Monthly Data'!BG9</f>
        <v>8</v>
      </c>
      <c r="H9" s="46">
        <f>'Monthly Data'!X9</f>
        <v>2895.3</v>
      </c>
      <c r="I9" s="29">
        <f>'Monthly Data'!BF9</f>
        <v>0</v>
      </c>
      <c r="J9" s="157">
        <f>'Monthly Data'!H9</f>
        <v>4983</v>
      </c>
      <c r="K9" s="29">
        <f>'Monthly Data'!BH9</f>
        <v>31</v>
      </c>
      <c r="M9" s="29">
        <f>'GS&lt;50 PW (2)'!$B$6</f>
        <v>-27557429.082861301</v>
      </c>
      <c r="N9" s="29">
        <f>E9*'GS&lt;50 PW (2)'!$B$7</f>
        <v>0</v>
      </c>
      <c r="O9" s="29">
        <f>F9*'GS&lt;50 PW (2)'!$B$8</f>
        <v>2807083.8278129287</v>
      </c>
      <c r="P9" s="29">
        <f>G9*'GS&lt;50 PW (2)'!$B$9</f>
        <v>-185414.28939459921</v>
      </c>
      <c r="Q9" s="29">
        <f>H9*'GS&lt;50 PW (2)'!$B$10</f>
        <v>5100627.8350271257</v>
      </c>
      <c r="R9" s="29">
        <f>I9*'GS&lt;50 PW (2)'!$B$11</f>
        <v>0</v>
      </c>
      <c r="S9" s="44">
        <f>J9*'GS&lt;50 PW (2)'!$B$12</f>
        <v>24870295.237521254</v>
      </c>
      <c r="T9" s="29">
        <f>K9*'GS&lt;50 PW (2)'!$B$13</f>
        <v>10890537.925440541</v>
      </c>
      <c r="U9" s="44">
        <f t="shared" si="5"/>
        <v>15925701.453545948</v>
      </c>
      <c r="V9" s="44">
        <f t="shared" si="3"/>
        <v>174737.45354594849</v>
      </c>
      <c r="W9" s="48">
        <f t="shared" si="4"/>
        <v>1.1093762486280108E-2</v>
      </c>
    </row>
    <row r="10" spans="1:23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157">
        <f>'Monthly Data'!J10</f>
        <v>13403453</v>
      </c>
      <c r="E10" s="46">
        <f>'Monthly Data'!AL10</f>
        <v>9.9999999999999645E-2</v>
      </c>
      <c r="F10" s="46">
        <f>'Monthly Data'!AI10</f>
        <v>56.8</v>
      </c>
      <c r="G10" s="29">
        <f>'Monthly Data'!BG10</f>
        <v>9</v>
      </c>
      <c r="H10" s="46">
        <f>'Monthly Data'!X10</f>
        <v>2891.8</v>
      </c>
      <c r="I10" s="29">
        <f>'Monthly Data'!BF10</f>
        <v>1</v>
      </c>
      <c r="J10" s="157">
        <f>'Monthly Data'!H10</f>
        <v>4981</v>
      </c>
      <c r="K10" s="29">
        <f>'Monthly Data'!BH10</f>
        <v>30</v>
      </c>
      <c r="M10" s="29">
        <f>'GS&lt;50 PW (2)'!$B$6</f>
        <v>-27557429.082861301</v>
      </c>
      <c r="N10" s="29">
        <f>E10*'GS&lt;50 PW (2)'!$B$7</f>
        <v>498.13808721433219</v>
      </c>
      <c r="O10" s="29">
        <f>F10*'GS&lt;50 PW (2)'!$B$8</f>
        <v>767657.0121317975</v>
      </c>
      <c r="P10" s="29">
        <f>G10*'GS&lt;50 PW (2)'!$B$9</f>
        <v>-208591.07556892411</v>
      </c>
      <c r="Q10" s="29">
        <f>H10*'GS&lt;50 PW (2)'!$B$10</f>
        <v>5094461.9118334688</v>
      </c>
      <c r="R10" s="29">
        <f>I10*'GS&lt;50 PW (2)'!$B$11</f>
        <v>-215549.88615650401</v>
      </c>
      <c r="S10" s="44">
        <f>J10*'GS&lt;50 PW (2)'!$B$12</f>
        <v>24860313.180432141</v>
      </c>
      <c r="T10" s="29">
        <f>K10*'GS&lt;50 PW (2)'!$B$13</f>
        <v>10539230.25042633</v>
      </c>
      <c r="U10" s="44">
        <f t="shared" si="5"/>
        <v>13280590.448324222</v>
      </c>
      <c r="V10" s="44">
        <f t="shared" si="3"/>
        <v>-122862.55167577788</v>
      </c>
      <c r="W10" s="48">
        <f t="shared" si="4"/>
        <v>9.1664850599153733E-3</v>
      </c>
    </row>
    <row r="11" spans="1:23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157">
        <f>'Monthly Data'!J11</f>
        <v>13142565</v>
      </c>
      <c r="E11" s="46">
        <f>'Monthly Data'!AL11</f>
        <v>44.2</v>
      </c>
      <c r="F11" s="46">
        <f>'Monthly Data'!AI11</f>
        <v>3.4000000000000021</v>
      </c>
      <c r="G11" s="29">
        <f>'Monthly Data'!BG11</f>
        <v>10</v>
      </c>
      <c r="H11" s="46">
        <f>'Monthly Data'!X11</f>
        <v>2893.7</v>
      </c>
      <c r="I11" s="29">
        <f>'Monthly Data'!BF11</f>
        <v>1</v>
      </c>
      <c r="J11" s="157">
        <f>'Monthly Data'!H11</f>
        <v>4981</v>
      </c>
      <c r="K11" s="29">
        <f>'Monthly Data'!BH11</f>
        <v>31</v>
      </c>
      <c r="M11" s="29">
        <f>'GS&lt;50 PW (2)'!$B$6</f>
        <v>-27557429.082861301</v>
      </c>
      <c r="N11" s="29">
        <f>E11*'GS&lt;50 PW (2)'!$B$7</f>
        <v>220177.03454873562</v>
      </c>
      <c r="O11" s="29">
        <f>F11*'GS&lt;50 PW (2)'!$B$8</f>
        <v>45951.300021973824</v>
      </c>
      <c r="P11" s="29">
        <f>G11*'GS&lt;50 PW (2)'!$B$9</f>
        <v>-231767.861743249</v>
      </c>
      <c r="Q11" s="29">
        <f>H11*'GS&lt;50 PW (2)'!$B$10</f>
        <v>5097809.1272814535</v>
      </c>
      <c r="R11" s="29">
        <f>I11*'GS&lt;50 PW (2)'!$B$11</f>
        <v>-215549.88615650401</v>
      </c>
      <c r="S11" s="44">
        <f>J11*'GS&lt;50 PW (2)'!$B$12</f>
        <v>24860313.180432141</v>
      </c>
      <c r="T11" s="29">
        <f>K11*'GS&lt;50 PW (2)'!$B$13</f>
        <v>10890537.925440541</v>
      </c>
      <c r="U11" s="44">
        <f t="shared" si="5"/>
        <v>13110041.736963792</v>
      </c>
      <c r="V11" s="44">
        <f t="shared" si="3"/>
        <v>-32523.263036208227</v>
      </c>
      <c r="W11" s="48">
        <f t="shared" si="4"/>
        <v>2.4746511077714454E-3</v>
      </c>
    </row>
    <row r="12" spans="1:23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157">
        <f>'Monthly Data'!J12</f>
        <v>13574075</v>
      </c>
      <c r="E12" s="46">
        <f>'Monthly Data'!AL12</f>
        <v>202.7</v>
      </c>
      <c r="F12" s="46">
        <f>'Monthly Data'!AI12</f>
        <v>0</v>
      </c>
      <c r="G12" s="29">
        <f>'Monthly Data'!BG12</f>
        <v>11</v>
      </c>
      <c r="H12" s="46">
        <f>'Monthly Data'!X12</f>
        <v>2893.6</v>
      </c>
      <c r="I12" s="29">
        <f>'Monthly Data'!BF12</f>
        <v>1</v>
      </c>
      <c r="J12" s="157">
        <f>'Monthly Data'!H12</f>
        <v>5023</v>
      </c>
      <c r="K12" s="29">
        <f>'Monthly Data'!BH12</f>
        <v>30</v>
      </c>
      <c r="M12" s="29">
        <f>'GS&lt;50 PW (2)'!$B$6</f>
        <v>-27557429.082861301</v>
      </c>
      <c r="N12" s="29">
        <f>E12*'GS&lt;50 PW (2)'!$B$7</f>
        <v>1009725.9027834549</v>
      </c>
      <c r="O12" s="29">
        <f>F12*'GS&lt;50 PW (2)'!$B$8</f>
        <v>0</v>
      </c>
      <c r="P12" s="29">
        <f>G12*'GS&lt;50 PW (2)'!$B$9</f>
        <v>-254944.64791757392</v>
      </c>
      <c r="Q12" s="29">
        <f>H12*'GS&lt;50 PW (2)'!$B$10</f>
        <v>5097632.958047349</v>
      </c>
      <c r="R12" s="29">
        <f>I12*'GS&lt;50 PW (2)'!$B$11</f>
        <v>-215549.88615650401</v>
      </c>
      <c r="S12" s="44">
        <f>J12*'GS&lt;50 PW (2)'!$B$12</f>
        <v>25069936.379303481</v>
      </c>
      <c r="T12" s="29">
        <f>K12*'GS&lt;50 PW (2)'!$B$13</f>
        <v>10539230.25042633</v>
      </c>
      <c r="U12" s="44">
        <f t="shared" si="5"/>
        <v>13688601.873625237</v>
      </c>
      <c r="V12" s="44">
        <f t="shared" si="3"/>
        <v>114526.87362523749</v>
      </c>
      <c r="W12" s="48">
        <f t="shared" si="4"/>
        <v>8.43717701760433E-3</v>
      </c>
    </row>
    <row r="13" spans="1:23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157">
        <f>'Monthly Data'!J13</f>
        <v>15142180</v>
      </c>
      <c r="E13" s="46">
        <f>'Monthly Data'!AL13</f>
        <v>447.59999999999997</v>
      </c>
      <c r="F13" s="46">
        <f>'Monthly Data'!AI13</f>
        <v>0</v>
      </c>
      <c r="G13" s="29">
        <f>'Monthly Data'!BG13</f>
        <v>12</v>
      </c>
      <c r="H13" s="46">
        <f>'Monthly Data'!X13</f>
        <v>2918.5</v>
      </c>
      <c r="I13" s="29">
        <f>'Monthly Data'!BF13</f>
        <v>0</v>
      </c>
      <c r="J13" s="157">
        <f>'Monthly Data'!H13</f>
        <v>5036</v>
      </c>
      <c r="K13" s="29">
        <f>'Monthly Data'!BH13</f>
        <v>31</v>
      </c>
      <c r="M13" s="29">
        <f>'GS&lt;50 PW (2)'!$B$6</f>
        <v>-27557429.082861301</v>
      </c>
      <c r="N13" s="29">
        <f>E13*'GS&lt;50 PW (2)'!$B$7</f>
        <v>2229666.0783713586</v>
      </c>
      <c r="O13" s="29">
        <f>F13*'GS&lt;50 PW (2)'!$B$8</f>
        <v>0</v>
      </c>
      <c r="P13" s="29">
        <f>G13*'GS&lt;50 PW (2)'!$B$9</f>
        <v>-278121.43409189885</v>
      </c>
      <c r="Q13" s="29">
        <f>H13*'GS&lt;50 PW (2)'!$B$10</f>
        <v>5141499.0973393656</v>
      </c>
      <c r="R13" s="29">
        <f>I13*'GS&lt;50 PW (2)'!$B$11</f>
        <v>0</v>
      </c>
      <c r="S13" s="44">
        <f>J13*'GS&lt;50 PW (2)'!$B$12</f>
        <v>25134819.750382707</v>
      </c>
      <c r="T13" s="29">
        <f>K13*'GS&lt;50 PW (2)'!$B$13</f>
        <v>10890537.925440541</v>
      </c>
      <c r="U13" s="44">
        <f t="shared" si="5"/>
        <v>15560972.33458077</v>
      </c>
      <c r="V13" s="44">
        <f t="shared" si="3"/>
        <v>418792.33458076976</v>
      </c>
      <c r="W13" s="48">
        <f t="shared" si="4"/>
        <v>2.765733431915152E-2</v>
      </c>
    </row>
    <row r="14" spans="1:23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157">
        <f>'Monthly Data'!J14</f>
        <v>15995127.334936943</v>
      </c>
      <c r="E14" s="46">
        <f>'Monthly Data'!AL14</f>
        <v>540.69999999999993</v>
      </c>
      <c r="F14" s="46">
        <f>'Monthly Data'!AI14</f>
        <v>0</v>
      </c>
      <c r="G14" s="29">
        <f>'Monthly Data'!BG14</f>
        <v>13</v>
      </c>
      <c r="H14" s="46">
        <f>'Monthly Data'!X14</f>
        <v>2938.5</v>
      </c>
      <c r="I14" s="29">
        <f>'Monthly Data'!BF14</f>
        <v>0</v>
      </c>
      <c r="J14" s="157">
        <f>'Monthly Data'!H14</f>
        <v>5045</v>
      </c>
      <c r="K14" s="29">
        <f>'Monthly Data'!BH14</f>
        <v>31</v>
      </c>
      <c r="M14" s="29">
        <f>'GS&lt;50 PW (2)'!$B$6</f>
        <v>-27557429.082861301</v>
      </c>
      <c r="N14" s="29">
        <f>E14*'GS&lt;50 PW (2)'!$B$7</f>
        <v>2693432.6375679034</v>
      </c>
      <c r="O14" s="29">
        <f>F14*'GS&lt;50 PW (2)'!$B$8</f>
        <v>0</v>
      </c>
      <c r="P14" s="29">
        <f>G14*'GS&lt;50 PW (2)'!$B$9</f>
        <v>-301298.22026622371</v>
      </c>
      <c r="Q14" s="29">
        <f>H14*'GS&lt;50 PW (2)'!$B$10</f>
        <v>5176732.9441602621</v>
      </c>
      <c r="R14" s="29">
        <f>I14*'GS&lt;50 PW (2)'!$B$11</f>
        <v>0</v>
      </c>
      <c r="S14" s="44">
        <f>J14*'GS&lt;50 PW (2)'!$B$12</f>
        <v>25179739.00728371</v>
      </c>
      <c r="T14" s="29">
        <f>K14*'GS&lt;50 PW (2)'!$B$13</f>
        <v>10890537.925440541</v>
      </c>
      <c r="U14" s="44">
        <f t="shared" si="5"/>
        <v>16081715.211324891</v>
      </c>
      <c r="V14" s="44">
        <f t="shared" si="3"/>
        <v>86587.87638794817</v>
      </c>
      <c r="W14" s="48">
        <f t="shared" si="4"/>
        <v>5.4133908767841346E-3</v>
      </c>
    </row>
    <row r="15" spans="1:23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157">
        <f>'Monthly Data'!J15</f>
        <v>14555084.334936943</v>
      </c>
      <c r="E15" s="46">
        <f>'Monthly Data'!AL15</f>
        <v>437.20000000000005</v>
      </c>
      <c r="F15" s="46">
        <f>'Monthly Data'!AI15</f>
        <v>0</v>
      </c>
      <c r="G15" s="29">
        <f>'Monthly Data'!BG15</f>
        <v>14</v>
      </c>
      <c r="H15" s="46">
        <f>'Monthly Data'!X15</f>
        <v>2947.4</v>
      </c>
      <c r="I15" s="29">
        <f>'Monthly Data'!BF15</f>
        <v>0</v>
      </c>
      <c r="J15" s="157">
        <f>'Monthly Data'!H15</f>
        <v>5089</v>
      </c>
      <c r="K15" s="29">
        <f>'Monthly Data'!BH15</f>
        <v>28</v>
      </c>
      <c r="M15" s="29">
        <f>'GS&lt;50 PW (2)'!$B$6</f>
        <v>-27557429.082861301</v>
      </c>
      <c r="N15" s="29">
        <f>E15*'GS&lt;50 PW (2)'!$B$7</f>
        <v>2177859.7173010684</v>
      </c>
      <c r="O15" s="29">
        <f>F15*'GS&lt;50 PW (2)'!$B$8</f>
        <v>0</v>
      </c>
      <c r="P15" s="29">
        <f>G15*'GS&lt;50 PW (2)'!$B$9</f>
        <v>-324475.00644054863</v>
      </c>
      <c r="Q15" s="29">
        <f>H15*'GS&lt;50 PW (2)'!$B$10</f>
        <v>5192412.0059955614</v>
      </c>
      <c r="R15" s="29">
        <f>I15*'GS&lt;50 PW (2)'!$B$11</f>
        <v>0</v>
      </c>
      <c r="S15" s="44">
        <f>J15*'GS&lt;50 PW (2)'!$B$12</f>
        <v>25399344.263244163</v>
      </c>
      <c r="T15" s="29">
        <f>K15*'GS&lt;50 PW (2)'!$B$13</f>
        <v>9836614.9003979079</v>
      </c>
      <c r="U15" s="44">
        <f t="shared" si="5"/>
        <v>14724326.797636848</v>
      </c>
      <c r="V15" s="44">
        <f t="shared" si="3"/>
        <v>169242.46269990504</v>
      </c>
      <c r="W15" s="48">
        <f t="shared" si="4"/>
        <v>1.1627721200740005E-2</v>
      </c>
    </row>
    <row r="16" spans="1:23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157">
        <f>'Monthly Data'!J16</f>
        <v>15164745.334936943</v>
      </c>
      <c r="E16" s="46">
        <f>'Monthly Data'!AL16</f>
        <v>359.50000000000006</v>
      </c>
      <c r="F16" s="46">
        <f>'Monthly Data'!AI16</f>
        <v>0</v>
      </c>
      <c r="G16" s="29">
        <f>'Monthly Data'!BG16</f>
        <v>15</v>
      </c>
      <c r="H16" s="46">
        <f>'Monthly Data'!X16</f>
        <v>2938.7</v>
      </c>
      <c r="I16" s="29">
        <f>'Monthly Data'!BF16</f>
        <v>1</v>
      </c>
      <c r="J16" s="157">
        <f>'Monthly Data'!H16</f>
        <v>5088</v>
      </c>
      <c r="K16" s="29">
        <f>'Monthly Data'!BH16</f>
        <v>31</v>
      </c>
      <c r="M16" s="29">
        <f>'GS&lt;50 PW (2)'!$B$6</f>
        <v>-27557429.082861301</v>
      </c>
      <c r="N16" s="29">
        <f>E16*'GS&lt;50 PW (2)'!$B$7</f>
        <v>1790806.4235355309</v>
      </c>
      <c r="O16" s="29">
        <f>F16*'GS&lt;50 PW (2)'!$B$8</f>
        <v>0</v>
      </c>
      <c r="P16" s="29">
        <f>G16*'GS&lt;50 PW (2)'!$B$9</f>
        <v>-347651.7926148735</v>
      </c>
      <c r="Q16" s="29">
        <f>H16*'GS&lt;50 PW (2)'!$B$10</f>
        <v>5177085.282628471</v>
      </c>
      <c r="R16" s="29">
        <f>I16*'GS&lt;50 PW (2)'!$B$11</f>
        <v>-215549.88615650401</v>
      </c>
      <c r="S16" s="44">
        <f>J16*'GS&lt;50 PW (2)'!$B$12</f>
        <v>25394353.234699607</v>
      </c>
      <c r="T16" s="29">
        <f>K16*'GS&lt;50 PW (2)'!$B$13</f>
        <v>10890537.925440541</v>
      </c>
      <c r="U16" s="44">
        <f t="shared" si="5"/>
        <v>15132152.104671473</v>
      </c>
      <c r="V16" s="44">
        <f t="shared" si="3"/>
        <v>-32593.230265470222</v>
      </c>
      <c r="W16" s="48">
        <f t="shared" si="4"/>
        <v>2.1492764662774172E-3</v>
      </c>
    </row>
    <row r="17" spans="1:23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157">
        <f>'Monthly Data'!J17</f>
        <v>13518631.334936943</v>
      </c>
      <c r="E17" s="46">
        <f>'Monthly Data'!AL17</f>
        <v>177.5</v>
      </c>
      <c r="F17" s="46">
        <f>'Monthly Data'!AI17</f>
        <v>0</v>
      </c>
      <c r="G17" s="29">
        <f>'Monthly Data'!BG17</f>
        <v>16</v>
      </c>
      <c r="H17" s="46">
        <f>'Monthly Data'!X17</f>
        <v>2929.9</v>
      </c>
      <c r="I17" s="29">
        <f>'Monthly Data'!BF17</f>
        <v>1</v>
      </c>
      <c r="J17" s="157">
        <f>'Monthly Data'!H17</f>
        <v>5085</v>
      </c>
      <c r="K17" s="29">
        <f>'Monthly Data'!BH17</f>
        <v>30</v>
      </c>
      <c r="M17" s="29">
        <f>'GS&lt;50 PW (2)'!$B$6</f>
        <v>-27557429.082861301</v>
      </c>
      <c r="N17" s="29">
        <f>E17*'GS&lt;50 PW (2)'!$B$7</f>
        <v>884195.10480544285</v>
      </c>
      <c r="O17" s="29">
        <f>F17*'GS&lt;50 PW (2)'!$B$8</f>
        <v>0</v>
      </c>
      <c r="P17" s="29">
        <f>G17*'GS&lt;50 PW (2)'!$B$9</f>
        <v>-370828.57878919842</v>
      </c>
      <c r="Q17" s="29">
        <f>H17*'GS&lt;50 PW (2)'!$B$10</f>
        <v>5161582.3900272772</v>
      </c>
      <c r="R17" s="29">
        <f>I17*'GS&lt;50 PW (2)'!$B$11</f>
        <v>-215549.88615650401</v>
      </c>
      <c r="S17" s="44">
        <f>J17*'GS&lt;50 PW (2)'!$B$12</f>
        <v>25379380.149065938</v>
      </c>
      <c r="T17" s="29">
        <f>K17*'GS&lt;50 PW (2)'!$B$13</f>
        <v>10539230.25042633</v>
      </c>
      <c r="U17" s="44">
        <f t="shared" si="5"/>
        <v>13820580.346517988</v>
      </c>
      <c r="V17" s="44">
        <f t="shared" si="3"/>
        <v>301949.01158104464</v>
      </c>
      <c r="W17" s="48">
        <f t="shared" si="4"/>
        <v>2.2335767882115491E-2</v>
      </c>
    </row>
    <row r="18" spans="1:23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157">
        <f>'Monthly Data'!J18</f>
        <v>13626861.334936943</v>
      </c>
      <c r="E18" s="46">
        <f>'Monthly Data'!AL18</f>
        <v>42.399999999999991</v>
      </c>
      <c r="F18" s="46">
        <f>'Monthly Data'!AI18</f>
        <v>9.8000000000000007</v>
      </c>
      <c r="G18" s="29">
        <f>'Monthly Data'!BG18</f>
        <v>17</v>
      </c>
      <c r="H18" s="46">
        <f>'Monthly Data'!X18</f>
        <v>2930.2</v>
      </c>
      <c r="I18" s="29">
        <f>'Monthly Data'!BF18</f>
        <v>1</v>
      </c>
      <c r="J18" s="157">
        <f>'Monthly Data'!H18</f>
        <v>5078</v>
      </c>
      <c r="K18" s="29">
        <f>'Monthly Data'!BH18</f>
        <v>31</v>
      </c>
      <c r="M18" s="29">
        <f>'GS&lt;50 PW (2)'!$B$6</f>
        <v>-27557429.082861301</v>
      </c>
      <c r="N18" s="29">
        <f>E18*'GS&lt;50 PW (2)'!$B$7</f>
        <v>211210.54897887757</v>
      </c>
      <c r="O18" s="29">
        <f>F18*'GS&lt;50 PW (2)'!$B$8</f>
        <v>132447.86476921861</v>
      </c>
      <c r="P18" s="29">
        <f>G18*'GS&lt;50 PW (2)'!$B$9</f>
        <v>-394005.36496352335</v>
      </c>
      <c r="Q18" s="29">
        <f>H18*'GS&lt;50 PW (2)'!$B$10</f>
        <v>5162110.8977295905</v>
      </c>
      <c r="R18" s="29">
        <f>I18*'GS&lt;50 PW (2)'!$B$11</f>
        <v>-215549.88615650401</v>
      </c>
      <c r="S18" s="44">
        <f>J18*'GS&lt;50 PW (2)'!$B$12</f>
        <v>25344442.949254047</v>
      </c>
      <c r="T18" s="29">
        <f>K18*'GS&lt;50 PW (2)'!$B$13</f>
        <v>10890537.925440541</v>
      </c>
      <c r="U18" s="44">
        <f t="shared" si="5"/>
        <v>13573765.852190947</v>
      </c>
      <c r="V18" s="44">
        <f t="shared" si="3"/>
        <v>-53095.482745995745</v>
      </c>
      <c r="W18" s="48">
        <f t="shared" si="4"/>
        <v>3.8963838730689954E-3</v>
      </c>
    </row>
    <row r="19" spans="1:23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157">
        <f>'Monthly Data'!J19</f>
        <v>14487788.334936943</v>
      </c>
      <c r="E19" s="46">
        <f>'Monthly Data'!AL19</f>
        <v>0</v>
      </c>
      <c r="F19" s="46">
        <f>'Monthly Data'!AI19</f>
        <v>86.4</v>
      </c>
      <c r="G19" s="29">
        <f>'Monthly Data'!BG19</f>
        <v>18</v>
      </c>
      <c r="H19" s="46">
        <f>'Monthly Data'!X19</f>
        <v>2934.9</v>
      </c>
      <c r="I19" s="29">
        <f>'Monthly Data'!BF19</f>
        <v>0</v>
      </c>
      <c r="J19" s="157">
        <f>'Monthly Data'!H19</f>
        <v>5082</v>
      </c>
      <c r="K19" s="29">
        <f>'Monthly Data'!BH19</f>
        <v>30</v>
      </c>
      <c r="M19" s="29">
        <f>'GS&lt;50 PW (2)'!$B$6</f>
        <v>-27557429.082861301</v>
      </c>
      <c r="N19" s="29">
        <f>E19*'GS&lt;50 PW (2)'!$B$7</f>
        <v>0</v>
      </c>
      <c r="O19" s="29">
        <f>F19*'GS&lt;50 PW (2)'!$B$8</f>
        <v>1167703.6240878047</v>
      </c>
      <c r="P19" s="29">
        <f>G19*'GS&lt;50 PW (2)'!$B$9</f>
        <v>-417182.15113784821</v>
      </c>
      <c r="Q19" s="29">
        <f>H19*'GS&lt;50 PW (2)'!$B$10</f>
        <v>5170390.8517325018</v>
      </c>
      <c r="R19" s="29">
        <f>I19*'GS&lt;50 PW (2)'!$B$11</f>
        <v>0</v>
      </c>
      <c r="S19" s="44">
        <f>J19*'GS&lt;50 PW (2)'!$B$12</f>
        <v>25364407.063432273</v>
      </c>
      <c r="T19" s="29">
        <f>K19*'GS&lt;50 PW (2)'!$B$13</f>
        <v>10539230.25042633</v>
      </c>
      <c r="U19" s="44">
        <f t="shared" si="5"/>
        <v>14267120.555679757</v>
      </c>
      <c r="V19" s="44">
        <f t="shared" si="3"/>
        <v>-220667.77925718576</v>
      </c>
      <c r="W19" s="48">
        <f t="shared" si="4"/>
        <v>1.5231295084913055E-2</v>
      </c>
    </row>
    <row r="20" spans="1:23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157">
        <f>'Monthly Data'!J20</f>
        <v>16609782.334936943</v>
      </c>
      <c r="E20" s="46">
        <f>'Monthly Data'!AL20</f>
        <v>0</v>
      </c>
      <c r="F20" s="46">
        <f>'Monthly Data'!AI20</f>
        <v>251.9</v>
      </c>
      <c r="G20" s="29">
        <f>'Monthly Data'!BG20</f>
        <v>19</v>
      </c>
      <c r="H20" s="46">
        <f>'Monthly Data'!X20</f>
        <v>2928.1</v>
      </c>
      <c r="I20" s="29">
        <f>'Monthly Data'!BF20</f>
        <v>0</v>
      </c>
      <c r="J20" s="157">
        <f>'Monthly Data'!H20</f>
        <v>5096</v>
      </c>
      <c r="K20" s="29">
        <f>'Monthly Data'!BH20</f>
        <v>31</v>
      </c>
      <c r="M20" s="29">
        <f>'GS&lt;50 PW (2)'!$B$6</f>
        <v>-27557429.082861301</v>
      </c>
      <c r="N20" s="29">
        <f>E20*'GS&lt;50 PW (2)'!$B$7</f>
        <v>0</v>
      </c>
      <c r="O20" s="29">
        <f>F20*'GS&lt;50 PW (2)'!$B$8</f>
        <v>3404450.7280985881</v>
      </c>
      <c r="P20" s="29">
        <f>G20*'GS&lt;50 PW (2)'!$B$9</f>
        <v>-440358.93731217313</v>
      </c>
      <c r="Q20" s="29">
        <f>H20*'GS&lt;50 PW (2)'!$B$10</f>
        <v>5158411.3438133961</v>
      </c>
      <c r="R20" s="29">
        <f>I20*'GS&lt;50 PW (2)'!$B$11</f>
        <v>0</v>
      </c>
      <c r="S20" s="44">
        <f>J20*'GS&lt;50 PW (2)'!$B$12</f>
        <v>25434281.46305605</v>
      </c>
      <c r="T20" s="29">
        <f>K20*'GS&lt;50 PW (2)'!$B$13</f>
        <v>10890537.925440541</v>
      </c>
      <c r="U20" s="44">
        <f t="shared" si="5"/>
        <v>16889893.440235101</v>
      </c>
      <c r="V20" s="44">
        <f t="shared" si="3"/>
        <v>280111.10529815778</v>
      </c>
      <c r="W20" s="48">
        <f t="shared" si="4"/>
        <v>1.6864224927798922E-2</v>
      </c>
    </row>
    <row r="21" spans="1:23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157">
        <f>'Monthly Data'!J21</f>
        <v>15863299.334936943</v>
      </c>
      <c r="E21" s="46">
        <f>'Monthly Data'!AL21</f>
        <v>0</v>
      </c>
      <c r="F21" s="46">
        <f>'Monthly Data'!AI21</f>
        <v>180.40000000000003</v>
      </c>
      <c r="G21" s="29">
        <f>'Monthly Data'!BG21</f>
        <v>20</v>
      </c>
      <c r="H21" s="46">
        <f>'Monthly Data'!X21</f>
        <v>2922.7</v>
      </c>
      <c r="I21" s="29">
        <f>'Monthly Data'!BF21</f>
        <v>0</v>
      </c>
      <c r="J21" s="157">
        <f>'Monthly Data'!H21</f>
        <v>5089</v>
      </c>
      <c r="K21" s="29">
        <f>'Monthly Data'!BH21</f>
        <v>31</v>
      </c>
      <c r="M21" s="29">
        <f>'GS&lt;50 PW (2)'!$B$6</f>
        <v>-27557429.082861301</v>
      </c>
      <c r="N21" s="29">
        <f>E21*'GS&lt;50 PW (2)'!$B$7</f>
        <v>0</v>
      </c>
      <c r="O21" s="29">
        <f>F21*'GS&lt;50 PW (2)'!$B$8</f>
        <v>2438121.9188129632</v>
      </c>
      <c r="P21" s="29">
        <f>G21*'GS&lt;50 PW (2)'!$B$9</f>
        <v>-463535.723486498</v>
      </c>
      <c r="Q21" s="29">
        <f>H21*'GS&lt;50 PW (2)'!$B$10</f>
        <v>5148898.2051717537</v>
      </c>
      <c r="R21" s="29">
        <f>I21*'GS&lt;50 PW (2)'!$B$11</f>
        <v>0</v>
      </c>
      <c r="S21" s="44">
        <f>J21*'GS&lt;50 PW (2)'!$B$12</f>
        <v>25399344.263244163</v>
      </c>
      <c r="T21" s="29">
        <f>K21*'GS&lt;50 PW (2)'!$B$13</f>
        <v>10890537.925440541</v>
      </c>
      <c r="U21" s="44">
        <f t="shared" si="5"/>
        <v>15855937.506321622</v>
      </c>
      <c r="V21" s="44">
        <f t="shared" si="3"/>
        <v>-7361.8286153208464</v>
      </c>
      <c r="W21" s="48">
        <f t="shared" si="4"/>
        <v>4.6407928514009285E-4</v>
      </c>
    </row>
    <row r="22" spans="1:23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157">
        <f>'Monthly Data'!J22</f>
        <v>13532144.334936943</v>
      </c>
      <c r="E22" s="46">
        <f>'Monthly Data'!AL22</f>
        <v>0.40000000000000036</v>
      </c>
      <c r="F22" s="46">
        <f>'Monthly Data'!AI22</f>
        <v>65</v>
      </c>
      <c r="G22" s="29">
        <f>'Monthly Data'!BG22</f>
        <v>21</v>
      </c>
      <c r="H22" s="46">
        <f>'Monthly Data'!X22</f>
        <v>2918.3</v>
      </c>
      <c r="I22" s="29">
        <f>'Monthly Data'!BF22</f>
        <v>1</v>
      </c>
      <c r="J22" s="157">
        <f>'Monthly Data'!H22</f>
        <v>5088</v>
      </c>
      <c r="K22" s="29">
        <f>'Monthly Data'!BH22</f>
        <v>30</v>
      </c>
      <c r="M22" s="29">
        <f>'GS&lt;50 PW (2)'!$B$6</f>
        <v>-27557429.082861301</v>
      </c>
      <c r="N22" s="29">
        <f>E22*'GS&lt;50 PW (2)'!$B$7</f>
        <v>1992.5523488573376</v>
      </c>
      <c r="O22" s="29">
        <f>F22*'GS&lt;50 PW (2)'!$B$8</f>
        <v>878480.73571420496</v>
      </c>
      <c r="P22" s="29">
        <f>G22*'GS&lt;50 PW (2)'!$B$9</f>
        <v>-486712.50966082292</v>
      </c>
      <c r="Q22" s="29">
        <f>H22*'GS&lt;50 PW (2)'!$B$10</f>
        <v>5141146.7588711567</v>
      </c>
      <c r="R22" s="29">
        <f>I22*'GS&lt;50 PW (2)'!$B$11</f>
        <v>-215549.88615650401</v>
      </c>
      <c r="S22" s="44">
        <f>J22*'GS&lt;50 PW (2)'!$B$12</f>
        <v>25394353.234699607</v>
      </c>
      <c r="T22" s="29">
        <f>K22*'GS&lt;50 PW (2)'!$B$13</f>
        <v>10539230.25042633</v>
      </c>
      <c r="U22" s="44">
        <f t="shared" si="5"/>
        <v>13695512.053381529</v>
      </c>
      <c r="V22" s="44">
        <f t="shared" si="3"/>
        <v>163367.7184445858</v>
      </c>
      <c r="W22" s="48">
        <f t="shared" si="4"/>
        <v>1.207256694881736E-2</v>
      </c>
    </row>
    <row r="23" spans="1:23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157">
        <f>'Monthly Data'!J23</f>
        <v>13280230.334936943</v>
      </c>
      <c r="E23" s="46">
        <f>'Monthly Data'!AL23</f>
        <v>61.1</v>
      </c>
      <c r="F23" s="46">
        <f>'Monthly Data'!AI23</f>
        <v>11.599999999999998</v>
      </c>
      <c r="G23" s="29">
        <f>'Monthly Data'!BG23</f>
        <v>22</v>
      </c>
      <c r="H23" s="46">
        <f>'Monthly Data'!X23</f>
        <v>2912.1</v>
      </c>
      <c r="I23" s="29">
        <f>'Monthly Data'!BF23</f>
        <v>1</v>
      </c>
      <c r="J23" s="157">
        <f>'Monthly Data'!H23</f>
        <v>5102</v>
      </c>
      <c r="K23" s="29">
        <f>'Monthly Data'!BH23</f>
        <v>31</v>
      </c>
      <c r="M23" s="29">
        <f>'GS&lt;50 PW (2)'!$B$6</f>
        <v>-27557429.082861301</v>
      </c>
      <c r="N23" s="29">
        <f>E23*'GS&lt;50 PW (2)'!$B$7</f>
        <v>304362.37128795806</v>
      </c>
      <c r="O23" s="29">
        <f>F23*'GS&lt;50 PW (2)'!$B$8</f>
        <v>156775.02360438116</v>
      </c>
      <c r="P23" s="29">
        <f>G23*'GS&lt;50 PW (2)'!$B$9</f>
        <v>-509889.29583514784</v>
      </c>
      <c r="Q23" s="29">
        <f>H23*'GS&lt;50 PW (2)'!$B$10</f>
        <v>5130224.2663566787</v>
      </c>
      <c r="R23" s="29">
        <f>I23*'GS&lt;50 PW (2)'!$B$11</f>
        <v>-215549.88615650401</v>
      </c>
      <c r="S23" s="44">
        <f>J23*'GS&lt;50 PW (2)'!$B$12</f>
        <v>25464227.634323385</v>
      </c>
      <c r="T23" s="29">
        <f>K23*'GS&lt;50 PW (2)'!$B$13</f>
        <v>10890537.925440541</v>
      </c>
      <c r="U23" s="44">
        <f t="shared" si="5"/>
        <v>13663258.956159992</v>
      </c>
      <c r="V23" s="44">
        <f t="shared" si="3"/>
        <v>383028.62122304924</v>
      </c>
      <c r="W23" s="48">
        <f t="shared" si="4"/>
        <v>2.8842016408058627E-2</v>
      </c>
    </row>
    <row r="24" spans="1:23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157">
        <f>'Monthly Data'!J24</f>
        <v>13582759.334936943</v>
      </c>
      <c r="E24" s="46">
        <f>'Monthly Data'!AL24</f>
        <v>127.09999999999998</v>
      </c>
      <c r="F24" s="46">
        <f>'Monthly Data'!AI24</f>
        <v>0</v>
      </c>
      <c r="G24" s="29">
        <f>'Monthly Data'!BG24</f>
        <v>23</v>
      </c>
      <c r="H24" s="46">
        <f>'Monthly Data'!X24</f>
        <v>2908.5</v>
      </c>
      <c r="I24" s="29">
        <f>'Monthly Data'!BF24</f>
        <v>1</v>
      </c>
      <c r="J24" s="157">
        <f>'Monthly Data'!H24</f>
        <v>5122</v>
      </c>
      <c r="K24" s="29">
        <f>'Monthly Data'!BH24</f>
        <v>30</v>
      </c>
      <c r="M24" s="29">
        <f>'GS&lt;50 PW (2)'!$B$6</f>
        <v>-27557429.082861301</v>
      </c>
      <c r="N24" s="29">
        <f>E24*'GS&lt;50 PW (2)'!$B$7</f>
        <v>633133.50884941837</v>
      </c>
      <c r="O24" s="29">
        <f>F24*'GS&lt;50 PW (2)'!$B$8</f>
        <v>0</v>
      </c>
      <c r="P24" s="29">
        <f>G24*'GS&lt;50 PW (2)'!$B$9</f>
        <v>-533066.08200947277</v>
      </c>
      <c r="Q24" s="29">
        <f>H24*'GS&lt;50 PW (2)'!$B$10</f>
        <v>5123882.1739289174</v>
      </c>
      <c r="R24" s="29">
        <f>I24*'GS&lt;50 PW (2)'!$B$11</f>
        <v>-215549.88615650401</v>
      </c>
      <c r="S24" s="44">
        <f>J24*'GS&lt;50 PW (2)'!$B$12</f>
        <v>25564048.2052145</v>
      </c>
      <c r="T24" s="29">
        <f>K24*'GS&lt;50 PW (2)'!$B$13</f>
        <v>10539230.25042633</v>
      </c>
      <c r="U24" s="44">
        <f t="shared" si="5"/>
        <v>13554249.087391891</v>
      </c>
      <c r="V24" s="44">
        <f t="shared" si="3"/>
        <v>-28510.24754505232</v>
      </c>
      <c r="W24" s="48">
        <f t="shared" si="4"/>
        <v>2.099002628406997E-3</v>
      </c>
    </row>
    <row r="25" spans="1:23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157">
        <f>'Monthly Data'!J25</f>
        <v>14822411.334936943</v>
      </c>
      <c r="E25" s="46">
        <f>'Monthly Data'!AL25</f>
        <v>295.3</v>
      </c>
      <c r="F25" s="46">
        <f>'Monthly Data'!AI25</f>
        <v>0</v>
      </c>
      <c r="G25" s="29">
        <f>'Monthly Data'!BG25</f>
        <v>24</v>
      </c>
      <c r="H25" s="46">
        <f>'Monthly Data'!X25</f>
        <v>2903</v>
      </c>
      <c r="I25" s="29">
        <f>'Monthly Data'!BF25</f>
        <v>0</v>
      </c>
      <c r="J25" s="157">
        <f>'Monthly Data'!H25</f>
        <v>5123</v>
      </c>
      <c r="K25" s="29">
        <f>'Monthly Data'!BH25</f>
        <v>31</v>
      </c>
      <c r="M25" s="29">
        <f>'GS&lt;50 PW (2)'!$B$6</f>
        <v>-27557429.082861301</v>
      </c>
      <c r="N25" s="29">
        <f>E25*'GS&lt;50 PW (2)'!$B$7</f>
        <v>1471001.7715439282</v>
      </c>
      <c r="O25" s="29">
        <f>F25*'GS&lt;50 PW (2)'!$B$8</f>
        <v>0</v>
      </c>
      <c r="P25" s="29">
        <f>G25*'GS&lt;50 PW (2)'!$B$9</f>
        <v>-556242.86818379769</v>
      </c>
      <c r="Q25" s="29">
        <f>H25*'GS&lt;50 PW (2)'!$B$10</f>
        <v>5114192.8660531705</v>
      </c>
      <c r="R25" s="29">
        <f>I25*'GS&lt;50 PW (2)'!$B$11</f>
        <v>0</v>
      </c>
      <c r="S25" s="44">
        <f>J25*'GS&lt;50 PW (2)'!$B$12</f>
        <v>25569039.233759057</v>
      </c>
      <c r="T25" s="29">
        <f>K25*'GS&lt;50 PW (2)'!$B$13</f>
        <v>10890537.925440541</v>
      </c>
      <c r="U25" s="44">
        <f t="shared" si="5"/>
        <v>14931099.845751597</v>
      </c>
      <c r="V25" s="44">
        <f t="shared" si="3"/>
        <v>108688.51081465371</v>
      </c>
      <c r="W25" s="48">
        <f t="shared" si="4"/>
        <v>7.3327145198346429E-3</v>
      </c>
    </row>
    <row r="26" spans="1:23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157">
        <f>'Monthly Data'!J26</f>
        <v>15492130.281657217</v>
      </c>
      <c r="E26" s="46">
        <f>'Monthly Data'!AL26</f>
        <v>382.7000000000001</v>
      </c>
      <c r="F26" s="46">
        <f>'Monthly Data'!AI26</f>
        <v>0</v>
      </c>
      <c r="G26" s="29">
        <f>'Monthly Data'!BG26</f>
        <v>25</v>
      </c>
      <c r="H26" s="46">
        <f>'Monthly Data'!X26</f>
        <v>2903.3</v>
      </c>
      <c r="I26" s="29">
        <f>'Monthly Data'!BF26</f>
        <v>0</v>
      </c>
      <c r="J26" s="157">
        <f>'Monthly Data'!H26</f>
        <v>5121</v>
      </c>
      <c r="K26" s="29">
        <f>'Monthly Data'!BH26</f>
        <v>31</v>
      </c>
      <c r="M26" s="29">
        <f>'GS&lt;50 PW (2)'!$B$6</f>
        <v>-27557429.082861301</v>
      </c>
      <c r="N26" s="29">
        <f>E26*'GS&lt;50 PW (2)'!$B$7</f>
        <v>1906374.4597692566</v>
      </c>
      <c r="O26" s="29">
        <f>F26*'GS&lt;50 PW (2)'!$B$8</f>
        <v>0</v>
      </c>
      <c r="P26" s="29">
        <f>G26*'GS&lt;50 PW (2)'!$B$9</f>
        <v>-579419.6543581225</v>
      </c>
      <c r="Q26" s="29">
        <f>H26*'GS&lt;50 PW (2)'!$B$10</f>
        <v>5114721.3737554848</v>
      </c>
      <c r="R26" s="29">
        <f>I26*'GS&lt;50 PW (2)'!$B$11</f>
        <v>0</v>
      </c>
      <c r="S26" s="44">
        <f>J26*'GS&lt;50 PW (2)'!$B$12</f>
        <v>25559057.176669944</v>
      </c>
      <c r="T26" s="29">
        <f>K26*'GS&lt;50 PW (2)'!$B$13</f>
        <v>10890537.925440541</v>
      </c>
      <c r="U26" s="44">
        <f t="shared" si="5"/>
        <v>15333842.198415803</v>
      </c>
      <c r="V26" s="44">
        <f t="shared" si="3"/>
        <v>-158288.08324141428</v>
      </c>
      <c r="W26" s="48">
        <f t="shared" si="4"/>
        <v>1.0217321979846013E-2</v>
      </c>
    </row>
    <row r="27" spans="1:23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157">
        <f>'Monthly Data'!J27</f>
        <v>14445977.281657217</v>
      </c>
      <c r="E27" s="46">
        <f>'Monthly Data'!AL27</f>
        <v>323.39999999999998</v>
      </c>
      <c r="F27" s="46">
        <f>'Monthly Data'!AI27</f>
        <v>0</v>
      </c>
      <c r="G27" s="29">
        <f>'Monthly Data'!BG27</f>
        <v>26</v>
      </c>
      <c r="H27" s="46">
        <f>'Monthly Data'!X27</f>
        <v>2901.2</v>
      </c>
      <c r="I27" s="29">
        <f>'Monthly Data'!BF27</f>
        <v>0</v>
      </c>
      <c r="J27" s="157">
        <f>'Monthly Data'!H27</f>
        <v>5127</v>
      </c>
      <c r="K27" s="29">
        <f>'Monthly Data'!BH27</f>
        <v>29</v>
      </c>
      <c r="M27" s="29">
        <f>'GS&lt;50 PW (2)'!$B$6</f>
        <v>-27557429.082861301</v>
      </c>
      <c r="N27" s="29">
        <f>E27*'GS&lt;50 PW (2)'!$B$7</f>
        <v>1610978.5740511559</v>
      </c>
      <c r="O27" s="29">
        <f>F27*'GS&lt;50 PW (2)'!$B$8</f>
        <v>0</v>
      </c>
      <c r="P27" s="29">
        <f>G27*'GS&lt;50 PW (2)'!$B$9</f>
        <v>-602596.44053244742</v>
      </c>
      <c r="Q27" s="29">
        <f>H27*'GS&lt;50 PW (2)'!$B$10</f>
        <v>5111021.8198392894</v>
      </c>
      <c r="R27" s="29">
        <f>I27*'GS&lt;50 PW (2)'!$B$11</f>
        <v>0</v>
      </c>
      <c r="S27" s="44">
        <f>J27*'GS&lt;50 PW (2)'!$B$12</f>
        <v>25589003.347937278</v>
      </c>
      <c r="T27" s="29">
        <f>K27*'GS&lt;50 PW (2)'!$B$13</f>
        <v>10187922.575412119</v>
      </c>
      <c r="U27" s="44">
        <f t="shared" si="5"/>
        <v>14338900.793846095</v>
      </c>
      <c r="V27" s="44">
        <f t="shared" si="3"/>
        <v>-107076.48781112209</v>
      </c>
      <c r="W27" s="48">
        <f t="shared" si="4"/>
        <v>7.4122010386297984E-3</v>
      </c>
    </row>
    <row r="28" spans="1:23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157">
        <f>'Monthly Data'!J28</f>
        <v>14326333.281657217</v>
      </c>
      <c r="E28" s="46">
        <f>'Monthly Data'!AL28</f>
        <v>184.89999999999998</v>
      </c>
      <c r="F28" s="46">
        <f>'Monthly Data'!AI28</f>
        <v>0</v>
      </c>
      <c r="G28" s="29">
        <f>'Monthly Data'!BG28</f>
        <v>27</v>
      </c>
      <c r="H28" s="46">
        <f>'Monthly Data'!X28</f>
        <v>2907.4</v>
      </c>
      <c r="I28" s="29">
        <f>'Monthly Data'!BF28</f>
        <v>1</v>
      </c>
      <c r="J28" s="157">
        <f>'Monthly Data'!H28</f>
        <v>5122</v>
      </c>
      <c r="K28" s="29">
        <f>'Monthly Data'!BH28</f>
        <v>31</v>
      </c>
      <c r="M28" s="29">
        <f>'GS&lt;50 PW (2)'!$B$6</f>
        <v>-27557429.082861301</v>
      </c>
      <c r="N28" s="29">
        <f>E28*'GS&lt;50 PW (2)'!$B$7</f>
        <v>921057.32325930335</v>
      </c>
      <c r="O28" s="29">
        <f>F28*'GS&lt;50 PW (2)'!$B$8</f>
        <v>0</v>
      </c>
      <c r="P28" s="29">
        <f>G28*'GS&lt;50 PW (2)'!$B$9</f>
        <v>-625773.22670677234</v>
      </c>
      <c r="Q28" s="29">
        <f>H28*'GS&lt;50 PW (2)'!$B$10</f>
        <v>5121944.3123537684</v>
      </c>
      <c r="R28" s="29">
        <f>I28*'GS&lt;50 PW (2)'!$B$11</f>
        <v>-215549.88615650401</v>
      </c>
      <c r="S28" s="44">
        <f>J28*'GS&lt;50 PW (2)'!$B$12</f>
        <v>25564048.2052145</v>
      </c>
      <c r="T28" s="29">
        <f>K28*'GS&lt;50 PW (2)'!$B$13</f>
        <v>10890537.925440541</v>
      </c>
      <c r="U28" s="44">
        <f t="shared" si="5"/>
        <v>14098835.570543537</v>
      </c>
      <c r="V28" s="44">
        <f t="shared" si="3"/>
        <v>-227497.71111368015</v>
      </c>
      <c r="W28" s="48">
        <f t="shared" si="4"/>
        <v>1.587968858751582E-2</v>
      </c>
    </row>
    <row r="29" spans="1:23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157">
        <f>'Monthly Data'!J29</f>
        <v>13184039.281657217</v>
      </c>
      <c r="E29" s="46">
        <f>'Monthly Data'!AL29</f>
        <v>134.19999999999999</v>
      </c>
      <c r="F29" s="46">
        <f>'Monthly Data'!AI29</f>
        <v>0</v>
      </c>
      <c r="G29" s="29">
        <f>'Monthly Data'!BG29</f>
        <v>28</v>
      </c>
      <c r="H29" s="46">
        <f>'Monthly Data'!X29</f>
        <v>2912.5</v>
      </c>
      <c r="I29" s="29">
        <f>'Monthly Data'!BF29</f>
        <v>1</v>
      </c>
      <c r="J29" s="157">
        <f>'Monthly Data'!H29</f>
        <v>5123</v>
      </c>
      <c r="K29" s="29">
        <f>'Monthly Data'!BH29</f>
        <v>30</v>
      </c>
      <c r="M29" s="29">
        <f>'GS&lt;50 PW (2)'!$B$6</f>
        <v>-27557429.082861301</v>
      </c>
      <c r="N29" s="29">
        <f>E29*'GS&lt;50 PW (2)'!$B$7</f>
        <v>668501.31304163614</v>
      </c>
      <c r="O29" s="29">
        <f>F29*'GS&lt;50 PW (2)'!$B$8</f>
        <v>0</v>
      </c>
      <c r="P29" s="29">
        <f>G29*'GS&lt;50 PW (2)'!$B$9</f>
        <v>-648950.01288109727</v>
      </c>
      <c r="Q29" s="29">
        <f>H29*'GS&lt;50 PW (2)'!$B$10</f>
        <v>5130928.9432930965</v>
      </c>
      <c r="R29" s="29">
        <f>I29*'GS&lt;50 PW (2)'!$B$11</f>
        <v>-215549.88615650401</v>
      </c>
      <c r="S29" s="44">
        <f>J29*'GS&lt;50 PW (2)'!$B$12</f>
        <v>25569039.233759057</v>
      </c>
      <c r="T29" s="29">
        <f>K29*'GS&lt;50 PW (2)'!$B$13</f>
        <v>10539230.25042633</v>
      </c>
      <c r="U29" s="44">
        <f t="shared" si="5"/>
        <v>13485770.758621216</v>
      </c>
      <c r="V29" s="44">
        <f t="shared" si="3"/>
        <v>301731.47696399875</v>
      </c>
      <c r="W29" s="48">
        <f t="shared" si="4"/>
        <v>2.2886117867063235E-2</v>
      </c>
    </row>
    <row r="30" spans="1:23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157">
        <f>'Monthly Data'!J30</f>
        <v>13982977.281657217</v>
      </c>
      <c r="E30" s="46">
        <f>'Monthly Data'!AL30</f>
        <v>11.399999999999997</v>
      </c>
      <c r="F30" s="46">
        <f>'Monthly Data'!AI30</f>
        <v>46.2</v>
      </c>
      <c r="G30" s="29">
        <f>'Monthly Data'!BG30</f>
        <v>29</v>
      </c>
      <c r="H30" s="46">
        <f>'Monthly Data'!X30</f>
        <v>2917.9</v>
      </c>
      <c r="I30" s="29">
        <f>'Monthly Data'!BF30</f>
        <v>1</v>
      </c>
      <c r="J30" s="157">
        <f>'Monthly Data'!H30</f>
        <v>5123</v>
      </c>
      <c r="K30" s="29">
        <f>'Monthly Data'!BH30</f>
        <v>31</v>
      </c>
      <c r="M30" s="29">
        <f>'GS&lt;50 PW (2)'!$B$6</f>
        <v>-27557429.082861301</v>
      </c>
      <c r="N30" s="29">
        <f>E30*'GS&lt;50 PW (2)'!$B$7</f>
        <v>56787.741942434055</v>
      </c>
      <c r="O30" s="29">
        <f>F30*'GS&lt;50 PW (2)'!$B$8</f>
        <v>624397.07676917338</v>
      </c>
      <c r="P30" s="29">
        <f>G30*'GS&lt;50 PW (2)'!$B$9</f>
        <v>-672126.79905542219</v>
      </c>
      <c r="Q30" s="29">
        <f>H30*'GS&lt;50 PW (2)'!$B$10</f>
        <v>5140442.0819347389</v>
      </c>
      <c r="R30" s="29">
        <f>I30*'GS&lt;50 PW (2)'!$B$11</f>
        <v>-215549.88615650401</v>
      </c>
      <c r="S30" s="44">
        <f>J30*'GS&lt;50 PW (2)'!$B$12</f>
        <v>25569039.233759057</v>
      </c>
      <c r="T30" s="29">
        <f>K30*'GS&lt;50 PW (2)'!$B$13</f>
        <v>10890537.925440541</v>
      </c>
      <c r="U30" s="44">
        <f t="shared" si="5"/>
        <v>13836098.291772718</v>
      </c>
      <c r="V30" s="44">
        <f t="shared" si="3"/>
        <v>-146878.98988449946</v>
      </c>
      <c r="W30" s="48">
        <f t="shared" si="4"/>
        <v>1.0504128478930907E-2</v>
      </c>
    </row>
    <row r="31" spans="1:23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157">
        <f>'Monthly Data'!J31</f>
        <v>14982710.281657217</v>
      </c>
      <c r="E31" s="46">
        <f>'Monthly Data'!AL31</f>
        <v>0</v>
      </c>
      <c r="F31" s="46">
        <f>'Monthly Data'!AI31</f>
        <v>147</v>
      </c>
      <c r="G31" s="29">
        <f>'Monthly Data'!BG31</f>
        <v>30</v>
      </c>
      <c r="H31" s="46">
        <f>'Monthly Data'!X31</f>
        <v>2928.6</v>
      </c>
      <c r="I31" s="29">
        <f>'Monthly Data'!BF31</f>
        <v>0</v>
      </c>
      <c r="J31" s="157">
        <f>'Monthly Data'!H31</f>
        <v>5127</v>
      </c>
      <c r="K31" s="29">
        <f>'Monthly Data'!BH31</f>
        <v>30</v>
      </c>
      <c r="M31" s="29">
        <f>'GS&lt;50 PW (2)'!$B$6</f>
        <v>-27557429.082861301</v>
      </c>
      <c r="N31" s="29">
        <f>E31*'GS&lt;50 PW (2)'!$B$7</f>
        <v>0</v>
      </c>
      <c r="O31" s="29">
        <f>F31*'GS&lt;50 PW (2)'!$B$8</f>
        <v>1986717.971538279</v>
      </c>
      <c r="P31" s="29">
        <f>G31*'GS&lt;50 PW (2)'!$B$9</f>
        <v>-695303.585229747</v>
      </c>
      <c r="Q31" s="29">
        <f>H31*'GS&lt;50 PW (2)'!$B$10</f>
        <v>5159292.1899839183</v>
      </c>
      <c r="R31" s="29">
        <f>I31*'GS&lt;50 PW (2)'!$B$11</f>
        <v>0</v>
      </c>
      <c r="S31" s="44">
        <f>J31*'GS&lt;50 PW (2)'!$B$12</f>
        <v>25589003.347937278</v>
      </c>
      <c r="T31" s="29">
        <f>K31*'GS&lt;50 PW (2)'!$B$13</f>
        <v>10539230.25042633</v>
      </c>
      <c r="U31" s="44">
        <f t="shared" si="5"/>
        <v>15021511.091794759</v>
      </c>
      <c r="V31" s="44">
        <f t="shared" si="3"/>
        <v>38800.810137541965</v>
      </c>
      <c r="W31" s="48">
        <f t="shared" si="4"/>
        <v>2.5897056946395324E-3</v>
      </c>
    </row>
    <row r="32" spans="1:23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157">
        <f>'Monthly Data'!J32</f>
        <v>16737303.281657217</v>
      </c>
      <c r="E32" s="46">
        <f>'Monthly Data'!AL32</f>
        <v>0</v>
      </c>
      <c r="F32" s="46">
        <f>'Monthly Data'!AI32</f>
        <v>255</v>
      </c>
      <c r="G32" s="29">
        <f>'Monthly Data'!BG32</f>
        <v>31</v>
      </c>
      <c r="H32" s="46">
        <f>'Monthly Data'!X32</f>
        <v>2949.2</v>
      </c>
      <c r="I32" s="29">
        <f>'Monthly Data'!BF32</f>
        <v>0</v>
      </c>
      <c r="J32" s="157">
        <f>'Monthly Data'!H32</f>
        <v>5135</v>
      </c>
      <c r="K32" s="29">
        <f>'Monthly Data'!BH32</f>
        <v>31</v>
      </c>
      <c r="M32" s="29">
        <f>'GS&lt;50 PW (2)'!$B$6</f>
        <v>-27557429.082861301</v>
      </c>
      <c r="N32" s="29">
        <f>E32*'GS&lt;50 PW (2)'!$B$7</f>
        <v>0</v>
      </c>
      <c r="O32" s="29">
        <f>F32*'GS&lt;50 PW (2)'!$B$8</f>
        <v>3446347.5016480349</v>
      </c>
      <c r="P32" s="29">
        <f>G32*'GS&lt;50 PW (2)'!$B$9</f>
        <v>-718480.37140407192</v>
      </c>
      <c r="Q32" s="29">
        <f>H32*'GS&lt;50 PW (2)'!$B$10</f>
        <v>5195583.0522094425</v>
      </c>
      <c r="R32" s="29">
        <f>I32*'GS&lt;50 PW (2)'!$B$11</f>
        <v>0</v>
      </c>
      <c r="S32" s="44">
        <f>J32*'GS&lt;50 PW (2)'!$B$12</f>
        <v>25628931.576293726</v>
      </c>
      <c r="T32" s="29">
        <f>K32*'GS&lt;50 PW (2)'!$B$13</f>
        <v>10890537.925440541</v>
      </c>
      <c r="U32" s="44">
        <f t="shared" si="5"/>
        <v>16885490.601326369</v>
      </c>
      <c r="V32" s="44">
        <f t="shared" si="3"/>
        <v>148187.31966915168</v>
      </c>
      <c r="W32" s="48">
        <f t="shared" si="4"/>
        <v>8.8537153910303729E-3</v>
      </c>
    </row>
    <row r="33" spans="1:23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157">
        <f>'Monthly Data'!J33</f>
        <v>15895184.281657217</v>
      </c>
      <c r="E33" s="46">
        <f>'Monthly Data'!AL33</f>
        <v>0</v>
      </c>
      <c r="F33" s="46">
        <f>'Monthly Data'!AI33</f>
        <v>192.8</v>
      </c>
      <c r="G33" s="29">
        <f>'Monthly Data'!BG33</f>
        <v>32</v>
      </c>
      <c r="H33" s="46">
        <f>'Monthly Data'!X33</f>
        <v>2968.4</v>
      </c>
      <c r="I33" s="29">
        <f>'Monthly Data'!BF33</f>
        <v>0</v>
      </c>
      <c r="J33" s="157">
        <f>'Monthly Data'!H33</f>
        <v>5147</v>
      </c>
      <c r="K33" s="29">
        <f>'Monthly Data'!BH33</f>
        <v>31</v>
      </c>
      <c r="M33" s="29">
        <f>'GS&lt;50 PW (2)'!$B$6</f>
        <v>-27557429.082861301</v>
      </c>
      <c r="N33" s="29">
        <f>E33*'GS&lt;50 PW (2)'!$B$7</f>
        <v>0</v>
      </c>
      <c r="O33" s="29">
        <f>F33*'GS&lt;50 PW (2)'!$B$8</f>
        <v>2605709.0130107496</v>
      </c>
      <c r="P33" s="29">
        <f>G33*'GS&lt;50 PW (2)'!$B$9</f>
        <v>-741657.15757839684</v>
      </c>
      <c r="Q33" s="29">
        <f>H33*'GS&lt;50 PW (2)'!$B$10</f>
        <v>5229407.5451575033</v>
      </c>
      <c r="R33" s="29">
        <f>I33*'GS&lt;50 PW (2)'!$B$11</f>
        <v>0</v>
      </c>
      <c r="S33" s="44">
        <f>J33*'GS&lt;50 PW (2)'!$B$12</f>
        <v>25688823.918828394</v>
      </c>
      <c r="T33" s="29">
        <f>K33*'GS&lt;50 PW (2)'!$B$13</f>
        <v>10890537.925440541</v>
      </c>
      <c r="U33" s="44">
        <f t="shared" si="5"/>
        <v>16115392.161997491</v>
      </c>
      <c r="V33" s="44">
        <f t="shared" si="3"/>
        <v>220207.88034027442</v>
      </c>
      <c r="W33" s="48">
        <f t="shared" si="4"/>
        <v>1.3853748181730156E-2</v>
      </c>
    </row>
    <row r="34" spans="1:23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157">
        <f>'Monthly Data'!J34</f>
        <v>14172207.281657217</v>
      </c>
      <c r="E34" s="46">
        <f>'Monthly Data'!AL34</f>
        <v>0.90000000000000036</v>
      </c>
      <c r="F34" s="46">
        <f>'Monthly Data'!AI34</f>
        <v>69.900000000000006</v>
      </c>
      <c r="G34" s="29">
        <f>'Monthly Data'!BG34</f>
        <v>33</v>
      </c>
      <c r="H34" s="46">
        <f>'Monthly Data'!X34</f>
        <v>2985.6</v>
      </c>
      <c r="I34" s="29">
        <f>'Monthly Data'!BF34</f>
        <v>1</v>
      </c>
      <c r="J34" s="157">
        <f>'Monthly Data'!H34</f>
        <v>5148</v>
      </c>
      <c r="K34" s="29">
        <f>'Monthly Data'!BH34</f>
        <v>30</v>
      </c>
      <c r="M34" s="29">
        <f>'GS&lt;50 PW (2)'!$B$6</f>
        <v>-27557429.082861301</v>
      </c>
      <c r="N34" s="29">
        <f>E34*'GS&lt;50 PW (2)'!$B$7</f>
        <v>4483.2427849290079</v>
      </c>
      <c r="O34" s="29">
        <f>F34*'GS&lt;50 PW (2)'!$B$8</f>
        <v>944704.66809881432</v>
      </c>
      <c r="P34" s="29">
        <f>G34*'GS&lt;50 PW (2)'!$B$9</f>
        <v>-764833.94375272177</v>
      </c>
      <c r="Q34" s="29">
        <f>H34*'GS&lt;50 PW (2)'!$B$10</f>
        <v>5259708.6534234742</v>
      </c>
      <c r="R34" s="29">
        <f>I34*'GS&lt;50 PW (2)'!$B$11</f>
        <v>-215549.88615650401</v>
      </c>
      <c r="S34" s="44">
        <f>J34*'GS&lt;50 PW (2)'!$B$12</f>
        <v>25693814.947372951</v>
      </c>
      <c r="T34" s="29">
        <f>K34*'GS&lt;50 PW (2)'!$B$13</f>
        <v>10539230.25042633</v>
      </c>
      <c r="U34" s="44">
        <f t="shared" si="5"/>
        <v>13904128.849335972</v>
      </c>
      <c r="V34" s="44">
        <f t="shared" ref="V34:V65" si="6">U34-D34</f>
        <v>-268078.43232124485</v>
      </c>
      <c r="W34" s="48">
        <f t="shared" ref="W34:W65" si="7">ABS(V34/D34)</f>
        <v>1.8915785452010218E-2</v>
      </c>
    </row>
    <row r="35" spans="1:23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157">
        <f>'Monthly Data'!J35</f>
        <v>13656586.281657217</v>
      </c>
      <c r="E35" s="46">
        <f>'Monthly Data'!AL35</f>
        <v>66.599999999999994</v>
      </c>
      <c r="F35" s="46">
        <f>'Monthly Data'!AI35</f>
        <v>3.8000000000000007</v>
      </c>
      <c r="G35" s="29">
        <f>'Monthly Data'!BG35</f>
        <v>34</v>
      </c>
      <c r="H35" s="46">
        <f>'Monthly Data'!X35</f>
        <v>3002.1</v>
      </c>
      <c r="I35" s="29">
        <f>'Monthly Data'!BF35</f>
        <v>1</v>
      </c>
      <c r="J35" s="157">
        <f>'Monthly Data'!H35</f>
        <v>5150</v>
      </c>
      <c r="K35" s="29">
        <f>'Monthly Data'!BH35</f>
        <v>31</v>
      </c>
      <c r="M35" s="29">
        <f>'GS&lt;50 PW (2)'!$B$6</f>
        <v>-27557429.082861301</v>
      </c>
      <c r="N35" s="29">
        <f>E35*'GS&lt;50 PW (2)'!$B$7</f>
        <v>331759.96608474641</v>
      </c>
      <c r="O35" s="29">
        <f>F35*'GS&lt;50 PW (2)'!$B$8</f>
        <v>51357.335318676603</v>
      </c>
      <c r="P35" s="29">
        <f>G35*'GS&lt;50 PW (2)'!$B$9</f>
        <v>-788010.72992704669</v>
      </c>
      <c r="Q35" s="29">
        <f>H35*'GS&lt;50 PW (2)'!$B$10</f>
        <v>5288776.5770507138</v>
      </c>
      <c r="R35" s="29">
        <f>I35*'GS&lt;50 PW (2)'!$B$11</f>
        <v>-215549.88615650401</v>
      </c>
      <c r="S35" s="44">
        <f>J35*'GS&lt;50 PW (2)'!$B$12</f>
        <v>25703797.004462063</v>
      </c>
      <c r="T35" s="29">
        <f>K35*'GS&lt;50 PW (2)'!$B$13</f>
        <v>10890537.925440541</v>
      </c>
      <c r="U35" s="44">
        <f t="shared" si="5"/>
        <v>13705239.10941189</v>
      </c>
      <c r="V35" s="44">
        <f t="shared" si="6"/>
        <v>48652.827754672617</v>
      </c>
      <c r="W35" s="48">
        <f t="shared" si="7"/>
        <v>3.5625907347006948E-3</v>
      </c>
    </row>
    <row r="36" spans="1:23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157">
        <f>'Monthly Data'!J36</f>
        <v>14160121.281657217</v>
      </c>
      <c r="E36" s="46">
        <f>'Monthly Data'!AL36</f>
        <v>216.80000000000004</v>
      </c>
      <c r="F36" s="46">
        <f>'Monthly Data'!AI36</f>
        <v>0</v>
      </c>
      <c r="G36" s="29">
        <f>'Monthly Data'!BG36</f>
        <v>35</v>
      </c>
      <c r="H36" s="46">
        <f>'Monthly Data'!X36</f>
        <v>3019.5</v>
      </c>
      <c r="I36" s="29">
        <f>'Monthly Data'!BF36</f>
        <v>1</v>
      </c>
      <c r="J36" s="157">
        <f>'Monthly Data'!H36</f>
        <v>5162</v>
      </c>
      <c r="K36" s="29">
        <f>'Monthly Data'!BH36</f>
        <v>30</v>
      </c>
      <c r="M36" s="29">
        <f>'GS&lt;50 PW (2)'!$B$6</f>
        <v>-27557429.082861301</v>
      </c>
      <c r="N36" s="29">
        <f>E36*'GS&lt;50 PW (2)'!$B$7</f>
        <v>1079963.3730806762</v>
      </c>
      <c r="O36" s="29">
        <f>F36*'GS&lt;50 PW (2)'!$B$8</f>
        <v>0</v>
      </c>
      <c r="P36" s="29">
        <f>G36*'GS&lt;50 PW (2)'!$B$9</f>
        <v>-811187.5161013715</v>
      </c>
      <c r="Q36" s="29">
        <f>H36*'GS&lt;50 PW (2)'!$B$10</f>
        <v>5319430.0237848945</v>
      </c>
      <c r="R36" s="29">
        <f>I36*'GS&lt;50 PW (2)'!$B$11</f>
        <v>-215549.88615650401</v>
      </c>
      <c r="S36" s="44">
        <f>J36*'GS&lt;50 PW (2)'!$B$12</f>
        <v>25763689.346996732</v>
      </c>
      <c r="T36" s="29">
        <f>K36*'GS&lt;50 PW (2)'!$B$13</f>
        <v>10539230.25042633</v>
      </c>
      <c r="U36" s="44">
        <f t="shared" si="5"/>
        <v>14118146.509169456</v>
      </c>
      <c r="V36" s="44">
        <f t="shared" si="6"/>
        <v>-41974.772487761453</v>
      </c>
      <c r="W36" s="48">
        <f t="shared" si="7"/>
        <v>2.9642947014962978E-3</v>
      </c>
    </row>
    <row r="37" spans="1:23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157">
        <f>'Monthly Data'!J37</f>
        <v>15041472.281657217</v>
      </c>
      <c r="E37" s="46">
        <f>'Monthly Data'!AL37</f>
        <v>293.39999999999998</v>
      </c>
      <c r="F37" s="46">
        <f>'Monthly Data'!AI37</f>
        <v>0</v>
      </c>
      <c r="G37" s="29">
        <f>'Monthly Data'!BG37</f>
        <v>36</v>
      </c>
      <c r="H37" s="46">
        <f>'Monthly Data'!X37</f>
        <v>3030.3</v>
      </c>
      <c r="I37" s="29">
        <f>'Monthly Data'!BF37</f>
        <v>0</v>
      </c>
      <c r="J37" s="157">
        <f>'Monthly Data'!H37</f>
        <v>5168</v>
      </c>
      <c r="K37" s="29">
        <f>'Monthly Data'!BH37</f>
        <v>31</v>
      </c>
      <c r="M37" s="29">
        <f>'GS&lt;50 PW (2)'!$B$6</f>
        <v>-27557429.082861301</v>
      </c>
      <c r="N37" s="29">
        <f>E37*'GS&lt;50 PW (2)'!$B$7</f>
        <v>1461537.1478868558</v>
      </c>
      <c r="O37" s="29">
        <f>F37*'GS&lt;50 PW (2)'!$B$8</f>
        <v>0</v>
      </c>
      <c r="P37" s="29">
        <f>G37*'GS&lt;50 PW (2)'!$B$9</f>
        <v>-834364.30227569642</v>
      </c>
      <c r="Q37" s="29">
        <f>H37*'GS&lt;50 PW (2)'!$B$10</f>
        <v>5338456.3010681793</v>
      </c>
      <c r="R37" s="29">
        <f>I37*'GS&lt;50 PW (2)'!$B$11</f>
        <v>0</v>
      </c>
      <c r="S37" s="44">
        <f>J37*'GS&lt;50 PW (2)'!$B$12</f>
        <v>25793635.518264066</v>
      </c>
      <c r="T37" s="29">
        <f>K37*'GS&lt;50 PW (2)'!$B$13</f>
        <v>10890537.925440541</v>
      </c>
      <c r="U37" s="44">
        <f t="shared" si="5"/>
        <v>15092373.507522648</v>
      </c>
      <c r="V37" s="44">
        <f t="shared" si="6"/>
        <v>50901.22586543113</v>
      </c>
      <c r="W37" s="48">
        <f t="shared" si="7"/>
        <v>3.3840587485245168E-3</v>
      </c>
    </row>
    <row r="38" spans="1:23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157">
        <f>'Monthly Data'!J38</f>
        <v>15838016.622677803</v>
      </c>
      <c r="E38" s="46">
        <f>'Monthly Data'!AL38</f>
        <v>395.20000000000005</v>
      </c>
      <c r="F38" s="46">
        <f>'Monthly Data'!AI38</f>
        <v>0</v>
      </c>
      <c r="G38" s="29">
        <f>'Monthly Data'!BG38</f>
        <v>37</v>
      </c>
      <c r="H38" s="46">
        <f>'Monthly Data'!X38</f>
        <v>3038</v>
      </c>
      <c r="I38" s="29">
        <f>'Monthly Data'!BF38</f>
        <v>0</v>
      </c>
      <c r="J38" s="157">
        <f>'Monthly Data'!H38</f>
        <v>5177</v>
      </c>
      <c r="K38" s="29">
        <f>'Monthly Data'!BH38</f>
        <v>31</v>
      </c>
      <c r="M38" s="29">
        <f>'GS&lt;50 PW (2)'!$B$6</f>
        <v>-27557429.082861301</v>
      </c>
      <c r="N38" s="29">
        <f>E38*'GS&lt;50 PW (2)'!$B$7</f>
        <v>1968641.7206710482</v>
      </c>
      <c r="O38" s="29">
        <f>F38*'GS&lt;50 PW (2)'!$B$8</f>
        <v>0</v>
      </c>
      <c r="P38" s="29">
        <f>G38*'GS&lt;50 PW (2)'!$B$9</f>
        <v>-857541.08845002134</v>
      </c>
      <c r="Q38" s="29">
        <f>H38*'GS&lt;50 PW (2)'!$B$10</f>
        <v>5352021.3320942242</v>
      </c>
      <c r="R38" s="29">
        <f>I38*'GS&lt;50 PW (2)'!$B$11</f>
        <v>0</v>
      </c>
      <c r="S38" s="44">
        <f>J38*'GS&lt;50 PW (2)'!$B$12</f>
        <v>25838554.775165066</v>
      </c>
      <c r="T38" s="29">
        <f>K38*'GS&lt;50 PW (2)'!$B$13</f>
        <v>10890537.925440541</v>
      </c>
      <c r="U38" s="44">
        <f t="shared" si="5"/>
        <v>15634785.582059553</v>
      </c>
      <c r="V38" s="44">
        <f t="shared" si="6"/>
        <v>-203231.04061825015</v>
      </c>
      <c r="W38" s="48">
        <f t="shared" si="7"/>
        <v>1.2831849180360878E-2</v>
      </c>
    </row>
    <row r="39" spans="1:23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157">
        <f>'Monthly Data'!J39</f>
        <v>14586196.622677803</v>
      </c>
      <c r="E39" s="46">
        <f>'Monthly Data'!AL39</f>
        <v>419.5</v>
      </c>
      <c r="F39" s="46">
        <f>'Monthly Data'!AI39</f>
        <v>0</v>
      </c>
      <c r="G39" s="29">
        <f>'Monthly Data'!BG39</f>
        <v>38</v>
      </c>
      <c r="H39" s="46">
        <f>'Monthly Data'!X39</f>
        <v>3041.7</v>
      </c>
      <c r="I39" s="29">
        <f>'Monthly Data'!BF39</f>
        <v>0</v>
      </c>
      <c r="J39" s="157">
        <f>'Monthly Data'!H39</f>
        <v>5175</v>
      </c>
      <c r="K39" s="29">
        <f>'Monthly Data'!BH39</f>
        <v>28</v>
      </c>
      <c r="M39" s="29">
        <f>'GS&lt;50 PW (2)'!$B$6</f>
        <v>-27557429.082861301</v>
      </c>
      <c r="N39" s="29">
        <f>E39*'GS&lt;50 PW (2)'!$B$7</f>
        <v>2089689.2758641311</v>
      </c>
      <c r="O39" s="29">
        <f>F39*'GS&lt;50 PW (2)'!$B$8</f>
        <v>0</v>
      </c>
      <c r="P39" s="29">
        <f>G39*'GS&lt;50 PW (2)'!$B$9</f>
        <v>-880717.87462434627</v>
      </c>
      <c r="Q39" s="29">
        <f>H39*'GS&lt;50 PW (2)'!$B$10</f>
        <v>5358539.5937560899</v>
      </c>
      <c r="R39" s="29">
        <f>I39*'GS&lt;50 PW (2)'!$B$11</f>
        <v>0</v>
      </c>
      <c r="S39" s="44">
        <f>J39*'GS&lt;50 PW (2)'!$B$12</f>
        <v>25828572.718075957</v>
      </c>
      <c r="T39" s="29">
        <f>K39*'GS&lt;50 PW (2)'!$B$13</f>
        <v>9836614.9003979079</v>
      </c>
      <c r="U39" s="44">
        <f t="shared" si="5"/>
        <v>14675269.530608442</v>
      </c>
      <c r="V39" s="44">
        <f t="shared" si="6"/>
        <v>89072.907930638641</v>
      </c>
      <c r="W39" s="48">
        <f t="shared" si="7"/>
        <v>6.1066575636415776E-3</v>
      </c>
    </row>
    <row r="40" spans="1:23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157">
        <f>'Monthly Data'!J40</f>
        <v>15372207.622677803</v>
      </c>
      <c r="E40" s="46">
        <f>'Monthly Data'!AL40</f>
        <v>337.3</v>
      </c>
      <c r="F40" s="46">
        <f>'Monthly Data'!AI40</f>
        <v>0</v>
      </c>
      <c r="G40" s="29">
        <f>'Monthly Data'!BG40</f>
        <v>39</v>
      </c>
      <c r="H40" s="46">
        <f>'Monthly Data'!X40</f>
        <v>3045.3</v>
      </c>
      <c r="I40" s="29">
        <f>'Monthly Data'!BF40</f>
        <v>1</v>
      </c>
      <c r="J40" s="157">
        <f>'Monthly Data'!H40</f>
        <v>5178</v>
      </c>
      <c r="K40" s="29">
        <f>'Monthly Data'!BH40</f>
        <v>31</v>
      </c>
      <c r="M40" s="29">
        <f>'GS&lt;50 PW (2)'!$B$6</f>
        <v>-27557429.082861301</v>
      </c>
      <c r="N40" s="29">
        <f>E40*'GS&lt;50 PW (2)'!$B$7</f>
        <v>1680219.7681739486</v>
      </c>
      <c r="O40" s="29">
        <f>F40*'GS&lt;50 PW (2)'!$B$8</f>
        <v>0</v>
      </c>
      <c r="P40" s="29">
        <f>G40*'GS&lt;50 PW (2)'!$B$9</f>
        <v>-903894.66079867119</v>
      </c>
      <c r="Q40" s="29">
        <f>H40*'GS&lt;50 PW (2)'!$B$10</f>
        <v>5364881.6861838521</v>
      </c>
      <c r="R40" s="29">
        <f>I40*'GS&lt;50 PW (2)'!$B$11</f>
        <v>-215549.88615650401</v>
      </c>
      <c r="S40" s="44">
        <f>J40*'GS&lt;50 PW (2)'!$B$12</f>
        <v>25843545.803709622</v>
      </c>
      <c r="T40" s="29">
        <f>K40*'GS&lt;50 PW (2)'!$B$13</f>
        <v>10890537.925440541</v>
      </c>
      <c r="U40" s="44">
        <f t="shared" si="5"/>
        <v>15102311.553691486</v>
      </c>
      <c r="V40" s="44">
        <f t="shared" si="6"/>
        <v>-269896.06898631714</v>
      </c>
      <c r="W40" s="48">
        <f t="shared" si="7"/>
        <v>1.7557404610392704E-2</v>
      </c>
    </row>
    <row r="41" spans="1:23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157">
        <f>'Monthly Data'!J41</f>
        <v>13920639.622677803</v>
      </c>
      <c r="E41" s="46">
        <f>'Monthly Data'!AL41</f>
        <v>182.99999999999997</v>
      </c>
      <c r="F41" s="46">
        <f>'Monthly Data'!AI41</f>
        <v>0</v>
      </c>
      <c r="G41" s="29">
        <f>'Monthly Data'!BG41</f>
        <v>40</v>
      </c>
      <c r="H41" s="46">
        <f>'Monthly Data'!X41</f>
        <v>3057</v>
      </c>
      <c r="I41" s="29">
        <f>'Monthly Data'!BF41</f>
        <v>1</v>
      </c>
      <c r="J41" s="157">
        <f>'Monthly Data'!H41</f>
        <v>5137</v>
      </c>
      <c r="K41" s="29">
        <f>'Monthly Data'!BH41</f>
        <v>30</v>
      </c>
      <c r="M41" s="29">
        <f>'GS&lt;50 PW (2)'!$B$6</f>
        <v>-27557429.082861301</v>
      </c>
      <c r="N41" s="29">
        <f>E41*'GS&lt;50 PW (2)'!$B$7</f>
        <v>911592.69960223103</v>
      </c>
      <c r="O41" s="29">
        <f>F41*'GS&lt;50 PW (2)'!$B$8</f>
        <v>0</v>
      </c>
      <c r="P41" s="29">
        <f>G41*'GS&lt;50 PW (2)'!$B$9</f>
        <v>-927071.446972996</v>
      </c>
      <c r="Q41" s="29">
        <f>H41*'GS&lt;50 PW (2)'!$B$10</f>
        <v>5385493.4865740761</v>
      </c>
      <c r="R41" s="29">
        <f>I41*'GS&lt;50 PW (2)'!$B$11</f>
        <v>-215549.88615650401</v>
      </c>
      <c r="S41" s="44">
        <f>J41*'GS&lt;50 PW (2)'!$B$12</f>
        <v>25638913.633382838</v>
      </c>
      <c r="T41" s="29">
        <f>K41*'GS&lt;50 PW (2)'!$B$13</f>
        <v>10539230.25042633</v>
      </c>
      <c r="U41" s="44">
        <f t="shared" si="5"/>
        <v>13775179.653994676</v>
      </c>
      <c r="V41" s="44">
        <f t="shared" si="6"/>
        <v>-145459.96868312731</v>
      </c>
      <c r="W41" s="48">
        <f t="shared" si="7"/>
        <v>1.0449230252765234E-2</v>
      </c>
    </row>
    <row r="42" spans="1:23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157">
        <f>'Monthly Data'!J42</f>
        <v>13887530.622677803</v>
      </c>
      <c r="E42" s="46">
        <f>'Monthly Data'!AL42</f>
        <v>28.200000000000003</v>
      </c>
      <c r="F42" s="46">
        <f>'Monthly Data'!AI42</f>
        <v>26.599999999999998</v>
      </c>
      <c r="G42" s="29">
        <f>'Monthly Data'!BG42</f>
        <v>41</v>
      </c>
      <c r="H42" s="46">
        <f>'Monthly Data'!X42</f>
        <v>3073.7</v>
      </c>
      <c r="I42" s="29">
        <f>'Monthly Data'!BF42</f>
        <v>1</v>
      </c>
      <c r="J42" s="157">
        <f>'Monthly Data'!H42</f>
        <v>5144</v>
      </c>
      <c r="K42" s="29">
        <f>'Monthly Data'!BH42</f>
        <v>31</v>
      </c>
      <c r="M42" s="29">
        <f>'GS&lt;50 PW (2)'!$B$6</f>
        <v>-27557429.082861301</v>
      </c>
      <c r="N42" s="29">
        <f>E42*'GS&lt;50 PW (2)'!$B$7</f>
        <v>140474.94059444219</v>
      </c>
      <c r="O42" s="29">
        <f>F42*'GS&lt;50 PW (2)'!$B$8</f>
        <v>359501.34723073617</v>
      </c>
      <c r="P42" s="29">
        <f>G42*'GS&lt;50 PW (2)'!$B$9</f>
        <v>-950248.23314732092</v>
      </c>
      <c r="Q42" s="29">
        <f>H42*'GS&lt;50 PW (2)'!$B$10</f>
        <v>5414913.7486695247</v>
      </c>
      <c r="R42" s="29">
        <f>I42*'GS&lt;50 PW (2)'!$B$11</f>
        <v>-215549.88615650401</v>
      </c>
      <c r="S42" s="44">
        <f>J42*'GS&lt;50 PW (2)'!$B$12</f>
        <v>25673850.833194729</v>
      </c>
      <c r="T42" s="29">
        <f>K42*'GS&lt;50 PW (2)'!$B$13</f>
        <v>10890537.925440541</v>
      </c>
      <c r="U42" s="44">
        <f t="shared" si="5"/>
        <v>13756051.592964849</v>
      </c>
      <c r="V42" s="44">
        <f t="shared" si="6"/>
        <v>-131479.02971295454</v>
      </c>
      <c r="W42" s="48">
        <f t="shared" si="7"/>
        <v>9.4674160068640521E-3</v>
      </c>
    </row>
    <row r="43" spans="1:23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157">
        <f>'Monthly Data'!J43</f>
        <v>14423533.622677803</v>
      </c>
      <c r="E43" s="46">
        <f>'Monthly Data'!AL43</f>
        <v>9.9999999999999645E-2</v>
      </c>
      <c r="F43" s="46">
        <f>'Monthly Data'!AI43</f>
        <v>89.800000000000011</v>
      </c>
      <c r="G43" s="29">
        <f>'Monthly Data'!BG43</f>
        <v>42</v>
      </c>
      <c r="H43" s="46">
        <f>'Monthly Data'!X43</f>
        <v>3092.4</v>
      </c>
      <c r="I43" s="29">
        <f>'Monthly Data'!BF43</f>
        <v>0</v>
      </c>
      <c r="J43" s="157">
        <f>'Monthly Data'!H43</f>
        <v>5144</v>
      </c>
      <c r="K43" s="29">
        <f>'Monthly Data'!BH43</f>
        <v>30</v>
      </c>
      <c r="M43" s="29">
        <f>'GS&lt;50 PW (2)'!$B$6</f>
        <v>-27557429.082861301</v>
      </c>
      <c r="N43" s="29">
        <f>E43*'GS&lt;50 PW (2)'!$B$7</f>
        <v>498.13808721433219</v>
      </c>
      <c r="O43" s="29">
        <f>F43*'GS&lt;50 PW (2)'!$B$8</f>
        <v>1213654.9241097786</v>
      </c>
      <c r="P43" s="29">
        <f>G43*'GS&lt;50 PW (2)'!$B$9</f>
        <v>-973425.01932164584</v>
      </c>
      <c r="Q43" s="29">
        <f>H43*'GS&lt;50 PW (2)'!$B$10</f>
        <v>5447857.3954470633</v>
      </c>
      <c r="R43" s="29">
        <f>I43*'GS&lt;50 PW (2)'!$B$11</f>
        <v>0</v>
      </c>
      <c r="S43" s="44">
        <f>J43*'GS&lt;50 PW (2)'!$B$12</f>
        <v>25673850.833194729</v>
      </c>
      <c r="T43" s="29">
        <f>K43*'GS&lt;50 PW (2)'!$B$13</f>
        <v>10539230.25042633</v>
      </c>
      <c r="U43" s="44">
        <f t="shared" si="5"/>
        <v>14344237.439082168</v>
      </c>
      <c r="V43" s="44">
        <f t="shared" si="6"/>
        <v>-79296.183595634997</v>
      </c>
      <c r="W43" s="48">
        <f t="shared" si="7"/>
        <v>5.497694647514071E-3</v>
      </c>
    </row>
    <row r="44" spans="1:23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157">
        <f>'Monthly Data'!J44</f>
        <v>16236138.622677803</v>
      </c>
      <c r="E44" s="46">
        <f>'Monthly Data'!AL44</f>
        <v>0</v>
      </c>
      <c r="F44" s="46">
        <f>'Monthly Data'!AI44</f>
        <v>192.90000000000003</v>
      </c>
      <c r="G44" s="29">
        <f>'Monthly Data'!BG44</f>
        <v>43</v>
      </c>
      <c r="H44" s="46">
        <f>'Monthly Data'!X44</f>
        <v>3100</v>
      </c>
      <c r="I44" s="29">
        <f>'Monthly Data'!BF44</f>
        <v>0</v>
      </c>
      <c r="J44" s="157">
        <f>'Monthly Data'!H44</f>
        <v>5148</v>
      </c>
      <c r="K44" s="29">
        <f>'Monthly Data'!BH44</f>
        <v>31</v>
      </c>
      <c r="M44" s="29">
        <f>'GS&lt;50 PW (2)'!$B$6</f>
        <v>-27557429.082861301</v>
      </c>
      <c r="N44" s="29">
        <f>E44*'GS&lt;50 PW (2)'!$B$7</f>
        <v>0</v>
      </c>
      <c r="O44" s="29">
        <f>F44*'GS&lt;50 PW (2)'!$B$8</f>
        <v>2607060.5218349257</v>
      </c>
      <c r="P44" s="29">
        <f>G44*'GS&lt;50 PW (2)'!$B$9</f>
        <v>-996601.80549597077</v>
      </c>
      <c r="Q44" s="29">
        <f>H44*'GS&lt;50 PW (2)'!$B$10</f>
        <v>5461246.2572390046</v>
      </c>
      <c r="R44" s="29">
        <f>I44*'GS&lt;50 PW (2)'!$B$11</f>
        <v>0</v>
      </c>
      <c r="S44" s="44">
        <f>J44*'GS&lt;50 PW (2)'!$B$12</f>
        <v>25693814.947372951</v>
      </c>
      <c r="T44" s="29">
        <f>K44*'GS&lt;50 PW (2)'!$B$13</f>
        <v>10890537.925440541</v>
      </c>
      <c r="U44" s="44">
        <f t="shared" si="5"/>
        <v>16098628.763530148</v>
      </c>
      <c r="V44" s="44">
        <f t="shared" si="6"/>
        <v>-137509.85914765485</v>
      </c>
      <c r="W44" s="48">
        <f t="shared" si="7"/>
        <v>8.4693696169597949E-3</v>
      </c>
    </row>
    <row r="45" spans="1:23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157">
        <f>'Monthly Data'!J45</f>
        <v>15500151.622677803</v>
      </c>
      <c r="E45" s="46">
        <f>'Monthly Data'!AL45</f>
        <v>0</v>
      </c>
      <c r="F45" s="46">
        <f>'Monthly Data'!AI45</f>
        <v>151</v>
      </c>
      <c r="G45" s="29">
        <f>'Monthly Data'!BG45</f>
        <v>44</v>
      </c>
      <c r="H45" s="46">
        <f>'Monthly Data'!X45</f>
        <v>3110.2</v>
      </c>
      <c r="I45" s="29">
        <f>'Monthly Data'!BF45</f>
        <v>0</v>
      </c>
      <c r="J45" s="157">
        <f>'Monthly Data'!H45</f>
        <v>5147</v>
      </c>
      <c r="K45" s="29">
        <f>'Monthly Data'!BH45</f>
        <v>31</v>
      </c>
      <c r="M45" s="29">
        <f>'GS&lt;50 PW (2)'!$B$6</f>
        <v>-27557429.082861301</v>
      </c>
      <c r="N45" s="29">
        <f>E45*'GS&lt;50 PW (2)'!$B$7</f>
        <v>0</v>
      </c>
      <c r="O45" s="29">
        <f>F45*'GS&lt;50 PW (2)'!$B$8</f>
        <v>2040778.3245053068</v>
      </c>
      <c r="P45" s="29">
        <f>G45*'GS&lt;50 PW (2)'!$B$9</f>
        <v>-1019778.5916702957</v>
      </c>
      <c r="Q45" s="29">
        <f>H45*'GS&lt;50 PW (2)'!$B$10</f>
        <v>5479215.5191176618</v>
      </c>
      <c r="R45" s="29">
        <f>I45*'GS&lt;50 PW (2)'!$B$11</f>
        <v>0</v>
      </c>
      <c r="S45" s="44">
        <f>J45*'GS&lt;50 PW (2)'!$B$12</f>
        <v>25688823.918828394</v>
      </c>
      <c r="T45" s="29">
        <f>K45*'GS&lt;50 PW (2)'!$B$13</f>
        <v>10890537.925440541</v>
      </c>
      <c r="U45" s="44">
        <f t="shared" si="5"/>
        <v>15522148.013360305</v>
      </c>
      <c r="V45" s="44">
        <f t="shared" si="6"/>
        <v>21996.390682501718</v>
      </c>
      <c r="W45" s="48">
        <f t="shared" si="7"/>
        <v>1.4191080976472168E-3</v>
      </c>
    </row>
    <row r="46" spans="1:23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157">
        <f>'Monthly Data'!J46</f>
        <v>14135606.622677803</v>
      </c>
      <c r="E46" s="46">
        <f>'Monthly Data'!AL46</f>
        <v>1.9000000000000004</v>
      </c>
      <c r="F46" s="46">
        <f>'Monthly Data'!AI46</f>
        <v>57.099999999999994</v>
      </c>
      <c r="G46" s="29">
        <f>'Monthly Data'!BG46</f>
        <v>45</v>
      </c>
      <c r="H46" s="46">
        <f>'Monthly Data'!X46</f>
        <v>3116.8</v>
      </c>
      <c r="I46" s="29">
        <f>'Monthly Data'!BF46</f>
        <v>1</v>
      </c>
      <c r="J46" s="157">
        <f>'Monthly Data'!H46</f>
        <v>5152</v>
      </c>
      <c r="K46" s="29">
        <f>'Monthly Data'!BH46</f>
        <v>30</v>
      </c>
      <c r="M46" s="29">
        <f>'GS&lt;50 PW (2)'!$B$6</f>
        <v>-27557429.082861301</v>
      </c>
      <c r="N46" s="29">
        <f>E46*'GS&lt;50 PW (2)'!$B$7</f>
        <v>9464.6236570723468</v>
      </c>
      <c r="O46" s="29">
        <f>F46*'GS&lt;50 PW (2)'!$B$8</f>
        <v>771711.53860432457</v>
      </c>
      <c r="P46" s="29">
        <f>G46*'GS&lt;50 PW (2)'!$B$9</f>
        <v>-1042955.3778446206</v>
      </c>
      <c r="Q46" s="29">
        <f>H46*'GS&lt;50 PW (2)'!$B$10</f>
        <v>5490842.6885685576</v>
      </c>
      <c r="R46" s="29">
        <f>I46*'GS&lt;50 PW (2)'!$B$11</f>
        <v>-215549.88615650401</v>
      </c>
      <c r="S46" s="44">
        <f>J46*'GS&lt;50 PW (2)'!$B$12</f>
        <v>25713779.061551172</v>
      </c>
      <c r="T46" s="29">
        <f>K46*'GS&lt;50 PW (2)'!$B$13</f>
        <v>10539230.25042633</v>
      </c>
      <c r="U46" s="44">
        <f t="shared" si="5"/>
        <v>13709093.815945033</v>
      </c>
      <c r="V46" s="44">
        <f t="shared" si="6"/>
        <v>-426512.80673277006</v>
      </c>
      <c r="W46" s="48">
        <f t="shared" si="7"/>
        <v>3.0172939734225065E-2</v>
      </c>
    </row>
    <row r="47" spans="1:23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157">
        <f>'Monthly Data'!J47</f>
        <v>13724627.622677803</v>
      </c>
      <c r="E47" s="46">
        <f>'Monthly Data'!AL47</f>
        <v>62.400000000000006</v>
      </c>
      <c r="F47" s="46">
        <f>'Monthly Data'!AI47</f>
        <v>9.6999999999999993</v>
      </c>
      <c r="G47" s="29">
        <f>'Monthly Data'!BG47</f>
        <v>46</v>
      </c>
      <c r="H47" s="46">
        <f>'Monthly Data'!X47</f>
        <v>3116</v>
      </c>
      <c r="I47" s="29">
        <f>'Monthly Data'!BF47</f>
        <v>1</v>
      </c>
      <c r="J47" s="157">
        <f>'Monthly Data'!H47</f>
        <v>5151</v>
      </c>
      <c r="K47" s="29">
        <f>'Monthly Data'!BH47</f>
        <v>31</v>
      </c>
      <c r="M47" s="29">
        <f>'GS&lt;50 PW (2)'!$B$6</f>
        <v>-27557429.082861301</v>
      </c>
      <c r="N47" s="29">
        <f>E47*'GS&lt;50 PW (2)'!$B$7</f>
        <v>310838.16642174445</v>
      </c>
      <c r="O47" s="29">
        <f>F47*'GS&lt;50 PW (2)'!$B$8</f>
        <v>131096.35594504289</v>
      </c>
      <c r="P47" s="29">
        <f>G47*'GS&lt;50 PW (2)'!$B$9</f>
        <v>-1066132.1640189455</v>
      </c>
      <c r="Q47" s="29">
        <f>H47*'GS&lt;50 PW (2)'!$B$10</f>
        <v>5489433.334695722</v>
      </c>
      <c r="R47" s="29">
        <f>I47*'GS&lt;50 PW (2)'!$B$11</f>
        <v>-215549.88615650401</v>
      </c>
      <c r="S47" s="44">
        <f>J47*'GS&lt;50 PW (2)'!$B$12</f>
        <v>25708788.033006616</v>
      </c>
      <c r="T47" s="29">
        <f>K47*'GS&lt;50 PW (2)'!$B$13</f>
        <v>10890537.925440541</v>
      </c>
      <c r="U47" s="44">
        <f t="shared" si="5"/>
        <v>13691582.68247292</v>
      </c>
      <c r="V47" s="44">
        <f t="shared" si="6"/>
        <v>-33044.940204882994</v>
      </c>
      <c r="W47" s="48">
        <f t="shared" si="7"/>
        <v>2.4077112409433528E-3</v>
      </c>
    </row>
    <row r="48" spans="1:23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157">
        <f>'Monthly Data'!J48</f>
        <v>14236916.622677803</v>
      </c>
      <c r="E48" s="46">
        <f>'Monthly Data'!AL48</f>
        <v>249.59999999999997</v>
      </c>
      <c r="F48" s="46">
        <f>'Monthly Data'!AI48</f>
        <v>0</v>
      </c>
      <c r="G48" s="29">
        <f>'Monthly Data'!BG48</f>
        <v>47</v>
      </c>
      <c r="H48" s="46">
        <f>'Monthly Data'!X48</f>
        <v>3113.4</v>
      </c>
      <c r="I48" s="29">
        <f>'Monthly Data'!BF48</f>
        <v>1</v>
      </c>
      <c r="J48" s="157">
        <f>'Monthly Data'!H48</f>
        <v>5173</v>
      </c>
      <c r="K48" s="29">
        <f>'Monthly Data'!BH48</f>
        <v>30</v>
      </c>
      <c r="M48" s="29">
        <f>'GS&lt;50 PW (2)'!$B$6</f>
        <v>-27557429.082861301</v>
      </c>
      <c r="N48" s="29">
        <f>E48*'GS&lt;50 PW (2)'!$B$7</f>
        <v>1243352.6656869773</v>
      </c>
      <c r="O48" s="29">
        <f>F48*'GS&lt;50 PW (2)'!$B$8</f>
        <v>0</v>
      </c>
      <c r="P48" s="29">
        <f>G48*'GS&lt;50 PW (2)'!$B$9</f>
        <v>-1089308.9501932703</v>
      </c>
      <c r="Q48" s="29">
        <f>H48*'GS&lt;50 PW (2)'!$B$10</f>
        <v>5484852.9346090052</v>
      </c>
      <c r="R48" s="29">
        <f>I48*'GS&lt;50 PW (2)'!$B$11</f>
        <v>-215549.88615650401</v>
      </c>
      <c r="S48" s="44">
        <f>J48*'GS&lt;50 PW (2)'!$B$12</f>
        <v>25818590.660986844</v>
      </c>
      <c r="T48" s="29">
        <f>K48*'GS&lt;50 PW (2)'!$B$13</f>
        <v>10539230.25042633</v>
      </c>
      <c r="U48" s="44">
        <f t="shared" si="5"/>
        <v>14223738.592498079</v>
      </c>
      <c r="V48" s="44">
        <f t="shared" si="6"/>
        <v>-13178.030179724097</v>
      </c>
      <c r="W48" s="48">
        <f t="shared" si="7"/>
        <v>9.2562389237659654E-4</v>
      </c>
    </row>
    <row r="49" spans="1:23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157">
        <f>'Monthly Data'!J49</f>
        <v>15780327.622677803</v>
      </c>
      <c r="E49" s="46">
        <f>'Monthly Data'!AL49</f>
        <v>438.00000000000006</v>
      </c>
      <c r="F49" s="46">
        <f>'Monthly Data'!AI49</f>
        <v>0</v>
      </c>
      <c r="G49" s="29">
        <f>'Monthly Data'!BG49</f>
        <v>48</v>
      </c>
      <c r="H49" s="46">
        <f>'Monthly Data'!X49</f>
        <v>3108.4</v>
      </c>
      <c r="I49" s="29">
        <f>'Monthly Data'!BF49</f>
        <v>0</v>
      </c>
      <c r="J49" s="157">
        <f>'Monthly Data'!H49</f>
        <v>5176</v>
      </c>
      <c r="K49" s="29">
        <f>'Monthly Data'!BH49</f>
        <v>31</v>
      </c>
      <c r="M49" s="29">
        <f>'GS&lt;50 PW (2)'!$B$6</f>
        <v>-27557429.082861301</v>
      </c>
      <c r="N49" s="29">
        <f>E49*'GS&lt;50 PW (2)'!$B$7</f>
        <v>2181844.8219987829</v>
      </c>
      <c r="O49" s="29">
        <f>F49*'GS&lt;50 PW (2)'!$B$8</f>
        <v>0</v>
      </c>
      <c r="P49" s="29">
        <f>G49*'GS&lt;50 PW (2)'!$B$9</f>
        <v>-1112485.7363675954</v>
      </c>
      <c r="Q49" s="29">
        <f>H49*'GS&lt;50 PW (2)'!$B$10</f>
        <v>5476044.4729037806</v>
      </c>
      <c r="R49" s="29">
        <f>I49*'GS&lt;50 PW (2)'!$B$11</f>
        <v>0</v>
      </c>
      <c r="S49" s="44">
        <f>J49*'GS&lt;50 PW (2)'!$B$12</f>
        <v>25833563.74662051</v>
      </c>
      <c r="T49" s="29">
        <f>K49*'GS&lt;50 PW (2)'!$B$13</f>
        <v>10890537.925440541</v>
      </c>
      <c r="U49" s="44">
        <f t="shared" si="5"/>
        <v>15712076.147734718</v>
      </c>
      <c r="V49" s="44">
        <f t="shared" si="6"/>
        <v>-68251.474943084642</v>
      </c>
      <c r="W49" s="48">
        <f t="shared" si="7"/>
        <v>4.3250987289389928E-3</v>
      </c>
    </row>
    <row r="50" spans="1:23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157">
        <f>'Monthly Data'!J50</f>
        <v>16666551.644145023</v>
      </c>
      <c r="E50" s="46">
        <f>'Monthly Data'!AL50</f>
        <v>586.09999999999991</v>
      </c>
      <c r="F50" s="46">
        <f>'Monthly Data'!AI50</f>
        <v>0</v>
      </c>
      <c r="G50" s="29">
        <f>'Monthly Data'!BG50</f>
        <v>49</v>
      </c>
      <c r="H50" s="46">
        <f>'Monthly Data'!X50</f>
        <v>3105.1</v>
      </c>
      <c r="I50" s="29">
        <f>'Monthly Data'!BF50</f>
        <v>0</v>
      </c>
      <c r="J50" s="157">
        <f>'Monthly Data'!H50</f>
        <v>5174</v>
      </c>
      <c r="K50" s="29">
        <f>'Monthly Data'!BH50</f>
        <v>31</v>
      </c>
      <c r="M50" s="29">
        <f>'GS&lt;50 PW (2)'!$B$6</f>
        <v>-27557429.082861301</v>
      </c>
      <c r="N50" s="29">
        <f>E50*'GS&lt;50 PW (2)'!$B$7</f>
        <v>2919587.3291632109</v>
      </c>
      <c r="O50" s="29">
        <f>F50*'GS&lt;50 PW (2)'!$B$8</f>
        <v>0</v>
      </c>
      <c r="P50" s="29">
        <f>G50*'GS&lt;50 PW (2)'!$B$9</f>
        <v>-1135662.5225419202</v>
      </c>
      <c r="Q50" s="29">
        <f>H50*'GS&lt;50 PW (2)'!$B$10</f>
        <v>5470230.8881783327</v>
      </c>
      <c r="R50" s="29">
        <f>I50*'GS&lt;50 PW (2)'!$B$11</f>
        <v>0</v>
      </c>
      <c r="S50" s="44">
        <f>J50*'GS&lt;50 PW (2)'!$B$12</f>
        <v>25823581.689531401</v>
      </c>
      <c r="T50" s="29">
        <f>K50*'GS&lt;50 PW (2)'!$B$13</f>
        <v>10890537.925440541</v>
      </c>
      <c r="U50" s="44">
        <f t="shared" si="5"/>
        <v>16410846.226910265</v>
      </c>
      <c r="V50" s="44">
        <f t="shared" si="6"/>
        <v>-255705.41723475792</v>
      </c>
      <c r="W50" s="48">
        <f t="shared" si="7"/>
        <v>1.5342430917591013E-2</v>
      </c>
    </row>
    <row r="51" spans="1:23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157">
        <f>'Monthly Data'!J51</f>
        <v>15212265.644145023</v>
      </c>
      <c r="E51" s="46">
        <f>'Monthly Data'!AL51</f>
        <v>528.60000000000014</v>
      </c>
      <c r="F51" s="46">
        <f>'Monthly Data'!AI51</f>
        <v>0</v>
      </c>
      <c r="G51" s="29">
        <f>'Monthly Data'!BG51</f>
        <v>50</v>
      </c>
      <c r="H51" s="46">
        <f>'Monthly Data'!X51</f>
        <v>3109.9</v>
      </c>
      <c r="I51" s="29">
        <f>'Monthly Data'!BF51</f>
        <v>0</v>
      </c>
      <c r="J51" s="157">
        <f>'Monthly Data'!H51</f>
        <v>5177</v>
      </c>
      <c r="K51" s="29">
        <f>'Monthly Data'!BH51</f>
        <v>28</v>
      </c>
      <c r="M51" s="29">
        <f>'GS&lt;50 PW (2)'!$B$6</f>
        <v>-27557429.082861301</v>
      </c>
      <c r="N51" s="29">
        <f>E51*'GS&lt;50 PW (2)'!$B$7</f>
        <v>2633157.9290149701</v>
      </c>
      <c r="O51" s="29">
        <f>F51*'GS&lt;50 PW (2)'!$B$8</f>
        <v>0</v>
      </c>
      <c r="P51" s="29">
        <f>G51*'GS&lt;50 PW (2)'!$B$9</f>
        <v>-1158839.308716245</v>
      </c>
      <c r="Q51" s="29">
        <f>H51*'GS&lt;50 PW (2)'!$B$10</f>
        <v>5478687.0114153484</v>
      </c>
      <c r="R51" s="29">
        <f>I51*'GS&lt;50 PW (2)'!$B$11</f>
        <v>0</v>
      </c>
      <c r="S51" s="44">
        <f>J51*'GS&lt;50 PW (2)'!$B$12</f>
        <v>25838554.775165066</v>
      </c>
      <c r="T51" s="29">
        <f>K51*'GS&lt;50 PW (2)'!$B$13</f>
        <v>9836614.9003979079</v>
      </c>
      <c r="U51" s="44">
        <f t="shared" si="5"/>
        <v>15070746.224415746</v>
      </c>
      <c r="V51" s="44">
        <f t="shared" si="6"/>
        <v>-141519.41972927749</v>
      </c>
      <c r="W51" s="48">
        <f t="shared" si="7"/>
        <v>9.3029810969509491E-3</v>
      </c>
    </row>
    <row r="52" spans="1:23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157">
        <f>'Monthly Data'!J52</f>
        <v>15928487.644145023</v>
      </c>
      <c r="E52" s="46">
        <f>'Monthly Data'!AL52</f>
        <v>464.4</v>
      </c>
      <c r="F52" s="46">
        <f>'Monthly Data'!AI52</f>
        <v>0</v>
      </c>
      <c r="G52" s="29">
        <f>'Monthly Data'!BG52</f>
        <v>51</v>
      </c>
      <c r="H52" s="46">
        <f>'Monthly Data'!X52</f>
        <v>3115.2</v>
      </c>
      <c r="I52" s="29">
        <f>'Monthly Data'!BF52</f>
        <v>1</v>
      </c>
      <c r="J52" s="157">
        <f>'Monthly Data'!H52</f>
        <v>5180</v>
      </c>
      <c r="K52" s="29">
        <f>'Monthly Data'!BH52</f>
        <v>31</v>
      </c>
      <c r="M52" s="29">
        <f>'GS&lt;50 PW (2)'!$B$6</f>
        <v>-27557429.082861301</v>
      </c>
      <c r="N52" s="29">
        <f>E52*'GS&lt;50 PW (2)'!$B$7</f>
        <v>2313353.2770233667</v>
      </c>
      <c r="O52" s="29">
        <f>F52*'GS&lt;50 PW (2)'!$B$8</f>
        <v>0</v>
      </c>
      <c r="P52" s="29">
        <f>G52*'GS&lt;50 PW (2)'!$B$9</f>
        <v>-1182016.09489057</v>
      </c>
      <c r="Q52" s="29">
        <f>H52*'GS&lt;50 PW (2)'!$B$10</f>
        <v>5488023.9808228854</v>
      </c>
      <c r="R52" s="29">
        <f>I52*'GS&lt;50 PW (2)'!$B$11</f>
        <v>-215549.88615650401</v>
      </c>
      <c r="S52" s="44">
        <f>J52*'GS&lt;50 PW (2)'!$B$12</f>
        <v>25853527.860798735</v>
      </c>
      <c r="T52" s="29">
        <f>K52*'GS&lt;50 PW (2)'!$B$13</f>
        <v>10890537.925440541</v>
      </c>
      <c r="U52" s="44">
        <f t="shared" si="5"/>
        <v>15590447.980177155</v>
      </c>
      <c r="V52" s="44">
        <f t="shared" si="6"/>
        <v>-338039.66396786831</v>
      </c>
      <c r="W52" s="48">
        <f t="shared" si="7"/>
        <v>2.1222332685936107E-2</v>
      </c>
    </row>
    <row r="53" spans="1:23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157">
        <f>'Monthly Data'!J53</f>
        <v>13755808.644145023</v>
      </c>
      <c r="E53" s="46">
        <f>'Monthly Data'!AL53</f>
        <v>185.89999999999995</v>
      </c>
      <c r="F53" s="46">
        <f>'Monthly Data'!AI53</f>
        <v>0</v>
      </c>
      <c r="G53" s="29">
        <f>'Monthly Data'!BG53</f>
        <v>52</v>
      </c>
      <c r="H53" s="46">
        <f>'Monthly Data'!X53</f>
        <v>3126.8</v>
      </c>
      <c r="I53" s="29">
        <f>'Monthly Data'!BF53</f>
        <v>1</v>
      </c>
      <c r="J53" s="157">
        <f>'Monthly Data'!H53</f>
        <v>5185</v>
      </c>
      <c r="K53" s="29">
        <f>'Monthly Data'!BH53</f>
        <v>30</v>
      </c>
      <c r="M53" s="29">
        <f>'GS&lt;50 PW (2)'!$B$6</f>
        <v>-27557429.082861301</v>
      </c>
      <c r="N53" s="29">
        <f>E53*'GS&lt;50 PW (2)'!$B$7</f>
        <v>926038.70413144655</v>
      </c>
      <c r="O53" s="29">
        <f>F53*'GS&lt;50 PW (2)'!$B$8</f>
        <v>0</v>
      </c>
      <c r="P53" s="29">
        <f>G53*'GS&lt;50 PW (2)'!$B$9</f>
        <v>-1205192.8810648948</v>
      </c>
      <c r="Q53" s="29">
        <f>H53*'GS&lt;50 PW (2)'!$B$10</f>
        <v>5508459.6119790059</v>
      </c>
      <c r="R53" s="29">
        <f>I53*'GS&lt;50 PW (2)'!$B$11</f>
        <v>-215549.88615650401</v>
      </c>
      <c r="S53" s="44">
        <f>J53*'GS&lt;50 PW (2)'!$B$12</f>
        <v>25878483.003521513</v>
      </c>
      <c r="T53" s="29">
        <f>K53*'GS&lt;50 PW (2)'!$B$13</f>
        <v>10539230.25042633</v>
      </c>
      <c r="U53" s="44">
        <f t="shared" si="5"/>
        <v>13874039.719975598</v>
      </c>
      <c r="V53" s="44">
        <f t="shared" si="6"/>
        <v>118231.07583057508</v>
      </c>
      <c r="W53" s="48">
        <f t="shared" si="7"/>
        <v>8.5949927691745375E-3</v>
      </c>
    </row>
    <row r="54" spans="1:23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157">
        <f>'Monthly Data'!J54</f>
        <v>13728640.644145023</v>
      </c>
      <c r="E54" s="46">
        <f>'Monthly Data'!AL54</f>
        <v>33.899999999999991</v>
      </c>
      <c r="F54" s="46">
        <f>'Monthly Data'!AI54</f>
        <v>18.200000000000003</v>
      </c>
      <c r="G54" s="29">
        <f>'Monthly Data'!BG54</f>
        <v>53</v>
      </c>
      <c r="H54" s="46">
        <f>'Monthly Data'!X54</f>
        <v>3114.3</v>
      </c>
      <c r="I54" s="29">
        <f>'Monthly Data'!BF54</f>
        <v>1</v>
      </c>
      <c r="J54" s="157">
        <f>'Monthly Data'!H54</f>
        <v>5182</v>
      </c>
      <c r="K54" s="29">
        <f>'Monthly Data'!BH54</f>
        <v>31</v>
      </c>
      <c r="M54" s="29">
        <f>'GS&lt;50 PW (2)'!$B$6</f>
        <v>-27557429.082861301</v>
      </c>
      <c r="N54" s="29">
        <f>E54*'GS&lt;50 PW (2)'!$B$7</f>
        <v>168868.81156565918</v>
      </c>
      <c r="O54" s="29">
        <f>F54*'GS&lt;50 PW (2)'!$B$8</f>
        <v>245974.60599997742</v>
      </c>
      <c r="P54" s="29">
        <f>G54*'GS&lt;50 PW (2)'!$B$9</f>
        <v>-1228369.6672392199</v>
      </c>
      <c r="Q54" s="29">
        <f>H54*'GS&lt;50 PW (2)'!$B$10</f>
        <v>5486438.4577159453</v>
      </c>
      <c r="R54" s="29">
        <f>I54*'GS&lt;50 PW (2)'!$B$11</f>
        <v>-215549.88615650401</v>
      </c>
      <c r="S54" s="44">
        <f>J54*'GS&lt;50 PW (2)'!$B$12</f>
        <v>25863509.917887844</v>
      </c>
      <c r="T54" s="29">
        <f>K54*'GS&lt;50 PW (2)'!$B$13</f>
        <v>10890537.925440541</v>
      </c>
      <c r="U54" s="44">
        <f t="shared" si="5"/>
        <v>13653981.082352946</v>
      </c>
      <c r="V54" s="44">
        <f t="shared" si="6"/>
        <v>-74659.561792077497</v>
      </c>
      <c r="W54" s="48">
        <f t="shared" si="7"/>
        <v>5.4382341068792001E-3</v>
      </c>
    </row>
    <row r="55" spans="1:23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157">
        <f>'Monthly Data'!J55</f>
        <v>14380195.644145023</v>
      </c>
      <c r="E55" s="46">
        <f>'Monthly Data'!AL55</f>
        <v>0</v>
      </c>
      <c r="F55" s="46">
        <f>'Monthly Data'!AI55</f>
        <v>86.1</v>
      </c>
      <c r="G55" s="29">
        <f>'Monthly Data'!BG55</f>
        <v>54</v>
      </c>
      <c r="H55" s="46">
        <f>'Monthly Data'!X55</f>
        <v>3091.8</v>
      </c>
      <c r="I55" s="29">
        <f>'Monthly Data'!BF55</f>
        <v>0</v>
      </c>
      <c r="J55" s="157">
        <f>'Monthly Data'!H55</f>
        <v>5192.5</v>
      </c>
      <c r="K55" s="29">
        <f>'Monthly Data'!BH55</f>
        <v>30</v>
      </c>
      <c r="M55" s="29">
        <f>'GS&lt;50 PW (2)'!$B$6</f>
        <v>-27557429.082861301</v>
      </c>
      <c r="N55" s="29">
        <f>E55*'GS&lt;50 PW (2)'!$B$7</f>
        <v>0</v>
      </c>
      <c r="O55" s="29">
        <f>F55*'GS&lt;50 PW (2)'!$B$8</f>
        <v>1163649.0976152776</v>
      </c>
      <c r="P55" s="29">
        <f>G55*'GS&lt;50 PW (2)'!$B$9</f>
        <v>-1251546.4534135447</v>
      </c>
      <c r="Q55" s="29">
        <f>H55*'GS&lt;50 PW (2)'!$B$10</f>
        <v>5446800.3800424365</v>
      </c>
      <c r="R55" s="29">
        <f>I55*'GS&lt;50 PW (2)'!$B$11</f>
        <v>0</v>
      </c>
      <c r="S55" s="44">
        <f>J55*'GS&lt;50 PW (2)'!$B$12</f>
        <v>25915915.71760568</v>
      </c>
      <c r="T55" s="29">
        <f>K55*'GS&lt;50 PW (2)'!$B$13</f>
        <v>10539230.25042633</v>
      </c>
      <c r="U55" s="44">
        <f t="shared" si="5"/>
        <v>14256619.90941488</v>
      </c>
      <c r="V55" s="44">
        <f t="shared" si="6"/>
        <v>-123575.7347301431</v>
      </c>
      <c r="W55" s="48">
        <f t="shared" si="7"/>
        <v>8.5934668615205972E-3</v>
      </c>
    </row>
    <row r="56" spans="1:23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157">
        <f>'Monthly Data'!J56</f>
        <v>15171411.644145023</v>
      </c>
      <c r="E56" s="46">
        <f>'Monthly Data'!AL56</f>
        <v>0</v>
      </c>
      <c r="F56" s="46">
        <f>'Monthly Data'!AI56</f>
        <v>119.49999999999999</v>
      </c>
      <c r="G56" s="29">
        <f>'Monthly Data'!BG56</f>
        <v>55</v>
      </c>
      <c r="H56" s="46">
        <f>'Monthly Data'!X56</f>
        <v>3067.1</v>
      </c>
      <c r="I56" s="29">
        <f>'Monthly Data'!BF56</f>
        <v>0</v>
      </c>
      <c r="J56" s="157">
        <f>'Monthly Data'!H56</f>
        <v>5203</v>
      </c>
      <c r="K56" s="29">
        <f>'Monthly Data'!BH56</f>
        <v>31</v>
      </c>
      <c r="M56" s="29">
        <f>'GS&lt;50 PW (2)'!$B$6</f>
        <v>-27557429.082861301</v>
      </c>
      <c r="N56" s="29">
        <f>E56*'GS&lt;50 PW (2)'!$B$7</f>
        <v>0</v>
      </c>
      <c r="O56" s="29">
        <f>F56*'GS&lt;50 PW (2)'!$B$8</f>
        <v>1615053.0448899611</v>
      </c>
      <c r="P56" s="29">
        <f>G56*'GS&lt;50 PW (2)'!$B$9</f>
        <v>-1274723.2395878695</v>
      </c>
      <c r="Q56" s="29">
        <f>H56*'GS&lt;50 PW (2)'!$B$10</f>
        <v>5403286.5792186288</v>
      </c>
      <c r="R56" s="29">
        <f>I56*'GS&lt;50 PW (2)'!$B$11</f>
        <v>0</v>
      </c>
      <c r="S56" s="44">
        <f>J56*'GS&lt;50 PW (2)'!$B$12</f>
        <v>25968321.517323516</v>
      </c>
      <c r="T56" s="29">
        <f>K56*'GS&lt;50 PW (2)'!$B$13</f>
        <v>10890537.925440541</v>
      </c>
      <c r="U56" s="44">
        <f t="shared" si="5"/>
        <v>15045046.744423477</v>
      </c>
      <c r="V56" s="44">
        <f t="shared" si="6"/>
        <v>-126364.8997215461</v>
      </c>
      <c r="W56" s="48">
        <f t="shared" si="7"/>
        <v>8.3291458095999301E-3</v>
      </c>
    </row>
    <row r="57" spans="1:23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157">
        <f>'Monthly Data'!J57</f>
        <v>14799566.644145023</v>
      </c>
      <c r="E57" s="46">
        <f>'Monthly Data'!AL57</f>
        <v>0</v>
      </c>
      <c r="F57" s="46">
        <f>'Monthly Data'!AI57</f>
        <v>126.70000000000002</v>
      </c>
      <c r="G57" s="29">
        <f>'Monthly Data'!BG57</f>
        <v>56</v>
      </c>
      <c r="H57" s="46">
        <f>'Monthly Data'!X57</f>
        <v>3056.5</v>
      </c>
      <c r="I57" s="29">
        <f>'Monthly Data'!BF57</f>
        <v>0</v>
      </c>
      <c r="J57" s="157">
        <f>'Monthly Data'!H57</f>
        <v>5210</v>
      </c>
      <c r="K57" s="29">
        <f>'Monthly Data'!BH57</f>
        <v>31</v>
      </c>
      <c r="M57" s="29">
        <f>'GS&lt;50 PW (2)'!$B$6</f>
        <v>-27557429.082861301</v>
      </c>
      <c r="N57" s="29">
        <f>E57*'GS&lt;50 PW (2)'!$B$7</f>
        <v>0</v>
      </c>
      <c r="O57" s="29">
        <f>F57*'GS&lt;50 PW (2)'!$B$8</f>
        <v>1712361.6802306119</v>
      </c>
      <c r="P57" s="29">
        <f>G57*'GS&lt;50 PW (2)'!$B$9</f>
        <v>-1297900.0257621945</v>
      </c>
      <c r="Q57" s="29">
        <f>H57*'GS&lt;50 PW (2)'!$B$10</f>
        <v>5384612.6404035538</v>
      </c>
      <c r="R57" s="29">
        <f>I57*'GS&lt;50 PW (2)'!$B$11</f>
        <v>0</v>
      </c>
      <c r="S57" s="44">
        <f>J57*'GS&lt;50 PW (2)'!$B$12</f>
        <v>26003258.717135407</v>
      </c>
      <c r="T57" s="29">
        <f>K57*'GS&lt;50 PW (2)'!$B$13</f>
        <v>10890537.925440541</v>
      </c>
      <c r="U57" s="44">
        <f t="shared" si="5"/>
        <v>15135441.854586622</v>
      </c>
      <c r="V57" s="44">
        <f t="shared" si="6"/>
        <v>335875.21044159867</v>
      </c>
      <c r="W57" s="48">
        <f t="shared" si="7"/>
        <v>2.2694935501674098E-2</v>
      </c>
    </row>
    <row r="58" spans="1:23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157">
        <f>'Monthly Data'!J58</f>
        <v>13670813.644145023</v>
      </c>
      <c r="E58" s="46">
        <f>'Monthly Data'!AL58</f>
        <v>0.59999999999999964</v>
      </c>
      <c r="F58" s="46">
        <f>'Monthly Data'!AI58</f>
        <v>64.600000000000009</v>
      </c>
      <c r="G58" s="29">
        <f>'Monthly Data'!BG58</f>
        <v>57</v>
      </c>
      <c r="H58" s="46">
        <f>'Monthly Data'!X58</f>
        <v>3058.5</v>
      </c>
      <c r="I58" s="29">
        <f>'Monthly Data'!BF58</f>
        <v>1</v>
      </c>
      <c r="J58" s="157">
        <f>'Monthly Data'!H58</f>
        <v>5214</v>
      </c>
      <c r="K58" s="29">
        <f>'Monthly Data'!BH58</f>
        <v>30</v>
      </c>
      <c r="M58" s="29">
        <f>'GS&lt;50 PW (2)'!$B$6</f>
        <v>-27557429.082861301</v>
      </c>
      <c r="N58" s="29">
        <f>E58*'GS&lt;50 PW (2)'!$B$7</f>
        <v>2988.8285232860021</v>
      </c>
      <c r="O58" s="29">
        <f>F58*'GS&lt;50 PW (2)'!$B$8</f>
        <v>873074.70041750232</v>
      </c>
      <c r="P58" s="29">
        <f>G58*'GS&lt;50 PW (2)'!$B$9</f>
        <v>-1321076.8119365193</v>
      </c>
      <c r="Q58" s="29">
        <f>H58*'GS&lt;50 PW (2)'!$B$10</f>
        <v>5388136.0250856429</v>
      </c>
      <c r="R58" s="29">
        <f>I58*'GS&lt;50 PW (2)'!$B$11</f>
        <v>-215549.88615650401</v>
      </c>
      <c r="S58" s="44">
        <f>J58*'GS&lt;50 PW (2)'!$B$12</f>
        <v>26023222.831313629</v>
      </c>
      <c r="T58" s="29">
        <f>K58*'GS&lt;50 PW (2)'!$B$13</f>
        <v>10539230.25042633</v>
      </c>
      <c r="U58" s="44">
        <f t="shared" si="5"/>
        <v>13732596.854812067</v>
      </c>
      <c r="V58" s="44">
        <f t="shared" si="6"/>
        <v>61783.210667043924</v>
      </c>
      <c r="W58" s="48">
        <f t="shared" si="7"/>
        <v>4.5193513916053285E-3</v>
      </c>
    </row>
    <row r="59" spans="1:23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157">
        <f>'Monthly Data'!J59</f>
        <v>13266929.644145023</v>
      </c>
      <c r="E59" s="46">
        <f>'Monthly Data'!AL59</f>
        <v>50.6</v>
      </c>
      <c r="F59" s="46">
        <f>'Monthly Data'!AI59</f>
        <v>6.3999999999999986</v>
      </c>
      <c r="G59" s="29">
        <f>'Monthly Data'!BG59</f>
        <v>58</v>
      </c>
      <c r="H59" s="46">
        <f>'Monthly Data'!X59</f>
        <v>3072.7</v>
      </c>
      <c r="I59" s="29">
        <f>'Monthly Data'!BF59</f>
        <v>1</v>
      </c>
      <c r="J59" s="157">
        <f>'Monthly Data'!H59</f>
        <v>5215</v>
      </c>
      <c r="K59" s="29">
        <f>'Monthly Data'!BH59</f>
        <v>31</v>
      </c>
      <c r="M59" s="29">
        <f>'GS&lt;50 PW (2)'!$B$6</f>
        <v>-27557429.082861301</v>
      </c>
      <c r="N59" s="29">
        <f>E59*'GS&lt;50 PW (2)'!$B$7</f>
        <v>252057.872130453</v>
      </c>
      <c r="O59" s="29">
        <f>F59*'GS&lt;50 PW (2)'!$B$8</f>
        <v>86496.564747244774</v>
      </c>
      <c r="P59" s="29">
        <f>G59*'GS&lt;50 PW (2)'!$B$9</f>
        <v>-1344253.5981108444</v>
      </c>
      <c r="Q59" s="29">
        <f>H59*'GS&lt;50 PW (2)'!$B$10</f>
        <v>5413152.0563284801</v>
      </c>
      <c r="R59" s="29">
        <f>I59*'GS&lt;50 PW (2)'!$B$11</f>
        <v>-215549.88615650401</v>
      </c>
      <c r="S59" s="44">
        <f>J59*'GS&lt;50 PW (2)'!$B$12</f>
        <v>26028213.859858185</v>
      </c>
      <c r="T59" s="29">
        <f>K59*'GS&lt;50 PW (2)'!$B$13</f>
        <v>10890537.925440541</v>
      </c>
      <c r="U59" s="44">
        <f t="shared" si="5"/>
        <v>13553225.711376255</v>
      </c>
      <c r="V59" s="44">
        <f t="shared" si="6"/>
        <v>286296.0672312323</v>
      </c>
      <c r="W59" s="48">
        <f t="shared" si="7"/>
        <v>2.1579677808691841E-2</v>
      </c>
    </row>
    <row r="60" spans="1:23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157">
        <f>'Monthly Data'!J60</f>
        <v>14011300.644145023</v>
      </c>
      <c r="E60" s="46">
        <f>'Monthly Data'!AL60</f>
        <v>261.60000000000002</v>
      </c>
      <c r="F60" s="46">
        <f>'Monthly Data'!AI60</f>
        <v>0</v>
      </c>
      <c r="G60" s="29">
        <f>'Monthly Data'!BG60</f>
        <v>59</v>
      </c>
      <c r="H60" s="46">
        <f>'Monthly Data'!X60</f>
        <v>3082</v>
      </c>
      <c r="I60" s="29">
        <f>'Monthly Data'!BF60</f>
        <v>1</v>
      </c>
      <c r="J60" s="157">
        <f>'Monthly Data'!H60</f>
        <v>5219</v>
      </c>
      <c r="K60" s="29">
        <f>'Monthly Data'!BH60</f>
        <v>30</v>
      </c>
      <c r="M60" s="29">
        <f>'GS&lt;50 PW (2)'!$B$6</f>
        <v>-27557429.082861301</v>
      </c>
      <c r="N60" s="29">
        <f>E60*'GS&lt;50 PW (2)'!$B$7</f>
        <v>1303129.2361526978</v>
      </c>
      <c r="O60" s="29">
        <f>F60*'GS&lt;50 PW (2)'!$B$8</f>
        <v>0</v>
      </c>
      <c r="P60" s="29">
        <f>G60*'GS&lt;50 PW (2)'!$B$9</f>
        <v>-1367430.3842851692</v>
      </c>
      <c r="Q60" s="29">
        <f>H60*'GS&lt;50 PW (2)'!$B$10</f>
        <v>5429535.7951001972</v>
      </c>
      <c r="R60" s="29">
        <f>I60*'GS&lt;50 PW (2)'!$B$11</f>
        <v>-215549.88615650401</v>
      </c>
      <c r="S60" s="44">
        <f>J60*'GS&lt;50 PW (2)'!$B$12</f>
        <v>26048177.974036407</v>
      </c>
      <c r="T60" s="29">
        <f>K60*'GS&lt;50 PW (2)'!$B$13</f>
        <v>10539230.25042633</v>
      </c>
      <c r="U60" s="44">
        <f t="shared" si="5"/>
        <v>14179663.902412657</v>
      </c>
      <c r="V60" s="44">
        <f t="shared" si="6"/>
        <v>168363.25826763362</v>
      </c>
      <c r="W60" s="48">
        <f t="shared" si="7"/>
        <v>1.2016247637794316E-2</v>
      </c>
    </row>
    <row r="61" spans="1:23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157">
        <f>'Monthly Data'!J61</f>
        <v>15136895.644145023</v>
      </c>
      <c r="E61" s="46">
        <f>'Monthly Data'!AL61</f>
        <v>333.1</v>
      </c>
      <c r="F61" s="46">
        <f>'Monthly Data'!AI61</f>
        <v>0</v>
      </c>
      <c r="G61" s="29">
        <f>'Monthly Data'!BG61</f>
        <v>60</v>
      </c>
      <c r="H61" s="46">
        <f>'Monthly Data'!X61</f>
        <v>3080.1</v>
      </c>
      <c r="I61" s="29">
        <f>'Monthly Data'!BF61</f>
        <v>0</v>
      </c>
      <c r="J61" s="157">
        <f>'Monthly Data'!H61</f>
        <v>5230</v>
      </c>
      <c r="K61" s="29">
        <f>'Monthly Data'!BH61</f>
        <v>31</v>
      </c>
      <c r="M61" s="29">
        <f>'GS&lt;50 PW (2)'!$B$6</f>
        <v>-27557429.082861301</v>
      </c>
      <c r="N61" s="29">
        <f>E61*'GS&lt;50 PW (2)'!$B$7</f>
        <v>1659297.9685109465</v>
      </c>
      <c r="O61" s="29">
        <f>F61*'GS&lt;50 PW (2)'!$B$8</f>
        <v>0</v>
      </c>
      <c r="P61" s="29">
        <f>G61*'GS&lt;50 PW (2)'!$B$9</f>
        <v>-1390607.170459494</v>
      </c>
      <c r="Q61" s="29">
        <f>H61*'GS&lt;50 PW (2)'!$B$10</f>
        <v>5426188.5796522116</v>
      </c>
      <c r="R61" s="29">
        <f>I61*'GS&lt;50 PW (2)'!$B$11</f>
        <v>0</v>
      </c>
      <c r="S61" s="44">
        <f>J61*'GS&lt;50 PW (2)'!$B$12</f>
        <v>26103079.288026523</v>
      </c>
      <c r="T61" s="29">
        <f>K61*'GS&lt;50 PW (2)'!$B$13</f>
        <v>10890537.925440541</v>
      </c>
      <c r="U61" s="44">
        <f t="shared" si="5"/>
        <v>15131067.50830943</v>
      </c>
      <c r="V61" s="44">
        <f t="shared" si="6"/>
        <v>-5828.1358355935663</v>
      </c>
      <c r="W61" s="48">
        <f t="shared" si="7"/>
        <v>3.8502847430595181E-4</v>
      </c>
    </row>
    <row r="62" spans="1:23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157">
        <f>'Monthly Data'!J62</f>
        <v>16182248.972756768</v>
      </c>
      <c r="E62" s="46">
        <f>'Monthly Data'!AL62</f>
        <v>553.59999999999991</v>
      </c>
      <c r="F62" s="46">
        <f>'Monthly Data'!AI62</f>
        <v>0</v>
      </c>
      <c r="G62" s="29">
        <f>'Monthly Data'!BG62</f>
        <v>61</v>
      </c>
      <c r="H62" s="46">
        <f>'Monthly Data'!X62</f>
        <v>3076.8</v>
      </c>
      <c r="I62" s="29">
        <f>'Monthly Data'!BF62</f>
        <v>0</v>
      </c>
      <c r="J62" s="157">
        <f>'Monthly Data'!H62</f>
        <v>5230</v>
      </c>
      <c r="K62" s="29">
        <f>'Monthly Data'!BH62</f>
        <v>31</v>
      </c>
      <c r="M62" s="29">
        <f>'GS&lt;50 PW (2)'!$B$6</f>
        <v>-27557429.082861301</v>
      </c>
      <c r="N62" s="29">
        <f>E62*'GS&lt;50 PW (2)'!$B$7</f>
        <v>2757692.4508185526</v>
      </c>
      <c r="O62" s="29">
        <f>F62*'GS&lt;50 PW (2)'!$B$8</f>
        <v>0</v>
      </c>
      <c r="P62" s="29">
        <f>G62*'GS&lt;50 PW (2)'!$B$9</f>
        <v>-1413783.956633819</v>
      </c>
      <c r="Q62" s="29">
        <f>H62*'GS&lt;50 PW (2)'!$B$10</f>
        <v>5420374.9949267646</v>
      </c>
      <c r="R62" s="29">
        <f>I62*'GS&lt;50 PW (2)'!$B$11</f>
        <v>0</v>
      </c>
      <c r="S62" s="44">
        <f>J62*'GS&lt;50 PW (2)'!$B$12</f>
        <v>26103079.288026523</v>
      </c>
      <c r="T62" s="29">
        <f>K62*'GS&lt;50 PW (2)'!$B$13</f>
        <v>10890537.925440541</v>
      </c>
      <c r="U62" s="44">
        <f t="shared" si="5"/>
        <v>16200471.619717265</v>
      </c>
      <c r="V62" s="44">
        <f t="shared" si="6"/>
        <v>18222.646960496902</v>
      </c>
      <c r="W62" s="48">
        <f t="shared" si="7"/>
        <v>1.1260886537572865E-3</v>
      </c>
    </row>
    <row r="63" spans="1:23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157">
        <f>'Monthly Data'!J63</f>
        <v>15129726.972756768</v>
      </c>
      <c r="E63" s="46">
        <f>'Monthly Data'!AL63</f>
        <v>647.9</v>
      </c>
      <c r="F63" s="46">
        <f>'Monthly Data'!AI63</f>
        <v>0</v>
      </c>
      <c r="G63" s="29">
        <f>'Monthly Data'!BG63</f>
        <v>62</v>
      </c>
      <c r="H63" s="46">
        <f>'Monthly Data'!X63</f>
        <v>3085.5</v>
      </c>
      <c r="I63" s="29">
        <f>'Monthly Data'!BF63</f>
        <v>0</v>
      </c>
      <c r="J63" s="157">
        <f>'Monthly Data'!H63</f>
        <v>5234</v>
      </c>
      <c r="K63" s="29">
        <f>'Monthly Data'!BH63</f>
        <v>28</v>
      </c>
      <c r="M63" s="29">
        <f>'GS&lt;50 PW (2)'!$B$6</f>
        <v>-27557429.082861301</v>
      </c>
      <c r="N63" s="29">
        <f>E63*'GS&lt;50 PW (2)'!$B$7</f>
        <v>3227436.6670616698</v>
      </c>
      <c r="O63" s="29">
        <f>F63*'GS&lt;50 PW (2)'!$B$8</f>
        <v>0</v>
      </c>
      <c r="P63" s="29">
        <f>G63*'GS&lt;50 PW (2)'!$B$9</f>
        <v>-1436960.7428081438</v>
      </c>
      <c r="Q63" s="29">
        <f>H63*'GS&lt;50 PW (2)'!$B$10</f>
        <v>5435701.718293854</v>
      </c>
      <c r="R63" s="29">
        <f>I63*'GS&lt;50 PW (2)'!$B$11</f>
        <v>0</v>
      </c>
      <c r="S63" s="44">
        <f>J63*'GS&lt;50 PW (2)'!$B$12</f>
        <v>26123043.402204745</v>
      </c>
      <c r="T63" s="29">
        <f>K63*'GS&lt;50 PW (2)'!$B$13</f>
        <v>9836614.9003979079</v>
      </c>
      <c r="U63" s="44">
        <f t="shared" si="5"/>
        <v>15628406.862288728</v>
      </c>
      <c r="V63" s="44">
        <f t="shared" si="6"/>
        <v>498679.88953196071</v>
      </c>
      <c r="W63" s="48">
        <f t="shared" si="7"/>
        <v>3.2960270230249694E-2</v>
      </c>
    </row>
    <row r="64" spans="1:23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157">
        <f>'Monthly Data'!J64</f>
        <v>15539703.972756768</v>
      </c>
      <c r="E64" s="46">
        <f>'Monthly Data'!AL64</f>
        <v>408</v>
      </c>
      <c r="F64" s="46">
        <f>'Monthly Data'!AI64</f>
        <v>0</v>
      </c>
      <c r="G64" s="29">
        <f>'Monthly Data'!BG64</f>
        <v>63</v>
      </c>
      <c r="H64" s="46">
        <f>'Monthly Data'!X64</f>
        <v>3108.7</v>
      </c>
      <c r="I64" s="29">
        <f>'Monthly Data'!BF64</f>
        <v>1</v>
      </c>
      <c r="J64" s="157">
        <f>'Monthly Data'!H64</f>
        <v>5236</v>
      </c>
      <c r="K64" s="29">
        <f>'Monthly Data'!BH64</f>
        <v>31</v>
      </c>
      <c r="M64" s="29">
        <f>'GS&lt;50 PW (2)'!$B$6</f>
        <v>-27557429.082861301</v>
      </c>
      <c r="N64" s="29">
        <f>E64*'GS&lt;50 PW (2)'!$B$7</f>
        <v>2032403.3958344825</v>
      </c>
      <c r="O64" s="29">
        <f>F64*'GS&lt;50 PW (2)'!$B$8</f>
        <v>0</v>
      </c>
      <c r="P64" s="29">
        <f>G64*'GS&lt;50 PW (2)'!$B$9</f>
        <v>-1460137.5289824689</v>
      </c>
      <c r="Q64" s="29">
        <f>H64*'GS&lt;50 PW (2)'!$B$10</f>
        <v>5476572.980606094</v>
      </c>
      <c r="R64" s="29">
        <f>I64*'GS&lt;50 PW (2)'!$B$11</f>
        <v>-215549.88615650401</v>
      </c>
      <c r="S64" s="44">
        <f>J64*'GS&lt;50 PW (2)'!$B$12</f>
        <v>26133025.459293857</v>
      </c>
      <c r="T64" s="29">
        <f>K64*'GS&lt;50 PW (2)'!$B$13</f>
        <v>10890537.925440541</v>
      </c>
      <c r="U64" s="44">
        <f t="shared" si="5"/>
        <v>15299423.263174703</v>
      </c>
      <c r="V64" s="44">
        <f t="shared" si="6"/>
        <v>-240280.7095820643</v>
      </c>
      <c r="W64" s="48">
        <f t="shared" si="7"/>
        <v>1.5462373672195386E-2</v>
      </c>
    </row>
    <row r="65" spans="1:23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157">
        <f>'Monthly Data'!J65</f>
        <v>13711648.972756768</v>
      </c>
      <c r="E65" s="46">
        <f>'Monthly Data'!AL65</f>
        <v>149.69999999999996</v>
      </c>
      <c r="F65" s="46">
        <f>'Monthly Data'!AI65</f>
        <v>0</v>
      </c>
      <c r="G65" s="29">
        <f>'Monthly Data'!BG65</f>
        <v>64</v>
      </c>
      <c r="H65" s="46">
        <f>'Monthly Data'!X65</f>
        <v>3122.7</v>
      </c>
      <c r="I65" s="29">
        <f>'Monthly Data'!BF65</f>
        <v>1</v>
      </c>
      <c r="J65" s="157">
        <f>'Monthly Data'!H65</f>
        <v>5236</v>
      </c>
      <c r="K65" s="29">
        <f>'Monthly Data'!BH65</f>
        <v>30</v>
      </c>
      <c r="M65" s="29">
        <f>'GS&lt;50 PW (2)'!$B$6</f>
        <v>-27557429.082861301</v>
      </c>
      <c r="N65" s="29">
        <f>E65*'GS&lt;50 PW (2)'!$B$7</f>
        <v>745712.71655985771</v>
      </c>
      <c r="O65" s="29">
        <f>F65*'GS&lt;50 PW (2)'!$B$8</f>
        <v>0</v>
      </c>
      <c r="P65" s="29">
        <f>G65*'GS&lt;50 PW (2)'!$B$9</f>
        <v>-1483314.3151567937</v>
      </c>
      <c r="Q65" s="29">
        <f>H65*'GS&lt;50 PW (2)'!$B$10</f>
        <v>5501236.6733807214</v>
      </c>
      <c r="R65" s="29">
        <f>I65*'GS&lt;50 PW (2)'!$B$11</f>
        <v>-215549.88615650401</v>
      </c>
      <c r="S65" s="44">
        <f>J65*'GS&lt;50 PW (2)'!$B$12</f>
        <v>26133025.459293857</v>
      </c>
      <c r="T65" s="29">
        <f>K65*'GS&lt;50 PW (2)'!$B$13</f>
        <v>10539230.25042633</v>
      </c>
      <c r="U65" s="44">
        <f t="shared" si="5"/>
        <v>13662911.815486167</v>
      </c>
      <c r="V65" s="44">
        <f t="shared" si="6"/>
        <v>-48737.157270601019</v>
      </c>
      <c r="W65" s="48">
        <f t="shared" si="7"/>
        <v>3.5544344350876616E-3</v>
      </c>
    </row>
    <row r="66" spans="1:23" x14ac:dyDescent="0.2">
      <c r="A66" s="45">
        <f>'Monthly Data'!A66</f>
        <v>42125</v>
      </c>
      <c r="B66" s="29">
        <f t="shared" ref="B66:B121" si="8">YEAR(A66)</f>
        <v>2015</v>
      </c>
      <c r="C66" s="29">
        <f t="shared" ref="C66:C121" si="9">MONTH(A66)</f>
        <v>5</v>
      </c>
      <c r="D66" s="157">
        <f>'Monthly Data'!J66</f>
        <v>13844318.972756768</v>
      </c>
      <c r="E66" s="46">
        <f>'Monthly Data'!AL66</f>
        <v>18.3</v>
      </c>
      <c r="F66" s="46">
        <f>'Monthly Data'!AI66</f>
        <v>35.1</v>
      </c>
      <c r="G66" s="29">
        <f>'Monthly Data'!BG66</f>
        <v>65</v>
      </c>
      <c r="H66" s="46">
        <f>'Monthly Data'!X66</f>
        <v>3142.3</v>
      </c>
      <c r="I66" s="29">
        <f>'Monthly Data'!BF66</f>
        <v>1</v>
      </c>
      <c r="J66" s="157">
        <f>'Monthly Data'!H66</f>
        <v>5250</v>
      </c>
      <c r="K66" s="29">
        <f>'Monthly Data'!BH66</f>
        <v>31</v>
      </c>
      <c r="M66" s="29">
        <f>'GS&lt;50 PW (2)'!$B$6</f>
        <v>-27557429.082861301</v>
      </c>
      <c r="N66" s="29">
        <f>E66*'GS&lt;50 PW (2)'!$B$7</f>
        <v>91159.269960223115</v>
      </c>
      <c r="O66" s="29">
        <f>F66*'GS&lt;50 PW (2)'!$B$8</f>
        <v>474379.59728567069</v>
      </c>
      <c r="P66" s="29">
        <f>G66*'GS&lt;50 PW (2)'!$B$9</f>
        <v>-1506491.1013311185</v>
      </c>
      <c r="Q66" s="29">
        <f>H66*'GS&lt;50 PW (2)'!$B$10</f>
        <v>5535765.843265201</v>
      </c>
      <c r="R66" s="29">
        <f>I66*'GS&lt;50 PW (2)'!$B$11</f>
        <v>-215549.88615650401</v>
      </c>
      <c r="S66" s="44">
        <f>J66*'GS&lt;50 PW (2)'!$B$12</f>
        <v>26202899.858917635</v>
      </c>
      <c r="T66" s="29">
        <f>K66*'GS&lt;50 PW (2)'!$B$13</f>
        <v>10890537.925440541</v>
      </c>
      <c r="U66" s="44">
        <f t="shared" si="5"/>
        <v>13915272.424520349</v>
      </c>
      <c r="V66" s="44">
        <f t="shared" ref="V66:V97" si="10">U66-D66</f>
        <v>70953.451763581485</v>
      </c>
      <c r="W66" s="48">
        <f t="shared" ref="W66:W97" si="11">ABS(V66/D66)</f>
        <v>5.1250951313102254E-3</v>
      </c>
    </row>
    <row r="67" spans="1:23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157">
        <f>'Monthly Data'!J67</f>
        <v>14160378.972756768</v>
      </c>
      <c r="E67" s="46">
        <f>'Monthly Data'!AL67</f>
        <v>3.5</v>
      </c>
      <c r="F67" s="46">
        <f>'Monthly Data'!AI67</f>
        <v>56.3</v>
      </c>
      <c r="G67" s="29">
        <f>'Monthly Data'!BG67</f>
        <v>66</v>
      </c>
      <c r="H67" s="46">
        <f>'Monthly Data'!X67</f>
        <v>3163.2</v>
      </c>
      <c r="I67" s="29">
        <f>'Monthly Data'!BF67</f>
        <v>0</v>
      </c>
      <c r="J67" s="157">
        <f>'Monthly Data'!H67</f>
        <v>5241</v>
      </c>
      <c r="K67" s="29">
        <f>'Monthly Data'!BH67</f>
        <v>30</v>
      </c>
      <c r="M67" s="29">
        <f>'GS&lt;50 PW (2)'!$B$6</f>
        <v>-27557429.082861301</v>
      </c>
      <c r="N67" s="29">
        <f>E67*'GS&lt;50 PW (2)'!$B$7</f>
        <v>17434.83305250169</v>
      </c>
      <c r="O67" s="29">
        <f>F67*'GS&lt;50 PW (2)'!$B$8</f>
        <v>760899.46801091905</v>
      </c>
      <c r="P67" s="29">
        <f>G67*'GS&lt;50 PW (2)'!$B$9</f>
        <v>-1529667.8875054435</v>
      </c>
      <c r="Q67" s="29">
        <f>H67*'GS&lt;50 PW (2)'!$B$10</f>
        <v>5572585.2131930375</v>
      </c>
      <c r="R67" s="29">
        <f>I67*'GS&lt;50 PW (2)'!$B$11</f>
        <v>0</v>
      </c>
      <c r="S67" s="44">
        <f>J67*'GS&lt;50 PW (2)'!$B$12</f>
        <v>26157980.602016635</v>
      </c>
      <c r="T67" s="29">
        <f>K67*'GS&lt;50 PW (2)'!$B$13</f>
        <v>10539230.25042633</v>
      </c>
      <c r="U67" s="44">
        <f t="shared" ref="U67:U121" si="12">SUM(M67:T67)</f>
        <v>13961033.396332677</v>
      </c>
      <c r="V67" s="44">
        <f t="shared" si="10"/>
        <v>-199345.57642409019</v>
      </c>
      <c r="W67" s="48">
        <f t="shared" si="11"/>
        <v>1.4077700660950689E-2</v>
      </c>
    </row>
    <row r="68" spans="1:23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157">
        <f>'Monthly Data'!J68</f>
        <v>15620808.972756768</v>
      </c>
      <c r="E68" s="46">
        <f>'Monthly Data'!AL68</f>
        <v>0</v>
      </c>
      <c r="F68" s="46">
        <f>'Monthly Data'!AI68</f>
        <v>182.9</v>
      </c>
      <c r="G68" s="29">
        <f>'Monthly Data'!BG68</f>
        <v>67</v>
      </c>
      <c r="H68" s="46">
        <f>'Monthly Data'!X68</f>
        <v>3194.9</v>
      </c>
      <c r="I68" s="29">
        <f>'Monthly Data'!BF68</f>
        <v>0</v>
      </c>
      <c r="J68" s="157">
        <f>'Monthly Data'!H68</f>
        <v>5240</v>
      </c>
      <c r="K68" s="29">
        <f>'Monthly Data'!BH68</f>
        <v>31</v>
      </c>
      <c r="M68" s="29">
        <f>'GS&lt;50 PW (2)'!$B$6</f>
        <v>-27557429.082861301</v>
      </c>
      <c r="N68" s="29">
        <f>E68*'GS&lt;50 PW (2)'!$B$7</f>
        <v>0</v>
      </c>
      <c r="O68" s="29">
        <f>F68*'GS&lt;50 PW (2)'!$B$8</f>
        <v>2471909.6394173554</v>
      </c>
      <c r="P68" s="29">
        <f>G68*'GS&lt;50 PW (2)'!$B$9</f>
        <v>-1552844.6736797683</v>
      </c>
      <c r="Q68" s="29">
        <f>H68*'GS&lt;50 PW (2)'!$B$10</f>
        <v>5628430.8604041599</v>
      </c>
      <c r="R68" s="29">
        <f>I68*'GS&lt;50 PW (2)'!$B$11</f>
        <v>0</v>
      </c>
      <c r="S68" s="44">
        <f>J68*'GS&lt;50 PW (2)'!$B$12</f>
        <v>26152989.573472079</v>
      </c>
      <c r="T68" s="29">
        <f>K68*'GS&lt;50 PW (2)'!$B$13</f>
        <v>10890537.925440541</v>
      </c>
      <c r="U68" s="44">
        <f t="shared" si="12"/>
        <v>16033594.242193064</v>
      </c>
      <c r="V68" s="44">
        <f t="shared" si="10"/>
        <v>412785.26943629608</v>
      </c>
      <c r="W68" s="48">
        <f t="shared" si="11"/>
        <v>2.642534520178871E-2</v>
      </c>
    </row>
    <row r="69" spans="1:23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157">
        <f>'Monthly Data'!J69</f>
        <v>15851495.972756768</v>
      </c>
      <c r="E69" s="46">
        <f>'Monthly Data'!AL69</f>
        <v>0</v>
      </c>
      <c r="F69" s="46">
        <f>'Monthly Data'!AI69</f>
        <v>148.70000000000002</v>
      </c>
      <c r="G69" s="29">
        <f>'Monthly Data'!BG69</f>
        <v>68</v>
      </c>
      <c r="H69" s="46">
        <f>'Monthly Data'!X69</f>
        <v>3214.6</v>
      </c>
      <c r="I69" s="29">
        <f>'Monthly Data'!BF69</f>
        <v>0</v>
      </c>
      <c r="J69" s="157">
        <f>'Monthly Data'!H69</f>
        <v>5244</v>
      </c>
      <c r="K69" s="29">
        <f>'Monthly Data'!BH69</f>
        <v>31</v>
      </c>
      <c r="M69" s="29">
        <f>'GS&lt;50 PW (2)'!$B$6</f>
        <v>-27557429.082861301</v>
      </c>
      <c r="N69" s="29">
        <f>E69*'GS&lt;50 PW (2)'!$B$7</f>
        <v>0</v>
      </c>
      <c r="O69" s="29">
        <f>F69*'GS&lt;50 PW (2)'!$B$8</f>
        <v>2009693.6215492659</v>
      </c>
      <c r="P69" s="29">
        <f>G69*'GS&lt;50 PW (2)'!$B$9</f>
        <v>-1576021.4598540934</v>
      </c>
      <c r="Q69" s="29">
        <f>H69*'GS&lt;50 PW (2)'!$B$10</f>
        <v>5663136.199522743</v>
      </c>
      <c r="R69" s="29">
        <f>I69*'GS&lt;50 PW (2)'!$B$11</f>
        <v>0</v>
      </c>
      <c r="S69" s="44">
        <f>J69*'GS&lt;50 PW (2)'!$B$12</f>
        <v>26172953.687650301</v>
      </c>
      <c r="T69" s="29">
        <f>K69*'GS&lt;50 PW (2)'!$B$13</f>
        <v>10890537.925440541</v>
      </c>
      <c r="U69" s="44">
        <f t="shared" si="12"/>
        <v>15602870.89144746</v>
      </c>
      <c r="V69" s="44">
        <f t="shared" si="10"/>
        <v>-248625.08130930737</v>
      </c>
      <c r="W69" s="48">
        <f t="shared" si="11"/>
        <v>1.56846446377432E-2</v>
      </c>
    </row>
    <row r="70" spans="1:23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157">
        <f>'Monthly Data'!J70</f>
        <v>14469061.972756768</v>
      </c>
      <c r="E70" s="46">
        <f>'Monthly Data'!AL70</f>
        <v>0</v>
      </c>
      <c r="F70" s="46">
        <f>'Monthly Data'!AI70</f>
        <v>128.10000000000002</v>
      </c>
      <c r="G70" s="29">
        <f>'Monthly Data'!BG70</f>
        <v>69</v>
      </c>
      <c r="H70" s="46">
        <f>'Monthly Data'!X70</f>
        <v>3220.3</v>
      </c>
      <c r="I70" s="29">
        <f>'Monthly Data'!BF70</f>
        <v>1</v>
      </c>
      <c r="J70" s="157">
        <f>'Monthly Data'!H70</f>
        <v>5237</v>
      </c>
      <c r="K70" s="29">
        <f>'Monthly Data'!BH70</f>
        <v>30</v>
      </c>
      <c r="M70" s="29">
        <f>'GS&lt;50 PW (2)'!$B$6</f>
        <v>-27557429.082861301</v>
      </c>
      <c r="N70" s="29">
        <f>E70*'GS&lt;50 PW (2)'!$B$7</f>
        <v>0</v>
      </c>
      <c r="O70" s="29">
        <f>F70*'GS&lt;50 PW (2)'!$B$8</f>
        <v>1731282.8037690718</v>
      </c>
      <c r="P70" s="29">
        <f>G70*'GS&lt;50 PW (2)'!$B$9</f>
        <v>-1599198.2460284182</v>
      </c>
      <c r="Q70" s="29">
        <f>H70*'GS&lt;50 PW (2)'!$B$10</f>
        <v>5673177.8458666988</v>
      </c>
      <c r="R70" s="29">
        <f>I70*'GS&lt;50 PW (2)'!$B$11</f>
        <v>-215549.88615650401</v>
      </c>
      <c r="S70" s="44">
        <f>J70*'GS&lt;50 PW (2)'!$B$12</f>
        <v>26138016.48783841</v>
      </c>
      <c r="T70" s="29">
        <f>K70*'GS&lt;50 PW (2)'!$B$13</f>
        <v>10539230.25042633</v>
      </c>
      <c r="U70" s="44">
        <f t="shared" si="12"/>
        <v>14709530.172854286</v>
      </c>
      <c r="V70" s="44">
        <f t="shared" si="10"/>
        <v>240468.20009751804</v>
      </c>
      <c r="W70" s="48">
        <f t="shared" si="11"/>
        <v>1.6619474057840533E-2</v>
      </c>
    </row>
    <row r="71" spans="1:23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157">
        <f>'Monthly Data'!J71</f>
        <v>13421428.972756768</v>
      </c>
      <c r="E71" s="46">
        <f>'Monthly Data'!AL71</f>
        <v>51.800000000000004</v>
      </c>
      <c r="F71" s="46">
        <f>'Monthly Data'!AI71</f>
        <v>4.2999999999999972</v>
      </c>
      <c r="G71" s="29">
        <f>'Monthly Data'!BG71</f>
        <v>70</v>
      </c>
      <c r="H71" s="46">
        <f>'Monthly Data'!X71</f>
        <v>3216.5</v>
      </c>
      <c r="I71" s="29">
        <f>'Monthly Data'!BF71</f>
        <v>1</v>
      </c>
      <c r="J71" s="157">
        <f>'Monthly Data'!H71</f>
        <v>5242</v>
      </c>
      <c r="K71" s="29">
        <f>'Monthly Data'!BH71</f>
        <v>31</v>
      </c>
      <c r="M71" s="29">
        <f>'GS&lt;50 PW (2)'!$B$6</f>
        <v>-27557429.082861301</v>
      </c>
      <c r="N71" s="29">
        <f>E71*'GS&lt;50 PW (2)'!$B$7</f>
        <v>258035.52917702502</v>
      </c>
      <c r="O71" s="29">
        <f>F71*'GS&lt;50 PW (2)'!$B$8</f>
        <v>58114.879439555058</v>
      </c>
      <c r="P71" s="29">
        <f>G71*'GS&lt;50 PW (2)'!$B$9</f>
        <v>-1622375.032202743</v>
      </c>
      <c r="Q71" s="29">
        <f>H71*'GS&lt;50 PW (2)'!$B$10</f>
        <v>5666483.4149707286</v>
      </c>
      <c r="R71" s="29">
        <f>I71*'GS&lt;50 PW (2)'!$B$11</f>
        <v>-215549.88615650401</v>
      </c>
      <c r="S71" s="44">
        <f>J71*'GS&lt;50 PW (2)'!$B$12</f>
        <v>26162971.630561192</v>
      </c>
      <c r="T71" s="29">
        <f>K71*'GS&lt;50 PW (2)'!$B$13</f>
        <v>10890537.925440541</v>
      </c>
      <c r="U71" s="44">
        <f t="shared" si="12"/>
        <v>13640789.378368495</v>
      </c>
      <c r="V71" s="44">
        <f t="shared" si="10"/>
        <v>219360.40561172739</v>
      </c>
      <c r="W71" s="48">
        <f t="shared" si="11"/>
        <v>1.6344042505234871E-2</v>
      </c>
    </row>
    <row r="72" spans="1:23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157">
        <f>'Monthly Data'!J72</f>
        <v>13464090.972756768</v>
      </c>
      <c r="E72" s="46">
        <f>'Monthly Data'!AL72</f>
        <v>133</v>
      </c>
      <c r="F72" s="46">
        <f>'Monthly Data'!AI72</f>
        <v>0.10000000000000142</v>
      </c>
      <c r="G72" s="29">
        <f>'Monthly Data'!BG72</f>
        <v>71</v>
      </c>
      <c r="H72" s="46">
        <f>'Monthly Data'!X72</f>
        <v>3211.5</v>
      </c>
      <c r="I72" s="29">
        <f>'Monthly Data'!BF72</f>
        <v>1</v>
      </c>
      <c r="J72" s="157">
        <f>'Monthly Data'!H72</f>
        <v>5234</v>
      </c>
      <c r="K72" s="29">
        <f>'Monthly Data'!BH72</f>
        <v>30</v>
      </c>
      <c r="M72" s="29">
        <f>'GS&lt;50 PW (2)'!$B$6</f>
        <v>-27557429.082861301</v>
      </c>
      <c r="N72" s="29">
        <f>E72*'GS&lt;50 PW (2)'!$B$7</f>
        <v>662523.65599506418</v>
      </c>
      <c r="O72" s="29">
        <f>F72*'GS&lt;50 PW (2)'!$B$8</f>
        <v>1351.5088241757192</v>
      </c>
      <c r="P72" s="29">
        <f>G72*'GS&lt;50 PW (2)'!$B$9</f>
        <v>-1645551.818377068</v>
      </c>
      <c r="Q72" s="29">
        <f>H72*'GS&lt;50 PW (2)'!$B$10</f>
        <v>5657674.953265504</v>
      </c>
      <c r="R72" s="29">
        <f>I72*'GS&lt;50 PW (2)'!$B$11</f>
        <v>-215549.88615650401</v>
      </c>
      <c r="S72" s="44">
        <f>J72*'GS&lt;50 PW (2)'!$B$12</f>
        <v>26123043.402204745</v>
      </c>
      <c r="T72" s="29">
        <f>K72*'GS&lt;50 PW (2)'!$B$13</f>
        <v>10539230.25042633</v>
      </c>
      <c r="U72" s="44">
        <f t="shared" si="12"/>
        <v>13565292.983320948</v>
      </c>
      <c r="V72" s="44">
        <f t="shared" si="10"/>
        <v>101202.01056418009</v>
      </c>
      <c r="W72" s="48">
        <f t="shared" si="11"/>
        <v>7.5164384115461022E-3</v>
      </c>
    </row>
    <row r="73" spans="1:23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157">
        <f>'Monthly Data'!J73</f>
        <v>14365422.972756768</v>
      </c>
      <c r="E73" s="46">
        <f>'Monthly Data'!AL73</f>
        <v>208.49999999999994</v>
      </c>
      <c r="F73" s="46">
        <f>'Monthly Data'!AI73</f>
        <v>0</v>
      </c>
      <c r="G73" s="29">
        <f>'Monthly Data'!BG73</f>
        <v>72</v>
      </c>
      <c r="H73" s="46">
        <f>'Monthly Data'!X73</f>
        <v>3220.1</v>
      </c>
      <c r="I73" s="29">
        <f>'Monthly Data'!BF73</f>
        <v>0</v>
      </c>
      <c r="J73" s="157">
        <f>'Monthly Data'!H73</f>
        <v>5238</v>
      </c>
      <c r="K73" s="29">
        <f>'Monthly Data'!BH73</f>
        <v>31</v>
      </c>
      <c r="M73" s="29">
        <f>'GS&lt;50 PW (2)'!$B$6</f>
        <v>-27557429.082861301</v>
      </c>
      <c r="N73" s="29">
        <f>E73*'GS&lt;50 PW (2)'!$B$7</f>
        <v>1038617.911841886</v>
      </c>
      <c r="O73" s="29">
        <f>F73*'GS&lt;50 PW (2)'!$B$8</f>
        <v>0</v>
      </c>
      <c r="P73" s="29">
        <f>G73*'GS&lt;50 PW (2)'!$B$9</f>
        <v>-1668728.6045513928</v>
      </c>
      <c r="Q73" s="29">
        <f>H73*'GS&lt;50 PW (2)'!$B$10</f>
        <v>5672825.5073984889</v>
      </c>
      <c r="R73" s="29">
        <f>I73*'GS&lt;50 PW (2)'!$B$11</f>
        <v>0</v>
      </c>
      <c r="S73" s="44">
        <f>J73*'GS&lt;50 PW (2)'!$B$12</f>
        <v>26143007.516382966</v>
      </c>
      <c r="T73" s="29">
        <f>K73*'GS&lt;50 PW (2)'!$B$13</f>
        <v>10890537.925440541</v>
      </c>
      <c r="U73" s="44">
        <f t="shared" si="12"/>
        <v>14518831.173651187</v>
      </c>
      <c r="V73" s="44">
        <f t="shared" si="10"/>
        <v>153408.2008944191</v>
      </c>
      <c r="W73" s="48">
        <f t="shared" si="11"/>
        <v>1.0678989486445982E-2</v>
      </c>
    </row>
    <row r="74" spans="1:23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157">
        <f>'Monthly Data'!J74</f>
        <v>15516489.950975668</v>
      </c>
      <c r="E74" s="46">
        <f>'Monthly Data'!AL74</f>
        <v>439</v>
      </c>
      <c r="F74" s="46">
        <f>'Monthly Data'!AI74</f>
        <v>0</v>
      </c>
      <c r="G74" s="29">
        <f>'Monthly Data'!BG74</f>
        <v>73</v>
      </c>
      <c r="H74" s="46">
        <f>'Monthly Data'!X74</f>
        <v>3227</v>
      </c>
      <c r="I74" s="29">
        <f>'Monthly Data'!BF74</f>
        <v>0</v>
      </c>
      <c r="J74" s="157">
        <f>'Monthly Data'!H74</f>
        <v>5246</v>
      </c>
      <c r="K74" s="29">
        <f>'Monthly Data'!BH74</f>
        <v>31</v>
      </c>
      <c r="M74" s="29">
        <f>'GS&lt;50 PW (2)'!$B$6</f>
        <v>-27557429.082861301</v>
      </c>
      <c r="N74" s="29">
        <f>E74*'GS&lt;50 PW (2)'!$B$7</f>
        <v>2186826.2028709264</v>
      </c>
      <c r="O74" s="29">
        <f>F74*'GS&lt;50 PW (2)'!$B$8</f>
        <v>0</v>
      </c>
      <c r="P74" s="29">
        <f>G74*'GS&lt;50 PW (2)'!$B$9</f>
        <v>-1691905.3907257179</v>
      </c>
      <c r="Q74" s="29">
        <f>H74*'GS&lt;50 PW (2)'!$B$10</f>
        <v>5684981.1845516991</v>
      </c>
      <c r="R74" s="29">
        <f>I74*'GS&lt;50 PW (2)'!$B$11</f>
        <v>0</v>
      </c>
      <c r="S74" s="44">
        <f>J74*'GS&lt;50 PW (2)'!$B$12</f>
        <v>26182935.744739413</v>
      </c>
      <c r="T74" s="29">
        <f>K74*'GS&lt;50 PW (2)'!$B$13</f>
        <v>10890537.925440541</v>
      </c>
      <c r="U74" s="44">
        <f t="shared" si="12"/>
        <v>15695946.584015561</v>
      </c>
      <c r="V74" s="44">
        <f t="shared" si="10"/>
        <v>179456.63303989358</v>
      </c>
      <c r="W74" s="48">
        <f t="shared" si="11"/>
        <v>1.1565543083963358E-2</v>
      </c>
    </row>
    <row r="75" spans="1:23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157">
        <f>'Monthly Data'!J75</f>
        <v>14724758.950975668</v>
      </c>
      <c r="E75" s="46">
        <f>'Monthly Data'!AL75</f>
        <v>370.3</v>
      </c>
      <c r="F75" s="46">
        <f>'Monthly Data'!AI75</f>
        <v>0</v>
      </c>
      <c r="G75" s="29">
        <f>'Monthly Data'!BG75</f>
        <v>74</v>
      </c>
      <c r="H75" s="46">
        <f>'Monthly Data'!X75</f>
        <v>3221.1</v>
      </c>
      <c r="I75" s="29">
        <f>'Monthly Data'!BF75</f>
        <v>0</v>
      </c>
      <c r="J75" s="157">
        <f>'Monthly Data'!H75</f>
        <v>5267</v>
      </c>
      <c r="K75" s="29">
        <f>'Monthly Data'!BH75</f>
        <v>29</v>
      </c>
      <c r="M75" s="29">
        <f>'GS&lt;50 PW (2)'!$B$6</f>
        <v>-27557429.082861301</v>
      </c>
      <c r="N75" s="29">
        <f>E75*'GS&lt;50 PW (2)'!$B$7</f>
        <v>1844605.3369546789</v>
      </c>
      <c r="O75" s="29">
        <f>F75*'GS&lt;50 PW (2)'!$B$8</f>
        <v>0</v>
      </c>
      <c r="P75" s="29">
        <f>G75*'GS&lt;50 PW (2)'!$B$9</f>
        <v>-1715082.1769000427</v>
      </c>
      <c r="Q75" s="29">
        <f>H75*'GS&lt;50 PW (2)'!$B$10</f>
        <v>5674587.1997395344</v>
      </c>
      <c r="R75" s="29">
        <f>I75*'GS&lt;50 PW (2)'!$B$11</f>
        <v>0</v>
      </c>
      <c r="S75" s="44">
        <f>J75*'GS&lt;50 PW (2)'!$B$12</f>
        <v>26287747.344175082</v>
      </c>
      <c r="T75" s="29">
        <f>K75*'GS&lt;50 PW (2)'!$B$13</f>
        <v>10187922.575412119</v>
      </c>
      <c r="U75" s="44">
        <f t="shared" si="12"/>
        <v>14722351.19652007</v>
      </c>
      <c r="V75" s="44">
        <f t="shared" si="10"/>
        <v>-2407.7544555980712</v>
      </c>
      <c r="W75" s="48">
        <f t="shared" si="11"/>
        <v>1.6351741061530468E-4</v>
      </c>
    </row>
    <row r="76" spans="1:23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157">
        <f>'Monthly Data'!J76</f>
        <v>14847791.950975668</v>
      </c>
      <c r="E76" s="46">
        <f>'Monthly Data'!AL76</f>
        <v>267</v>
      </c>
      <c r="F76" s="46">
        <f>'Monthly Data'!AI76</f>
        <v>0</v>
      </c>
      <c r="G76" s="29">
        <f>'Monthly Data'!BG76</f>
        <v>75</v>
      </c>
      <c r="H76" s="46">
        <f>'Monthly Data'!X76</f>
        <v>3210.6</v>
      </c>
      <c r="I76" s="29">
        <f>'Monthly Data'!BF76</f>
        <v>1</v>
      </c>
      <c r="J76" s="157">
        <f>'Monthly Data'!H76</f>
        <v>5268</v>
      </c>
      <c r="K76" s="29">
        <f>'Monthly Data'!BH76</f>
        <v>31</v>
      </c>
      <c r="M76" s="29">
        <f>'GS&lt;50 PW (2)'!$B$6</f>
        <v>-27557429.082861301</v>
      </c>
      <c r="N76" s="29">
        <f>E76*'GS&lt;50 PW (2)'!$B$7</f>
        <v>1330028.6928622718</v>
      </c>
      <c r="O76" s="29">
        <f>F76*'GS&lt;50 PW (2)'!$B$8</f>
        <v>0</v>
      </c>
      <c r="P76" s="29">
        <f>G76*'GS&lt;50 PW (2)'!$B$9</f>
        <v>-1738258.9630743675</v>
      </c>
      <c r="Q76" s="29">
        <f>H76*'GS&lt;50 PW (2)'!$B$10</f>
        <v>5656089.430158563</v>
      </c>
      <c r="R76" s="29">
        <f>I76*'GS&lt;50 PW (2)'!$B$11</f>
        <v>-215549.88615650401</v>
      </c>
      <c r="S76" s="44">
        <f>J76*'GS&lt;50 PW (2)'!$B$12</f>
        <v>26292738.372719638</v>
      </c>
      <c r="T76" s="29">
        <f>K76*'GS&lt;50 PW (2)'!$B$13</f>
        <v>10890537.925440541</v>
      </c>
      <c r="U76" s="44">
        <f t="shared" si="12"/>
        <v>14658156.489088843</v>
      </c>
      <c r="V76" s="44">
        <f t="shared" si="10"/>
        <v>-189635.46188682504</v>
      </c>
      <c r="W76" s="48">
        <f t="shared" si="11"/>
        <v>1.2771963838997882E-2</v>
      </c>
    </row>
    <row r="77" spans="1:23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157">
        <f>'Monthly Data'!J77</f>
        <v>13743186.950975668</v>
      </c>
      <c r="E77" s="46">
        <f>'Monthly Data'!AL77</f>
        <v>216.89999999999998</v>
      </c>
      <c r="F77" s="46">
        <f>'Monthly Data'!AI77</f>
        <v>0.80000000000000071</v>
      </c>
      <c r="G77" s="29">
        <f>'Monthly Data'!BG77</f>
        <v>76</v>
      </c>
      <c r="H77" s="46">
        <f>'Monthly Data'!X77</f>
        <v>3208.5</v>
      </c>
      <c r="I77" s="29">
        <f>'Monthly Data'!BF77</f>
        <v>1</v>
      </c>
      <c r="J77" s="157">
        <f>'Monthly Data'!H77</f>
        <v>5267</v>
      </c>
      <c r="K77" s="29">
        <f>'Monthly Data'!BH77</f>
        <v>30</v>
      </c>
      <c r="M77" s="29">
        <f>'GS&lt;50 PW (2)'!$B$6</f>
        <v>-27557429.082861301</v>
      </c>
      <c r="N77" s="29">
        <f>E77*'GS&lt;50 PW (2)'!$B$7</f>
        <v>1080461.5111678902</v>
      </c>
      <c r="O77" s="29">
        <f>F77*'GS&lt;50 PW (2)'!$B$8</f>
        <v>10812.07059340561</v>
      </c>
      <c r="P77" s="29">
        <f>G77*'GS&lt;50 PW (2)'!$B$9</f>
        <v>-1761435.7492486925</v>
      </c>
      <c r="Q77" s="29">
        <f>H77*'GS&lt;50 PW (2)'!$B$10</f>
        <v>5652389.8762423694</v>
      </c>
      <c r="R77" s="29">
        <f>I77*'GS&lt;50 PW (2)'!$B$11</f>
        <v>-215549.88615650401</v>
      </c>
      <c r="S77" s="44">
        <f>J77*'GS&lt;50 PW (2)'!$B$12</f>
        <v>26287747.344175082</v>
      </c>
      <c r="T77" s="29">
        <f>K77*'GS&lt;50 PW (2)'!$B$13</f>
        <v>10539230.25042633</v>
      </c>
      <c r="U77" s="44">
        <f t="shared" si="12"/>
        <v>14036226.334338583</v>
      </c>
      <c r="V77" s="44">
        <f t="shared" si="10"/>
        <v>293039.38336291537</v>
      </c>
      <c r="W77" s="48">
        <f t="shared" si="11"/>
        <v>2.1322520344679709E-2</v>
      </c>
    </row>
    <row r="78" spans="1:23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157">
        <f>'Monthly Data'!J78</f>
        <v>14047142.950975668</v>
      </c>
      <c r="E78" s="46">
        <f>'Monthly Data'!AL78</f>
        <v>41.900000000000006</v>
      </c>
      <c r="F78" s="46">
        <f>'Monthly Data'!AI78</f>
        <v>47.699999999999989</v>
      </c>
      <c r="G78" s="29">
        <f>'Monthly Data'!BG78</f>
        <v>77</v>
      </c>
      <c r="H78" s="46">
        <f>'Monthly Data'!X78</f>
        <v>3217.7</v>
      </c>
      <c r="I78" s="29">
        <f>'Monthly Data'!BF78</f>
        <v>1</v>
      </c>
      <c r="J78" s="157">
        <f>'Monthly Data'!H78</f>
        <v>5294</v>
      </c>
      <c r="K78" s="29">
        <f>'Monthly Data'!BH78</f>
        <v>31</v>
      </c>
      <c r="M78" s="29">
        <f>'GS&lt;50 PW (2)'!$B$6</f>
        <v>-27557429.082861301</v>
      </c>
      <c r="N78" s="29">
        <f>E78*'GS&lt;50 PW (2)'!$B$7</f>
        <v>208719.85854280597</v>
      </c>
      <c r="O78" s="29">
        <f>F78*'GS&lt;50 PW (2)'!$B$8</f>
        <v>644669.70913180872</v>
      </c>
      <c r="P78" s="29">
        <f>G78*'GS&lt;50 PW (2)'!$B$9</f>
        <v>-1784612.5354230173</v>
      </c>
      <c r="Q78" s="29">
        <f>H78*'GS&lt;50 PW (2)'!$B$10</f>
        <v>5668597.445779982</v>
      </c>
      <c r="R78" s="29">
        <f>I78*'GS&lt;50 PW (2)'!$B$11</f>
        <v>-215549.88615650401</v>
      </c>
      <c r="S78" s="44">
        <f>J78*'GS&lt;50 PW (2)'!$B$12</f>
        <v>26422505.114878088</v>
      </c>
      <c r="T78" s="29">
        <f>K78*'GS&lt;50 PW (2)'!$B$13</f>
        <v>10890537.925440541</v>
      </c>
      <c r="U78" s="44">
        <f t="shared" si="12"/>
        <v>14277438.549332405</v>
      </c>
      <c r="V78" s="44">
        <f t="shared" si="10"/>
        <v>230295.59835673682</v>
      </c>
      <c r="W78" s="48">
        <f t="shared" si="11"/>
        <v>1.6394479586380323E-2</v>
      </c>
    </row>
    <row r="79" spans="1:23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157">
        <f>'Monthly Data'!J79</f>
        <v>14847585.950975668</v>
      </c>
      <c r="E79" s="46">
        <f>'Monthly Data'!AL79</f>
        <v>0</v>
      </c>
      <c r="F79" s="46">
        <f>'Monthly Data'!AI79</f>
        <v>110.1</v>
      </c>
      <c r="G79" s="29">
        <f>'Monthly Data'!BG79</f>
        <v>78</v>
      </c>
      <c r="H79" s="46">
        <f>'Monthly Data'!X79</f>
        <v>3230.3</v>
      </c>
      <c r="I79" s="29">
        <f>'Monthly Data'!BF79</f>
        <v>0</v>
      </c>
      <c r="J79" s="157">
        <f>'Monthly Data'!H79</f>
        <v>5264</v>
      </c>
      <c r="K79" s="29">
        <f>'Monthly Data'!BH79</f>
        <v>30</v>
      </c>
      <c r="M79" s="29">
        <f>'GS&lt;50 PW (2)'!$B$6</f>
        <v>-27557429.082861301</v>
      </c>
      <c r="N79" s="29">
        <f>E79*'GS&lt;50 PW (2)'!$B$7</f>
        <v>0</v>
      </c>
      <c r="O79" s="29">
        <f>F79*'GS&lt;50 PW (2)'!$B$8</f>
        <v>1488011.2154174456</v>
      </c>
      <c r="P79" s="29">
        <f>G79*'GS&lt;50 PW (2)'!$B$9</f>
        <v>-1807789.3215973424</v>
      </c>
      <c r="Q79" s="29">
        <f>H79*'GS&lt;50 PW (2)'!$B$10</f>
        <v>5690794.769277147</v>
      </c>
      <c r="R79" s="29">
        <f>I79*'GS&lt;50 PW (2)'!$B$11</f>
        <v>0</v>
      </c>
      <c r="S79" s="44">
        <f>J79*'GS&lt;50 PW (2)'!$B$12</f>
        <v>26272774.258541416</v>
      </c>
      <c r="T79" s="29">
        <f>K79*'GS&lt;50 PW (2)'!$B$13</f>
        <v>10539230.25042633</v>
      </c>
      <c r="U79" s="44">
        <f t="shared" si="12"/>
        <v>14625592.089203697</v>
      </c>
      <c r="V79" s="44">
        <f t="shared" si="10"/>
        <v>-221993.86177197099</v>
      </c>
      <c r="W79" s="48">
        <f t="shared" si="11"/>
        <v>1.4951512151871616E-2</v>
      </c>
    </row>
    <row r="80" spans="1:23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157">
        <f>'Monthly Data'!J80</f>
        <v>16625848.950975668</v>
      </c>
      <c r="E80" s="46">
        <f>'Monthly Data'!AL80</f>
        <v>0</v>
      </c>
      <c r="F80" s="46">
        <f>'Monthly Data'!AI80</f>
        <v>214.50000000000003</v>
      </c>
      <c r="G80" s="29">
        <f>'Monthly Data'!BG80</f>
        <v>79</v>
      </c>
      <c r="H80" s="46">
        <f>'Monthly Data'!X80</f>
        <v>3229.4</v>
      </c>
      <c r="I80" s="29">
        <f>'Monthly Data'!BF80</f>
        <v>0</v>
      </c>
      <c r="J80" s="157">
        <f>'Monthly Data'!H80</f>
        <v>5262</v>
      </c>
      <c r="K80" s="29">
        <f>'Monthly Data'!BH80</f>
        <v>31</v>
      </c>
      <c r="M80" s="29">
        <f>'GS&lt;50 PW (2)'!$B$6</f>
        <v>-27557429.082861301</v>
      </c>
      <c r="N80" s="29">
        <f>E80*'GS&lt;50 PW (2)'!$B$7</f>
        <v>0</v>
      </c>
      <c r="O80" s="29">
        <f>F80*'GS&lt;50 PW (2)'!$B$8</f>
        <v>2898986.4278568765</v>
      </c>
      <c r="P80" s="29">
        <f>G80*'GS&lt;50 PW (2)'!$B$9</f>
        <v>-1830966.1077716672</v>
      </c>
      <c r="Q80" s="29">
        <f>H80*'GS&lt;50 PW (2)'!$B$10</f>
        <v>5689209.2461702069</v>
      </c>
      <c r="R80" s="29">
        <f>I80*'GS&lt;50 PW (2)'!$B$11</f>
        <v>0</v>
      </c>
      <c r="S80" s="44">
        <f>J80*'GS&lt;50 PW (2)'!$B$12</f>
        <v>26262792.201452304</v>
      </c>
      <c r="T80" s="29">
        <f>K80*'GS&lt;50 PW (2)'!$B$13</f>
        <v>10890537.925440541</v>
      </c>
      <c r="U80" s="44">
        <f t="shared" si="12"/>
        <v>16353130.61028696</v>
      </c>
      <c r="V80" s="44">
        <f t="shared" si="10"/>
        <v>-272718.34068870731</v>
      </c>
      <c r="W80" s="48">
        <f t="shared" si="11"/>
        <v>1.6403273089564737E-2</v>
      </c>
    </row>
    <row r="81" spans="1:23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157">
        <f>'Monthly Data'!J81</f>
        <v>16997943.950975668</v>
      </c>
      <c r="E81" s="46">
        <f>'Monthly Data'!AL81</f>
        <v>0</v>
      </c>
      <c r="F81" s="46">
        <f>'Monthly Data'!AI81</f>
        <v>239.79999999999998</v>
      </c>
      <c r="G81" s="29">
        <f>'Monthly Data'!BG81</f>
        <v>80</v>
      </c>
      <c r="H81" s="46">
        <f>'Monthly Data'!X81</f>
        <v>3224.8</v>
      </c>
      <c r="I81" s="29">
        <f>'Monthly Data'!BF81</f>
        <v>0</v>
      </c>
      <c r="J81" s="157">
        <f>'Monthly Data'!H81</f>
        <v>5260</v>
      </c>
      <c r="K81" s="29">
        <f>'Monthly Data'!BH81</f>
        <v>31</v>
      </c>
      <c r="M81" s="29">
        <f>'GS&lt;50 PW (2)'!$B$6</f>
        <v>-27557429.082861301</v>
      </c>
      <c r="N81" s="29">
        <f>E81*'GS&lt;50 PW (2)'!$B$7</f>
        <v>0</v>
      </c>
      <c r="O81" s="29">
        <f>F81*'GS&lt;50 PW (2)'!$B$8</f>
        <v>3240918.1603733283</v>
      </c>
      <c r="P81" s="29">
        <f>G81*'GS&lt;50 PW (2)'!$B$9</f>
        <v>-1854142.893945992</v>
      </c>
      <c r="Q81" s="29">
        <f>H81*'GS&lt;50 PW (2)'!$B$10</f>
        <v>5681105.4614014002</v>
      </c>
      <c r="R81" s="29">
        <f>I81*'GS&lt;50 PW (2)'!$B$11</f>
        <v>0</v>
      </c>
      <c r="S81" s="44">
        <f>J81*'GS&lt;50 PW (2)'!$B$12</f>
        <v>26252810.144363195</v>
      </c>
      <c r="T81" s="29">
        <f>K81*'GS&lt;50 PW (2)'!$B$13</f>
        <v>10890537.925440541</v>
      </c>
      <c r="U81" s="44">
        <f t="shared" si="12"/>
        <v>16653799.714771168</v>
      </c>
      <c r="V81" s="44">
        <f t="shared" si="10"/>
        <v>-344144.23620449938</v>
      </c>
      <c r="W81" s="48">
        <f t="shared" si="11"/>
        <v>2.0246227261194481E-2</v>
      </c>
    </row>
    <row r="82" spans="1:23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157">
        <f>'Monthly Data'!J82</f>
        <v>14679158.950975668</v>
      </c>
      <c r="E82" s="46">
        <f>'Monthly Data'!AL82</f>
        <v>0</v>
      </c>
      <c r="F82" s="46">
        <f>'Monthly Data'!AI82</f>
        <v>124.7</v>
      </c>
      <c r="G82" s="29">
        <f>'Monthly Data'!BG82</f>
        <v>81</v>
      </c>
      <c r="H82" s="46">
        <f>'Monthly Data'!X82</f>
        <v>3216.9</v>
      </c>
      <c r="I82" s="29">
        <f>'Monthly Data'!BF82</f>
        <v>1</v>
      </c>
      <c r="J82" s="157">
        <f>'Monthly Data'!H82</f>
        <v>5273</v>
      </c>
      <c r="K82" s="29">
        <f>'Monthly Data'!BH82</f>
        <v>30</v>
      </c>
      <c r="M82" s="29">
        <f>'GS&lt;50 PW (2)'!$B$6</f>
        <v>-27557429.082861301</v>
      </c>
      <c r="N82" s="29">
        <f>E82*'GS&lt;50 PW (2)'!$B$7</f>
        <v>0</v>
      </c>
      <c r="O82" s="29">
        <f>F82*'GS&lt;50 PW (2)'!$B$8</f>
        <v>1685331.5037470979</v>
      </c>
      <c r="P82" s="29">
        <f>G82*'GS&lt;50 PW (2)'!$B$9</f>
        <v>-1877319.680120317</v>
      </c>
      <c r="Q82" s="29">
        <f>H82*'GS&lt;50 PW (2)'!$B$10</f>
        <v>5667188.0919071464</v>
      </c>
      <c r="R82" s="29">
        <f>I82*'GS&lt;50 PW (2)'!$B$11</f>
        <v>-215549.88615650401</v>
      </c>
      <c r="S82" s="44">
        <f>J82*'GS&lt;50 PW (2)'!$B$12</f>
        <v>26317693.515442416</v>
      </c>
      <c r="T82" s="29">
        <f>K82*'GS&lt;50 PW (2)'!$B$13</f>
        <v>10539230.25042633</v>
      </c>
      <c r="U82" s="44">
        <f t="shared" si="12"/>
        <v>14559144.712384872</v>
      </c>
      <c r="V82" s="44">
        <f t="shared" si="10"/>
        <v>-120014.23859079555</v>
      </c>
      <c r="W82" s="48">
        <f t="shared" si="11"/>
        <v>8.1758252629874715E-3</v>
      </c>
    </row>
    <row r="83" spans="1:23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157">
        <f>'Monthly Data'!J83</f>
        <v>13570265.950975668</v>
      </c>
      <c r="E83" s="46">
        <f>'Monthly Data'!AL83</f>
        <v>50.1</v>
      </c>
      <c r="F83" s="46">
        <f>'Monthly Data'!AI83</f>
        <v>24.799999999999997</v>
      </c>
      <c r="G83" s="29">
        <f>'Monthly Data'!BG83</f>
        <v>82</v>
      </c>
      <c r="H83" s="46">
        <f>'Monthly Data'!X83</f>
        <v>3209.8</v>
      </c>
      <c r="I83" s="29">
        <f>'Monthly Data'!BF83</f>
        <v>1</v>
      </c>
      <c r="J83" s="157">
        <f>'Monthly Data'!H83</f>
        <v>5278</v>
      </c>
      <c r="K83" s="29">
        <f>'Monthly Data'!BH83</f>
        <v>31</v>
      </c>
      <c r="M83" s="29">
        <f>'GS&lt;50 PW (2)'!$B$6</f>
        <v>-27557429.082861301</v>
      </c>
      <c r="N83" s="29">
        <f>E83*'GS&lt;50 PW (2)'!$B$7</f>
        <v>249567.18169438132</v>
      </c>
      <c r="O83" s="29">
        <f>F83*'GS&lt;50 PW (2)'!$B$8</f>
        <v>335174.18839557352</v>
      </c>
      <c r="P83" s="29">
        <f>G83*'GS&lt;50 PW (2)'!$B$9</f>
        <v>-1900496.4662946418</v>
      </c>
      <c r="Q83" s="29">
        <f>H83*'GS&lt;50 PW (2)'!$B$10</f>
        <v>5654680.0762857283</v>
      </c>
      <c r="R83" s="29">
        <f>I83*'GS&lt;50 PW (2)'!$B$11</f>
        <v>-215549.88615650401</v>
      </c>
      <c r="S83" s="44">
        <f>J83*'GS&lt;50 PW (2)'!$B$12</f>
        <v>26342648.658165198</v>
      </c>
      <c r="T83" s="29">
        <f>K83*'GS&lt;50 PW (2)'!$B$13</f>
        <v>10890537.925440541</v>
      </c>
      <c r="U83" s="44">
        <f t="shared" si="12"/>
        <v>13799132.594668975</v>
      </c>
      <c r="V83" s="44">
        <f t="shared" si="10"/>
        <v>228866.64369330741</v>
      </c>
      <c r="W83" s="48">
        <f t="shared" si="11"/>
        <v>1.6865302752364444E-2</v>
      </c>
    </row>
    <row r="84" spans="1:23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157">
        <f>'Monthly Data'!J84</f>
        <v>13638185.950975668</v>
      </c>
      <c r="E84" s="46">
        <f>'Monthly Data'!AL84</f>
        <v>121.3</v>
      </c>
      <c r="F84" s="46">
        <f>'Monthly Data'!AI84</f>
        <v>0</v>
      </c>
      <c r="G84" s="29">
        <f>'Monthly Data'!BG84</f>
        <v>83</v>
      </c>
      <c r="H84" s="46">
        <f>'Monthly Data'!X84</f>
        <v>3207.3</v>
      </c>
      <c r="I84" s="29">
        <f>'Monthly Data'!BF84</f>
        <v>1</v>
      </c>
      <c r="J84" s="157">
        <f>'Monthly Data'!H84</f>
        <v>5298</v>
      </c>
      <c r="K84" s="29">
        <f>'Monthly Data'!BH84</f>
        <v>30</v>
      </c>
      <c r="M84" s="29">
        <f>'GS&lt;50 PW (2)'!$B$6</f>
        <v>-27557429.082861301</v>
      </c>
      <c r="N84" s="29">
        <f>E84*'GS&lt;50 PW (2)'!$B$7</f>
        <v>604241.49979098712</v>
      </c>
      <c r="O84" s="29">
        <f>F84*'GS&lt;50 PW (2)'!$B$8</f>
        <v>0</v>
      </c>
      <c r="P84" s="29">
        <f>G84*'GS&lt;50 PW (2)'!$B$9</f>
        <v>-1923673.2524689669</v>
      </c>
      <c r="Q84" s="29">
        <f>H84*'GS&lt;50 PW (2)'!$B$10</f>
        <v>5650275.845433116</v>
      </c>
      <c r="R84" s="29">
        <f>I84*'GS&lt;50 PW (2)'!$B$11</f>
        <v>-215549.88615650401</v>
      </c>
      <c r="S84" s="44">
        <f>J84*'GS&lt;50 PW (2)'!$B$12</f>
        <v>26442469.22905631</v>
      </c>
      <c r="T84" s="29">
        <f>K84*'GS&lt;50 PW (2)'!$B$13</f>
        <v>10539230.25042633</v>
      </c>
      <c r="U84" s="44">
        <f t="shared" si="12"/>
        <v>13539564.603219975</v>
      </c>
      <c r="V84" s="44">
        <f t="shared" si="10"/>
        <v>-98621.347755692899</v>
      </c>
      <c r="W84" s="48">
        <f t="shared" si="11"/>
        <v>7.2312658083854321E-3</v>
      </c>
    </row>
    <row r="85" spans="1:23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157">
        <f>'Monthly Data'!J85</f>
        <v>15093391.950975668</v>
      </c>
      <c r="E85" s="46">
        <f>'Monthly Data'!AL85</f>
        <v>373</v>
      </c>
      <c r="F85" s="46">
        <f>'Monthly Data'!AI85</f>
        <v>0</v>
      </c>
      <c r="G85" s="29">
        <f>'Monthly Data'!BG85</f>
        <v>84</v>
      </c>
      <c r="H85" s="46">
        <f>'Monthly Data'!X85</f>
        <v>3203.9</v>
      </c>
      <c r="I85" s="29">
        <f>'Monthly Data'!BF85</f>
        <v>0</v>
      </c>
      <c r="J85" s="157">
        <f>'Monthly Data'!H85</f>
        <v>5297</v>
      </c>
      <c r="K85" s="29">
        <f>'Monthly Data'!BH85</f>
        <v>31</v>
      </c>
      <c r="M85" s="29">
        <f>'GS&lt;50 PW (2)'!$B$6</f>
        <v>-27557429.082861301</v>
      </c>
      <c r="N85" s="29">
        <f>E85*'GS&lt;50 PW (2)'!$B$7</f>
        <v>1858055.0653094656</v>
      </c>
      <c r="O85" s="29">
        <f>F85*'GS&lt;50 PW (2)'!$B$8</f>
        <v>0</v>
      </c>
      <c r="P85" s="29">
        <f>G85*'GS&lt;50 PW (2)'!$B$9</f>
        <v>-1946850.0386432917</v>
      </c>
      <c r="Q85" s="29">
        <f>H85*'GS&lt;50 PW (2)'!$B$10</f>
        <v>5644286.0914735636</v>
      </c>
      <c r="R85" s="29">
        <f>I85*'GS&lt;50 PW (2)'!$B$11</f>
        <v>0</v>
      </c>
      <c r="S85" s="44">
        <f>J85*'GS&lt;50 PW (2)'!$B$12</f>
        <v>26437478.200511757</v>
      </c>
      <c r="T85" s="29">
        <f>K85*'GS&lt;50 PW (2)'!$B$13</f>
        <v>10890537.925440541</v>
      </c>
      <c r="U85" s="44">
        <f t="shared" si="12"/>
        <v>15326078.161230734</v>
      </c>
      <c r="V85" s="44">
        <f t="shared" si="10"/>
        <v>232686.21025506593</v>
      </c>
      <c r="W85" s="48">
        <f t="shared" si="11"/>
        <v>1.5416429322901446E-2</v>
      </c>
    </row>
    <row r="86" spans="1:23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157">
        <f>'Monthly Data'!J86</f>
        <v>15848949.82816771</v>
      </c>
      <c r="E86" s="46">
        <f>'Monthly Data'!AL86</f>
        <v>382.60000000000008</v>
      </c>
      <c r="F86" s="46">
        <f>'Monthly Data'!AI86</f>
        <v>0</v>
      </c>
      <c r="G86" s="29">
        <f>'Monthly Data'!BG86</f>
        <v>85</v>
      </c>
      <c r="H86" s="46">
        <f>'Monthly Data'!X86</f>
        <v>3213.3</v>
      </c>
      <c r="I86" s="29">
        <f>'Monthly Data'!BF86</f>
        <v>0</v>
      </c>
      <c r="J86" s="157">
        <f>'Monthly Data'!H86</f>
        <v>5303</v>
      </c>
      <c r="K86" s="29">
        <f>'Monthly Data'!BH86</f>
        <v>31</v>
      </c>
      <c r="M86" s="29">
        <f>'GS&lt;50 PW (2)'!$B$6</f>
        <v>-27557429.082861301</v>
      </c>
      <c r="N86" s="29">
        <f>E86*'GS&lt;50 PW (2)'!$B$7</f>
        <v>1905876.3216820422</v>
      </c>
      <c r="O86" s="29">
        <f>F86*'GS&lt;50 PW (2)'!$B$8</f>
        <v>0</v>
      </c>
      <c r="P86" s="29">
        <f>G86*'GS&lt;50 PW (2)'!$B$9</f>
        <v>-1970026.8248176167</v>
      </c>
      <c r="Q86" s="29">
        <f>H86*'GS&lt;50 PW (2)'!$B$10</f>
        <v>5660845.9994793851</v>
      </c>
      <c r="R86" s="29">
        <f>I86*'GS&lt;50 PW (2)'!$B$11</f>
        <v>0</v>
      </c>
      <c r="S86" s="44">
        <f>J86*'GS&lt;50 PW (2)'!$B$12</f>
        <v>26467424.371779092</v>
      </c>
      <c r="T86" s="29">
        <f>K86*'GS&lt;50 PW (2)'!$B$13</f>
        <v>10890537.925440541</v>
      </c>
      <c r="U86" s="44">
        <f t="shared" si="12"/>
        <v>15397228.710702142</v>
      </c>
      <c r="V86" s="44">
        <f t="shared" si="10"/>
        <v>-451721.11746556871</v>
      </c>
      <c r="W86" s="48">
        <f t="shared" si="11"/>
        <v>2.8501643475629071E-2</v>
      </c>
    </row>
    <row r="87" spans="1:23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157">
        <f>'Monthly Data'!J87</f>
        <v>14155571.82816771</v>
      </c>
      <c r="E87" s="46">
        <f>'Monthly Data'!AL87</f>
        <v>303.19999999999993</v>
      </c>
      <c r="F87" s="46">
        <f>'Monthly Data'!AI87</f>
        <v>0</v>
      </c>
      <c r="G87" s="29">
        <f>'Monthly Data'!BG87</f>
        <v>86</v>
      </c>
      <c r="H87" s="46">
        <f>'Monthly Data'!X87</f>
        <v>3230.3</v>
      </c>
      <c r="I87" s="29">
        <f>'Monthly Data'!BF87</f>
        <v>0</v>
      </c>
      <c r="J87" s="157">
        <f>'Monthly Data'!H87</f>
        <v>5341</v>
      </c>
      <c r="K87" s="29">
        <f>'Monthly Data'!BH87</f>
        <v>28</v>
      </c>
      <c r="M87" s="29">
        <f>'GS&lt;50 PW (2)'!$B$6</f>
        <v>-27557429.082861301</v>
      </c>
      <c r="N87" s="29">
        <f>E87*'GS&lt;50 PW (2)'!$B$7</f>
        <v>1510354.6804338603</v>
      </c>
      <c r="O87" s="29">
        <f>F87*'GS&lt;50 PW (2)'!$B$8</f>
        <v>0</v>
      </c>
      <c r="P87" s="29">
        <f>G87*'GS&lt;50 PW (2)'!$B$9</f>
        <v>-1993203.6109919415</v>
      </c>
      <c r="Q87" s="29">
        <f>H87*'GS&lt;50 PW (2)'!$B$10</f>
        <v>5690794.769277147</v>
      </c>
      <c r="R87" s="29">
        <f>I87*'GS&lt;50 PW (2)'!$B$11</f>
        <v>0</v>
      </c>
      <c r="S87" s="44">
        <f>J87*'GS&lt;50 PW (2)'!$B$12</f>
        <v>26657083.456472207</v>
      </c>
      <c r="T87" s="29">
        <f>K87*'GS&lt;50 PW (2)'!$B$13</f>
        <v>9836614.9003979079</v>
      </c>
      <c r="U87" s="44">
        <f t="shared" si="12"/>
        <v>14144215.112727884</v>
      </c>
      <c r="V87" s="44">
        <f t="shared" si="10"/>
        <v>-11356.71543982625</v>
      </c>
      <c r="W87" s="48">
        <f t="shared" si="11"/>
        <v>8.0227881838216468E-4</v>
      </c>
    </row>
    <row r="88" spans="1:23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157">
        <f>'Monthly Data'!J88</f>
        <v>15108926.82816771</v>
      </c>
      <c r="E88" s="46">
        <f>'Monthly Data'!AL88</f>
        <v>355.20000000000005</v>
      </c>
      <c r="F88" s="46">
        <f>'Monthly Data'!AI88</f>
        <v>0</v>
      </c>
      <c r="G88" s="29">
        <f>'Monthly Data'!BG88</f>
        <v>87</v>
      </c>
      <c r="H88" s="46">
        <f>'Monthly Data'!X88</f>
        <v>3247.6</v>
      </c>
      <c r="I88" s="29">
        <f>'Monthly Data'!BF88</f>
        <v>1</v>
      </c>
      <c r="J88" s="157">
        <f>'Monthly Data'!H88</f>
        <v>5342</v>
      </c>
      <c r="K88" s="29">
        <f>'Monthly Data'!BH88</f>
        <v>31</v>
      </c>
      <c r="M88" s="29">
        <f>'GS&lt;50 PW (2)'!$B$6</f>
        <v>-27557429.082861301</v>
      </c>
      <c r="N88" s="29">
        <f>E88*'GS&lt;50 PW (2)'!$B$7</f>
        <v>1769386.4857853146</v>
      </c>
      <c r="O88" s="29">
        <f>F88*'GS&lt;50 PW (2)'!$B$8</f>
        <v>0</v>
      </c>
      <c r="P88" s="29">
        <f>G88*'GS&lt;50 PW (2)'!$B$9</f>
        <v>-2016380.3971662663</v>
      </c>
      <c r="Q88" s="29">
        <f>H88*'GS&lt;50 PW (2)'!$B$10</f>
        <v>5721272.0467772223</v>
      </c>
      <c r="R88" s="29">
        <f>I88*'GS&lt;50 PW (2)'!$B$11</f>
        <v>-215549.88615650401</v>
      </c>
      <c r="S88" s="44">
        <f>J88*'GS&lt;50 PW (2)'!$B$12</f>
        <v>26662074.485016763</v>
      </c>
      <c r="T88" s="29">
        <f>K88*'GS&lt;50 PW (2)'!$B$13</f>
        <v>10890537.925440541</v>
      </c>
      <c r="U88" s="44">
        <f t="shared" si="12"/>
        <v>15253911.576835768</v>
      </c>
      <c r="V88" s="44">
        <f t="shared" si="10"/>
        <v>144984.74866805784</v>
      </c>
      <c r="W88" s="48">
        <f t="shared" si="11"/>
        <v>9.5959660349775114E-3</v>
      </c>
    </row>
    <row r="89" spans="1:23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157">
        <f>'Monthly Data'!J89</f>
        <v>13649563.82816771</v>
      </c>
      <c r="E89" s="46">
        <f>'Monthly Data'!AL89</f>
        <v>107.10000000000002</v>
      </c>
      <c r="F89" s="46">
        <f>'Monthly Data'!AI89</f>
        <v>0.89999999999999858</v>
      </c>
      <c r="G89" s="29">
        <f>'Monthly Data'!BG89</f>
        <v>88</v>
      </c>
      <c r="H89" s="46">
        <f>'Monthly Data'!X89</f>
        <v>3257.7</v>
      </c>
      <c r="I89" s="29">
        <f>'Monthly Data'!BF89</f>
        <v>1</v>
      </c>
      <c r="J89" s="157">
        <f>'Monthly Data'!H89</f>
        <v>5344</v>
      </c>
      <c r="K89" s="29">
        <f>'Monthly Data'!BH89</f>
        <v>30</v>
      </c>
      <c r="M89" s="29">
        <f>'GS&lt;50 PW (2)'!$B$6</f>
        <v>-27557429.082861301</v>
      </c>
      <c r="N89" s="29">
        <f>E89*'GS&lt;50 PW (2)'!$B$7</f>
        <v>533505.89140655182</v>
      </c>
      <c r="O89" s="29">
        <f>F89*'GS&lt;50 PW (2)'!$B$8</f>
        <v>12163.579417581281</v>
      </c>
      <c r="P89" s="29">
        <f>G89*'GS&lt;50 PW (2)'!$B$9</f>
        <v>-2039557.1833405914</v>
      </c>
      <c r="Q89" s="29">
        <f>H89*'GS&lt;50 PW (2)'!$B$10</f>
        <v>5739065.139421775</v>
      </c>
      <c r="R89" s="29">
        <f>I89*'GS&lt;50 PW (2)'!$B$11</f>
        <v>-215549.88615650401</v>
      </c>
      <c r="S89" s="44">
        <f>J89*'GS&lt;50 PW (2)'!$B$12</f>
        <v>26672056.542105876</v>
      </c>
      <c r="T89" s="29">
        <f>K89*'GS&lt;50 PW (2)'!$B$13</f>
        <v>10539230.25042633</v>
      </c>
      <c r="U89" s="44">
        <f t="shared" si="12"/>
        <v>13683485.250419721</v>
      </c>
      <c r="V89" s="44">
        <f t="shared" si="10"/>
        <v>33921.422252010554</v>
      </c>
      <c r="W89" s="48">
        <f t="shared" si="11"/>
        <v>2.4851652901911147E-3</v>
      </c>
    </row>
    <row r="90" spans="1:23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157">
        <f>'Monthly Data'!J90</f>
        <v>13851673.82816771</v>
      </c>
      <c r="E90" s="46">
        <f>'Monthly Data'!AL90</f>
        <v>57.899999999999991</v>
      </c>
      <c r="F90" s="46">
        <f>'Monthly Data'!AI90</f>
        <v>17.299999999999997</v>
      </c>
      <c r="G90" s="29">
        <f>'Monthly Data'!BG90</f>
        <v>89</v>
      </c>
      <c r="H90" s="46">
        <f>'Monthly Data'!X90</f>
        <v>3266.8</v>
      </c>
      <c r="I90" s="29">
        <f>'Monthly Data'!BF90</f>
        <v>1</v>
      </c>
      <c r="J90" s="157">
        <f>'Monthly Data'!H90</f>
        <v>5341</v>
      </c>
      <c r="K90" s="29">
        <f>'Monthly Data'!BH90</f>
        <v>31</v>
      </c>
      <c r="M90" s="29">
        <f>'GS&lt;50 PW (2)'!$B$6</f>
        <v>-27557429.082861301</v>
      </c>
      <c r="N90" s="29">
        <f>E90*'GS&lt;50 PW (2)'!$B$7</f>
        <v>288421.95249709935</v>
      </c>
      <c r="O90" s="29">
        <f>F90*'GS&lt;50 PW (2)'!$B$8</f>
        <v>233811.02658239604</v>
      </c>
      <c r="P90" s="29">
        <f>G90*'GS&lt;50 PW (2)'!$B$9</f>
        <v>-2062733.9695149162</v>
      </c>
      <c r="Q90" s="29">
        <f>H90*'GS&lt;50 PW (2)'!$B$10</f>
        <v>5755096.5397252841</v>
      </c>
      <c r="R90" s="29">
        <f>I90*'GS&lt;50 PW (2)'!$B$11</f>
        <v>-215549.88615650401</v>
      </c>
      <c r="S90" s="44">
        <f>J90*'GS&lt;50 PW (2)'!$B$12</f>
        <v>26657083.456472207</v>
      </c>
      <c r="T90" s="29">
        <f>K90*'GS&lt;50 PW (2)'!$B$13</f>
        <v>10890537.925440541</v>
      </c>
      <c r="U90" s="44">
        <f t="shared" si="12"/>
        <v>13989237.962184807</v>
      </c>
      <c r="V90" s="44">
        <f t="shared" si="10"/>
        <v>137564.13401709683</v>
      </c>
      <c r="W90" s="48">
        <f t="shared" si="11"/>
        <v>9.9312282200405902E-3</v>
      </c>
    </row>
    <row r="91" spans="1:23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157">
        <f>'Monthly Data'!J91</f>
        <v>14441192.82816771</v>
      </c>
      <c r="E91" s="46">
        <f>'Monthly Data'!AL91</f>
        <v>0</v>
      </c>
      <c r="F91" s="46">
        <f>'Monthly Data'!AI91</f>
        <v>107.99999999999999</v>
      </c>
      <c r="G91" s="29">
        <f>'Monthly Data'!BG91</f>
        <v>90</v>
      </c>
      <c r="H91" s="46">
        <f>'Monthly Data'!X91</f>
        <v>3268.7</v>
      </c>
      <c r="I91" s="29">
        <f>'Monthly Data'!BF91</f>
        <v>0</v>
      </c>
      <c r="J91" s="157">
        <f>'Monthly Data'!H91</f>
        <v>5339</v>
      </c>
      <c r="K91" s="29">
        <f>'Monthly Data'!BH91</f>
        <v>30</v>
      </c>
      <c r="M91" s="29">
        <f>'GS&lt;50 PW (2)'!$B$6</f>
        <v>-27557429.082861301</v>
      </c>
      <c r="N91" s="29">
        <f>E91*'GS&lt;50 PW (2)'!$B$7</f>
        <v>0</v>
      </c>
      <c r="O91" s="29">
        <f>F91*'GS&lt;50 PW (2)'!$B$8</f>
        <v>1459629.5301097557</v>
      </c>
      <c r="P91" s="29">
        <f>G91*'GS&lt;50 PW (2)'!$B$9</f>
        <v>-2085910.7556892412</v>
      </c>
      <c r="Q91" s="29">
        <f>H91*'GS&lt;50 PW (2)'!$B$10</f>
        <v>5758443.7551732687</v>
      </c>
      <c r="R91" s="29">
        <f>I91*'GS&lt;50 PW (2)'!$B$11</f>
        <v>0</v>
      </c>
      <c r="S91" s="44">
        <f>J91*'GS&lt;50 PW (2)'!$B$12</f>
        <v>26647101.399383098</v>
      </c>
      <c r="T91" s="29">
        <f>K91*'GS&lt;50 PW (2)'!$B$13</f>
        <v>10539230.25042633</v>
      </c>
      <c r="U91" s="44">
        <f t="shared" si="12"/>
        <v>14761065.096541911</v>
      </c>
      <c r="V91" s="44">
        <f t="shared" si="10"/>
        <v>319872.26837420091</v>
      </c>
      <c r="W91" s="48">
        <f t="shared" si="11"/>
        <v>2.2149989421253791E-2</v>
      </c>
    </row>
    <row r="92" spans="1:23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157">
        <f>'Monthly Data'!J92</f>
        <v>15754820.82816771</v>
      </c>
      <c r="E92" s="46">
        <f>'Monthly Data'!AL92</f>
        <v>0</v>
      </c>
      <c r="F92" s="46">
        <f>'Monthly Data'!AI92</f>
        <v>175.5</v>
      </c>
      <c r="G92" s="29">
        <f>'Monthly Data'!BG92</f>
        <v>91</v>
      </c>
      <c r="H92" s="46">
        <f>'Monthly Data'!X92</f>
        <v>3270</v>
      </c>
      <c r="I92" s="29">
        <f>'Monthly Data'!BF92</f>
        <v>0</v>
      </c>
      <c r="J92" s="157">
        <f>'Monthly Data'!H92</f>
        <v>5337</v>
      </c>
      <c r="K92" s="29">
        <f>'Monthly Data'!BH92</f>
        <v>31</v>
      </c>
      <c r="M92" s="29">
        <f>'GS&lt;50 PW (2)'!$B$6</f>
        <v>-27557429.082861301</v>
      </c>
      <c r="N92" s="29">
        <f>E92*'GS&lt;50 PW (2)'!$B$7</f>
        <v>0</v>
      </c>
      <c r="O92" s="29">
        <f>F92*'GS&lt;50 PW (2)'!$B$8</f>
        <v>2371897.9864283535</v>
      </c>
      <c r="P92" s="29">
        <f>G92*'GS&lt;50 PW (2)'!$B$9</f>
        <v>-2109087.5418635658</v>
      </c>
      <c r="Q92" s="29">
        <f>H92*'GS&lt;50 PW (2)'!$B$10</f>
        <v>5760733.9552166266</v>
      </c>
      <c r="R92" s="29">
        <f>I92*'GS&lt;50 PW (2)'!$B$11</f>
        <v>0</v>
      </c>
      <c r="S92" s="44">
        <f>J92*'GS&lt;50 PW (2)'!$B$12</f>
        <v>26637119.342293985</v>
      </c>
      <c r="T92" s="29">
        <f>K92*'GS&lt;50 PW (2)'!$B$13</f>
        <v>10890537.925440541</v>
      </c>
      <c r="U92" s="44">
        <f t="shared" si="12"/>
        <v>15993772.584654642</v>
      </c>
      <c r="V92" s="44">
        <f t="shared" si="10"/>
        <v>238951.75648693182</v>
      </c>
      <c r="W92" s="48">
        <f t="shared" si="11"/>
        <v>1.5166897744702691E-2</v>
      </c>
    </row>
    <row r="93" spans="1:23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157">
        <f>'Monthly Data'!J93</f>
        <v>15368995.82816771</v>
      </c>
      <c r="E93" s="46">
        <f>'Monthly Data'!AL93</f>
        <v>0</v>
      </c>
      <c r="F93" s="46">
        <f>'Monthly Data'!AI93</f>
        <v>140.19999999999999</v>
      </c>
      <c r="G93" s="29">
        <f>'Monthly Data'!BG93</f>
        <v>92</v>
      </c>
      <c r="H93" s="46">
        <f>'Monthly Data'!X93</f>
        <v>3278.6</v>
      </c>
      <c r="I93" s="29">
        <f>'Monthly Data'!BF93</f>
        <v>0</v>
      </c>
      <c r="J93" s="157">
        <f>'Monthly Data'!H93</f>
        <v>5344</v>
      </c>
      <c r="K93" s="29">
        <f>'Monthly Data'!BH93</f>
        <v>31</v>
      </c>
      <c r="M93" s="29">
        <f>'GS&lt;50 PW (2)'!$B$6</f>
        <v>-27557429.082861301</v>
      </c>
      <c r="N93" s="29">
        <f>E93*'GS&lt;50 PW (2)'!$B$7</f>
        <v>0</v>
      </c>
      <c r="O93" s="29">
        <f>F93*'GS&lt;50 PW (2)'!$B$8</f>
        <v>1894815.3714943312</v>
      </c>
      <c r="P93" s="29">
        <f>G93*'GS&lt;50 PW (2)'!$B$9</f>
        <v>-2132264.3280378911</v>
      </c>
      <c r="Q93" s="29">
        <f>H93*'GS&lt;50 PW (2)'!$B$10</f>
        <v>5775884.5093496125</v>
      </c>
      <c r="R93" s="29">
        <f>I93*'GS&lt;50 PW (2)'!$B$11</f>
        <v>0</v>
      </c>
      <c r="S93" s="44">
        <f>J93*'GS&lt;50 PW (2)'!$B$12</f>
        <v>26672056.542105876</v>
      </c>
      <c r="T93" s="29">
        <f>K93*'GS&lt;50 PW (2)'!$B$13</f>
        <v>10890537.925440541</v>
      </c>
      <c r="U93" s="44">
        <f t="shared" si="12"/>
        <v>15543600.937491169</v>
      </c>
      <c r="V93" s="44">
        <f t="shared" si="10"/>
        <v>174605.10932345875</v>
      </c>
      <c r="W93" s="48">
        <f t="shared" si="11"/>
        <v>1.1360866466203937E-2</v>
      </c>
    </row>
    <row r="94" spans="1:23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157">
        <f>'Monthly Data'!J94</f>
        <v>14400007.82816771</v>
      </c>
      <c r="E94" s="46">
        <f>'Monthly Data'!AL94</f>
        <v>1</v>
      </c>
      <c r="F94" s="46">
        <f>'Monthly Data'!AI94</f>
        <v>96.9</v>
      </c>
      <c r="G94" s="29">
        <f>'Monthly Data'!BG94</f>
        <v>93</v>
      </c>
      <c r="H94" s="46">
        <f>'Monthly Data'!X94</f>
        <v>3297.7</v>
      </c>
      <c r="I94" s="29">
        <f>'Monthly Data'!BF94</f>
        <v>1</v>
      </c>
      <c r="J94" s="157">
        <f>'Monthly Data'!H94</f>
        <v>5350</v>
      </c>
      <c r="K94" s="29">
        <f>'Monthly Data'!BH94</f>
        <v>30</v>
      </c>
      <c r="M94" s="29">
        <f>'GS&lt;50 PW (2)'!$B$6</f>
        <v>-27557429.082861301</v>
      </c>
      <c r="N94" s="29">
        <f>E94*'GS&lt;50 PW (2)'!$B$7</f>
        <v>4981.3808721433397</v>
      </c>
      <c r="O94" s="29">
        <f>F94*'GS&lt;50 PW (2)'!$B$8</f>
        <v>1309612.0506262532</v>
      </c>
      <c r="P94" s="29">
        <f>G94*'GS&lt;50 PW (2)'!$B$9</f>
        <v>-2155441.1142122159</v>
      </c>
      <c r="Q94" s="29">
        <f>H94*'GS&lt;50 PW (2)'!$B$10</f>
        <v>5809532.8330635689</v>
      </c>
      <c r="R94" s="29">
        <f>I94*'GS&lt;50 PW (2)'!$B$11</f>
        <v>-215549.88615650401</v>
      </c>
      <c r="S94" s="44">
        <f>J94*'GS&lt;50 PW (2)'!$B$12</f>
        <v>26702002.71337321</v>
      </c>
      <c r="T94" s="29">
        <f>K94*'GS&lt;50 PW (2)'!$B$13</f>
        <v>10539230.25042633</v>
      </c>
      <c r="U94" s="44">
        <f t="shared" si="12"/>
        <v>14436939.145131484</v>
      </c>
      <c r="V94" s="44">
        <f t="shared" si="10"/>
        <v>36931.316963773221</v>
      </c>
      <c r="W94" s="48">
        <f t="shared" si="11"/>
        <v>2.5646733949360946E-3</v>
      </c>
    </row>
    <row r="95" spans="1:23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157">
        <f>'Monthly Data'!J95</f>
        <v>14110097.82816771</v>
      </c>
      <c r="E95" s="46">
        <f>'Monthly Data'!AL95</f>
        <v>26.3</v>
      </c>
      <c r="F95" s="46">
        <f>'Monthly Data'!AI95</f>
        <v>33.599999999999994</v>
      </c>
      <c r="G95" s="29">
        <f>'Monthly Data'!BG95</f>
        <v>94</v>
      </c>
      <c r="H95" s="46">
        <f>'Monthly Data'!X95</f>
        <v>3320.8</v>
      </c>
      <c r="I95" s="29">
        <f>'Monthly Data'!BF95</f>
        <v>1</v>
      </c>
      <c r="J95" s="157">
        <f>'Monthly Data'!H95</f>
        <v>5350</v>
      </c>
      <c r="K95" s="29">
        <f>'Monthly Data'!BH95</f>
        <v>31</v>
      </c>
      <c r="M95" s="29">
        <f>'GS&lt;50 PW (2)'!$B$6</f>
        <v>-27557429.082861301</v>
      </c>
      <c r="N95" s="29">
        <f>E95*'GS&lt;50 PW (2)'!$B$7</f>
        <v>131010.31693736983</v>
      </c>
      <c r="O95" s="29">
        <f>F95*'GS&lt;50 PW (2)'!$B$8</f>
        <v>454106.96492303512</v>
      </c>
      <c r="P95" s="29">
        <f>G95*'GS&lt;50 PW (2)'!$B$9</f>
        <v>-2178617.9003865407</v>
      </c>
      <c r="Q95" s="29">
        <f>H95*'GS&lt;50 PW (2)'!$B$10</f>
        <v>5850227.9261417054</v>
      </c>
      <c r="R95" s="29">
        <f>I95*'GS&lt;50 PW (2)'!$B$11</f>
        <v>-215549.88615650401</v>
      </c>
      <c r="S95" s="44">
        <f>J95*'GS&lt;50 PW (2)'!$B$12</f>
        <v>26702002.71337321</v>
      </c>
      <c r="T95" s="29">
        <f>K95*'GS&lt;50 PW (2)'!$B$13</f>
        <v>10890537.925440541</v>
      </c>
      <c r="U95" s="44">
        <f t="shared" si="12"/>
        <v>14076288.977411514</v>
      </c>
      <c r="V95" s="44">
        <f t="shared" si="10"/>
        <v>-33808.850756196305</v>
      </c>
      <c r="W95" s="48">
        <f t="shared" si="11"/>
        <v>2.3960748655267551E-3</v>
      </c>
    </row>
    <row r="96" spans="1:23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157">
        <f>'Monthly Data'!J96</f>
        <v>14159381.82816771</v>
      </c>
      <c r="E96" s="46">
        <f>'Monthly Data'!AL96</f>
        <v>208.10000000000005</v>
      </c>
      <c r="F96" s="46">
        <f>'Monthly Data'!AI96</f>
        <v>0</v>
      </c>
      <c r="G96" s="29">
        <f>'Monthly Data'!BG96</f>
        <v>95</v>
      </c>
      <c r="H96" s="46">
        <f>'Monthly Data'!X96</f>
        <v>3335.4</v>
      </c>
      <c r="I96" s="29">
        <f>'Monthly Data'!BF96</f>
        <v>1</v>
      </c>
      <c r="J96" s="157">
        <f>'Monthly Data'!H96</f>
        <v>5353</v>
      </c>
      <c r="K96" s="29">
        <f>'Monthly Data'!BH96</f>
        <v>30</v>
      </c>
      <c r="M96" s="29">
        <f>'GS&lt;50 PW (2)'!$B$6</f>
        <v>-27557429.082861301</v>
      </c>
      <c r="N96" s="29">
        <f>E96*'GS&lt;50 PW (2)'!$B$7</f>
        <v>1036625.3594930293</v>
      </c>
      <c r="O96" s="29">
        <f>F96*'GS&lt;50 PW (2)'!$B$8</f>
        <v>0</v>
      </c>
      <c r="P96" s="29">
        <f>G96*'GS&lt;50 PW (2)'!$B$9</f>
        <v>-2201794.6865608655</v>
      </c>
      <c r="Q96" s="29">
        <f>H96*'GS&lt;50 PW (2)'!$B$10</f>
        <v>5875948.6343209594</v>
      </c>
      <c r="R96" s="29">
        <f>I96*'GS&lt;50 PW (2)'!$B$11</f>
        <v>-215549.88615650401</v>
      </c>
      <c r="S96" s="44">
        <f>J96*'GS&lt;50 PW (2)'!$B$12</f>
        <v>26716975.799006876</v>
      </c>
      <c r="T96" s="29">
        <f>K96*'GS&lt;50 PW (2)'!$B$13</f>
        <v>10539230.25042633</v>
      </c>
      <c r="U96" s="44">
        <f t="shared" si="12"/>
        <v>14194006.387668524</v>
      </c>
      <c r="V96" s="44">
        <f t="shared" si="10"/>
        <v>34624.559500813484</v>
      </c>
      <c r="W96" s="48">
        <f t="shared" si="11"/>
        <v>2.445344007316318E-3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157">
        <f>'Monthly Data'!J97</f>
        <v>15720827.82816771</v>
      </c>
      <c r="E97" s="46">
        <f>'Monthly Data'!AL97</f>
        <v>463.20000000000005</v>
      </c>
      <c r="F97" s="46">
        <f>'Monthly Data'!AI97</f>
        <v>0</v>
      </c>
      <c r="G97" s="29">
        <f>'Monthly Data'!BG97</f>
        <v>96</v>
      </c>
      <c r="H97" s="46">
        <f>'Monthly Data'!X97</f>
        <v>3352.3</v>
      </c>
      <c r="I97" s="29">
        <f>'Monthly Data'!BF97</f>
        <v>0</v>
      </c>
      <c r="J97" s="157">
        <f>'Monthly Data'!H97</f>
        <v>5356</v>
      </c>
      <c r="K97" s="29">
        <f>'Monthly Data'!BH97</f>
        <v>31</v>
      </c>
      <c r="M97" s="29">
        <f>'GS&lt;50 PW (2)'!$B$6</f>
        <v>-27557429.082861301</v>
      </c>
      <c r="N97" s="29">
        <f>E97*'GS&lt;50 PW (2)'!$B$7</f>
        <v>2307375.6199767953</v>
      </c>
      <c r="O97" s="29">
        <f>F97*'GS&lt;50 PW (2)'!$B$8</f>
        <v>0</v>
      </c>
      <c r="P97" s="29">
        <f>G97*'GS&lt;50 PW (2)'!$B$9</f>
        <v>-2224971.4727351908</v>
      </c>
      <c r="Q97" s="29">
        <f>H97*'GS&lt;50 PW (2)'!$B$10</f>
        <v>5905721.2348846179</v>
      </c>
      <c r="R97" s="29">
        <f>I97*'GS&lt;50 PW (2)'!$B$11</f>
        <v>0</v>
      </c>
      <c r="S97" s="44">
        <f>J97*'GS&lt;50 PW (2)'!$B$12</f>
        <v>26731948.884640545</v>
      </c>
      <c r="T97" s="29">
        <f>K97*'GS&lt;50 PW (2)'!$B$13</f>
        <v>10890537.925440541</v>
      </c>
      <c r="U97" s="44">
        <f t="shared" si="12"/>
        <v>16053183.109346008</v>
      </c>
      <c r="V97" s="44">
        <f t="shared" si="10"/>
        <v>332355.28117829747</v>
      </c>
      <c r="W97" s="48">
        <f t="shared" si="11"/>
        <v>2.1141080152458743E-2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157">
        <f>'Monthly Data'!J98</f>
        <v>16637342.711502966</v>
      </c>
      <c r="E98" s="46">
        <f>'Monthly Data'!AL98</f>
        <v>494.3</v>
      </c>
      <c r="F98" s="46">
        <f>'Monthly Data'!AI98</f>
        <v>0</v>
      </c>
      <c r="G98" s="29">
        <f>'Monthly Data'!BG98</f>
        <v>97</v>
      </c>
      <c r="H98" s="46">
        <f>'Monthly Data'!X98</f>
        <v>3357.1</v>
      </c>
      <c r="I98" s="29">
        <f>'Monthly Data'!BF98</f>
        <v>0</v>
      </c>
      <c r="J98" s="157">
        <f>'Monthly Data'!H98</f>
        <v>5365</v>
      </c>
      <c r="K98" s="29">
        <f>'Monthly Data'!BH98</f>
        <v>31</v>
      </c>
      <c r="M98" s="29">
        <f>'GS&lt;50 PW (2)'!$B$6</f>
        <v>-27557429.082861301</v>
      </c>
      <c r="N98" s="29">
        <f>E98*'GS&lt;50 PW (2)'!$B$7</f>
        <v>2462296.5651004529</v>
      </c>
      <c r="O98" s="29">
        <f>F98*'GS&lt;50 PW (2)'!$B$8</f>
        <v>0</v>
      </c>
      <c r="P98" s="29">
        <f>G98*'GS&lt;50 PW (2)'!$B$9</f>
        <v>-2248148.2589095156</v>
      </c>
      <c r="Q98" s="29">
        <f>H98*'GS&lt;50 PW (2)'!$B$10</f>
        <v>5914177.3581216326</v>
      </c>
      <c r="R98" s="29">
        <f>I98*'GS&lt;50 PW (2)'!$B$11</f>
        <v>0</v>
      </c>
      <c r="S98" s="44">
        <f>J98*'GS&lt;50 PW (2)'!$B$12</f>
        <v>26776868.141541544</v>
      </c>
      <c r="T98" s="29">
        <f>K98*'GS&lt;50 PW (2)'!$B$13</f>
        <v>10890537.925440541</v>
      </c>
      <c r="U98" s="44">
        <f t="shared" si="12"/>
        <v>16238302.648433356</v>
      </c>
      <c r="V98" s="44">
        <f t="shared" ref="V98:V121" si="13">U98-D98</f>
        <v>-399040.06306960993</v>
      </c>
      <c r="W98" s="48">
        <f t="shared" ref="W98:W121" si="14">ABS(V98/D98)</f>
        <v>2.3984603189890166E-2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157">
        <f>'Monthly Data'!J99</f>
        <v>14632746.711502966</v>
      </c>
      <c r="E99" s="46">
        <f>'Monthly Data'!AL99</f>
        <v>344.10000000000008</v>
      </c>
      <c r="F99" s="46">
        <f>'Monthly Data'!AI99</f>
        <v>0</v>
      </c>
      <c r="G99" s="29">
        <f>'Monthly Data'!BG99</f>
        <v>98</v>
      </c>
      <c r="H99" s="46">
        <f>'Monthly Data'!X99</f>
        <v>3356.1</v>
      </c>
      <c r="I99" s="29">
        <f>'Monthly Data'!BF99</f>
        <v>0</v>
      </c>
      <c r="J99" s="157">
        <f>'Monthly Data'!H99</f>
        <v>5367</v>
      </c>
      <c r="K99" s="29">
        <f>'Monthly Data'!BH99</f>
        <v>28</v>
      </c>
      <c r="M99" s="29">
        <f>'GS&lt;50 PW (2)'!$B$6</f>
        <v>-27557429.082861301</v>
      </c>
      <c r="N99" s="29">
        <f>E99*'GS&lt;50 PW (2)'!$B$7</f>
        <v>1714093.1581045236</v>
      </c>
      <c r="O99" s="29">
        <f>F99*'GS&lt;50 PW (2)'!$B$8</f>
        <v>0</v>
      </c>
      <c r="P99" s="29">
        <f>G99*'GS&lt;50 PW (2)'!$B$9</f>
        <v>-2271325.0450838404</v>
      </c>
      <c r="Q99" s="29">
        <f>H99*'GS&lt;50 PW (2)'!$B$10</f>
        <v>5912415.6657805881</v>
      </c>
      <c r="R99" s="29">
        <f>I99*'GS&lt;50 PW (2)'!$B$11</f>
        <v>0</v>
      </c>
      <c r="S99" s="44">
        <f>J99*'GS&lt;50 PW (2)'!$B$12</f>
        <v>26786850.198630657</v>
      </c>
      <c r="T99" s="29">
        <f>K99*'GS&lt;50 PW (2)'!$B$13</f>
        <v>9836614.9003979079</v>
      </c>
      <c r="U99" s="44">
        <f t="shared" si="12"/>
        <v>14421219.794968538</v>
      </c>
      <c r="V99" s="44">
        <f t="shared" si="13"/>
        <v>-211526.91653442755</v>
      </c>
      <c r="W99" s="48">
        <f t="shared" si="14"/>
        <v>1.4455721861716083E-2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157">
        <f>'Monthly Data'!J100</f>
        <v>15492131.711502966</v>
      </c>
      <c r="E100" s="46">
        <f>'Monthly Data'!AL100</f>
        <v>347.89999999999986</v>
      </c>
      <c r="F100" s="46">
        <f>'Monthly Data'!AI100</f>
        <v>0</v>
      </c>
      <c r="G100" s="29">
        <f>'Monthly Data'!BG100</f>
        <v>99</v>
      </c>
      <c r="H100" s="46">
        <f>'Monthly Data'!X100</f>
        <v>3345.3</v>
      </c>
      <c r="I100" s="29">
        <f>'Monthly Data'!BF100</f>
        <v>1</v>
      </c>
      <c r="J100" s="157">
        <f>'Monthly Data'!H100</f>
        <v>5382</v>
      </c>
      <c r="K100" s="29">
        <f>'Monthly Data'!BH100</f>
        <v>31</v>
      </c>
      <c r="M100" s="29">
        <f>'GS&lt;50 PW (2)'!$B$6</f>
        <v>-27557429.082861301</v>
      </c>
      <c r="N100" s="29">
        <f>E100*'GS&lt;50 PW (2)'!$B$7</f>
        <v>1733022.4054186672</v>
      </c>
      <c r="O100" s="29">
        <f>F100*'GS&lt;50 PW (2)'!$B$8</f>
        <v>0</v>
      </c>
      <c r="P100" s="29">
        <f>G100*'GS&lt;50 PW (2)'!$B$9</f>
        <v>-2294501.8312581652</v>
      </c>
      <c r="Q100" s="29">
        <f>H100*'GS&lt;50 PW (2)'!$B$10</f>
        <v>5893389.3884973042</v>
      </c>
      <c r="R100" s="29">
        <f>I100*'GS&lt;50 PW (2)'!$B$11</f>
        <v>-215549.88615650401</v>
      </c>
      <c r="S100" s="44">
        <f>J100*'GS&lt;50 PW (2)'!$B$12</f>
        <v>26861715.626798995</v>
      </c>
      <c r="T100" s="29">
        <f>K100*'GS&lt;50 PW (2)'!$B$13</f>
        <v>10890537.925440541</v>
      </c>
      <c r="U100" s="44">
        <f t="shared" si="12"/>
        <v>15311184.545879537</v>
      </c>
      <c r="V100" s="44">
        <f t="shared" si="13"/>
        <v>-180947.1656234283</v>
      </c>
      <c r="W100" s="48">
        <f t="shared" si="14"/>
        <v>1.1679939790924599E-2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157">
        <f>'Monthly Data'!J101</f>
        <v>14434908.711502966</v>
      </c>
      <c r="E101" s="46">
        <f>'Monthly Data'!AL101</f>
        <v>239.3</v>
      </c>
      <c r="F101" s="46">
        <f>'Monthly Data'!AI101</f>
        <v>0</v>
      </c>
      <c r="G101" s="29">
        <f>'Monthly Data'!BG101</f>
        <v>100</v>
      </c>
      <c r="H101" s="46">
        <f>'Monthly Data'!X101</f>
        <v>3338.5</v>
      </c>
      <c r="I101" s="29">
        <f>'Monthly Data'!BF101</f>
        <v>1</v>
      </c>
      <c r="J101" s="157">
        <f>'Monthly Data'!H101</f>
        <v>5377</v>
      </c>
      <c r="K101" s="29">
        <f>'Monthly Data'!BH101</f>
        <v>30</v>
      </c>
      <c r="M101" s="29">
        <f>'GS&lt;50 PW (2)'!$B$6</f>
        <v>-27557429.082861301</v>
      </c>
      <c r="N101" s="29">
        <f>E101*'GS&lt;50 PW (2)'!$B$7</f>
        <v>1192044.4427039013</v>
      </c>
      <c r="O101" s="29">
        <f>F101*'GS&lt;50 PW (2)'!$B$8</f>
        <v>0</v>
      </c>
      <c r="P101" s="29">
        <f>G101*'GS&lt;50 PW (2)'!$B$9</f>
        <v>-2317678.61743249</v>
      </c>
      <c r="Q101" s="29">
        <f>H101*'GS&lt;50 PW (2)'!$B$10</f>
        <v>5881409.8805781985</v>
      </c>
      <c r="R101" s="29">
        <f>I101*'GS&lt;50 PW (2)'!$B$11</f>
        <v>-215549.88615650401</v>
      </c>
      <c r="S101" s="44">
        <f>J101*'GS&lt;50 PW (2)'!$B$12</f>
        <v>26836760.484076213</v>
      </c>
      <c r="T101" s="29">
        <f>K101*'GS&lt;50 PW (2)'!$B$13</f>
        <v>10539230.25042633</v>
      </c>
      <c r="U101" s="44">
        <f t="shared" si="12"/>
        <v>14358787.471334349</v>
      </c>
      <c r="V101" s="44">
        <f t="shared" si="13"/>
        <v>-76121.240168616176</v>
      </c>
      <c r="W101" s="48">
        <f t="shared" si="14"/>
        <v>5.2734133405330291E-3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157">
        <f>'Monthly Data'!J102</f>
        <v>14790241.711502966</v>
      </c>
      <c r="E102" s="46">
        <f>'Monthly Data'!AL102</f>
        <v>25.199999999999996</v>
      </c>
      <c r="F102" s="46">
        <f>'Monthly Data'!AI102</f>
        <v>48.5</v>
      </c>
      <c r="G102" s="29">
        <f>'Monthly Data'!BG102</f>
        <v>101</v>
      </c>
      <c r="H102" s="46">
        <f>'Monthly Data'!X102</f>
        <v>3335</v>
      </c>
      <c r="I102" s="29">
        <f>'Monthly Data'!BF102</f>
        <v>1</v>
      </c>
      <c r="J102" s="157">
        <f>'Monthly Data'!H102</f>
        <v>5371</v>
      </c>
      <c r="K102" s="29">
        <f>'Monthly Data'!BH102</f>
        <v>31</v>
      </c>
      <c r="M102" s="29">
        <f>'GS&lt;50 PW (2)'!$B$6</f>
        <v>-27557429.082861301</v>
      </c>
      <c r="N102" s="29">
        <f>E102*'GS&lt;50 PW (2)'!$B$7</f>
        <v>125530.79797801214</v>
      </c>
      <c r="O102" s="29">
        <f>F102*'GS&lt;50 PW (2)'!$B$8</f>
        <v>655481.77972521447</v>
      </c>
      <c r="P102" s="29">
        <f>G102*'GS&lt;50 PW (2)'!$B$9</f>
        <v>-2340855.4036068153</v>
      </c>
      <c r="Q102" s="29">
        <f>H102*'GS&lt;50 PW (2)'!$B$10</f>
        <v>5875243.9573845416</v>
      </c>
      <c r="R102" s="29">
        <f>I102*'GS&lt;50 PW (2)'!$B$11</f>
        <v>-215549.88615650401</v>
      </c>
      <c r="S102" s="44">
        <f>J102*'GS&lt;50 PW (2)'!$B$12</f>
        <v>26806814.312808879</v>
      </c>
      <c r="T102" s="29">
        <f>K102*'GS&lt;50 PW (2)'!$B$13</f>
        <v>10890537.925440541</v>
      </c>
      <c r="U102" s="44">
        <f t="shared" si="12"/>
        <v>14239774.400712566</v>
      </c>
      <c r="V102" s="44">
        <f t="shared" si="13"/>
        <v>-550467.31079039909</v>
      </c>
      <c r="W102" s="48">
        <f t="shared" si="14"/>
        <v>3.7218276856305771E-2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157">
        <f>'Monthly Data'!J103</f>
        <v>15588790.711502966</v>
      </c>
      <c r="E103" s="46">
        <f>'Monthly Data'!AL103</f>
        <v>0</v>
      </c>
      <c r="F103" s="46">
        <f>'Monthly Data'!AI103</f>
        <v>95.899999999999977</v>
      </c>
      <c r="G103" s="29">
        <f>'Monthly Data'!BG103</f>
        <v>102</v>
      </c>
      <c r="H103" s="46">
        <f>'Monthly Data'!X103</f>
        <v>3341.9</v>
      </c>
      <c r="I103" s="29">
        <f>'Monthly Data'!BF103</f>
        <v>0</v>
      </c>
      <c r="J103" s="157">
        <f>'Monthly Data'!H103</f>
        <v>5437</v>
      </c>
      <c r="K103" s="29">
        <f>'Monthly Data'!BH103</f>
        <v>30</v>
      </c>
      <c r="M103" s="29">
        <f>'GS&lt;50 PW (2)'!$B$6</f>
        <v>-27557429.082861301</v>
      </c>
      <c r="N103" s="29">
        <f>E103*'GS&lt;50 PW (2)'!$B$7</f>
        <v>0</v>
      </c>
      <c r="O103" s="29">
        <f>F103*'GS&lt;50 PW (2)'!$B$8</f>
        <v>1296096.9623844959</v>
      </c>
      <c r="P103" s="29">
        <f>G103*'GS&lt;50 PW (2)'!$B$9</f>
        <v>-2364032.1897811401</v>
      </c>
      <c r="Q103" s="29">
        <f>H103*'GS&lt;50 PW (2)'!$B$10</f>
        <v>5887399.6345377509</v>
      </c>
      <c r="R103" s="29">
        <f>I103*'GS&lt;50 PW (2)'!$B$11</f>
        <v>0</v>
      </c>
      <c r="S103" s="44">
        <f>J103*'GS&lt;50 PW (2)'!$B$12</f>
        <v>27136222.196749561</v>
      </c>
      <c r="T103" s="29">
        <f>K103*'GS&lt;50 PW (2)'!$B$13</f>
        <v>10539230.25042633</v>
      </c>
      <c r="U103" s="44">
        <f t="shared" si="12"/>
        <v>14937487.771455698</v>
      </c>
      <c r="V103" s="44">
        <f t="shared" si="13"/>
        <v>-651302.94004726782</v>
      </c>
      <c r="W103" s="48">
        <f t="shared" si="14"/>
        <v>4.1780209388959946E-2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157">
        <f>'Monthly Data'!J104</f>
        <v>17320094.711502966</v>
      </c>
      <c r="E104" s="46">
        <f>'Monthly Data'!AL104</f>
        <v>0</v>
      </c>
      <c r="F104" s="46">
        <f>'Monthly Data'!AI104</f>
        <v>226.19999999999996</v>
      </c>
      <c r="G104" s="29">
        <f>'Monthly Data'!BG104</f>
        <v>103</v>
      </c>
      <c r="H104" s="46">
        <f>'Monthly Data'!X104</f>
        <v>3357.7</v>
      </c>
      <c r="I104" s="29">
        <f>'Monthly Data'!BF104</f>
        <v>0</v>
      </c>
      <c r="J104" s="157">
        <f>'Monthly Data'!H104</f>
        <v>5443</v>
      </c>
      <c r="K104" s="29">
        <f>'Monthly Data'!BH104</f>
        <v>31</v>
      </c>
      <c r="M104" s="29">
        <f>'GS&lt;50 PW (2)'!$B$6</f>
        <v>-27557429.082861301</v>
      </c>
      <c r="N104" s="29">
        <f>E104*'GS&lt;50 PW (2)'!$B$7</f>
        <v>0</v>
      </c>
      <c r="O104" s="29">
        <f>F104*'GS&lt;50 PW (2)'!$B$8</f>
        <v>3057112.9602854326</v>
      </c>
      <c r="P104" s="29">
        <f>G104*'GS&lt;50 PW (2)'!$B$9</f>
        <v>-2387208.9759554649</v>
      </c>
      <c r="Q104" s="29">
        <f>H104*'GS&lt;50 PW (2)'!$B$10</f>
        <v>5915234.3735262593</v>
      </c>
      <c r="R104" s="29">
        <f>I104*'GS&lt;50 PW (2)'!$B$11</f>
        <v>0</v>
      </c>
      <c r="S104" s="44">
        <f>J104*'GS&lt;50 PW (2)'!$B$12</f>
        <v>27166168.368016895</v>
      </c>
      <c r="T104" s="29">
        <f>K104*'GS&lt;50 PW (2)'!$B$13</f>
        <v>10890537.925440541</v>
      </c>
      <c r="U104" s="44">
        <f t="shared" si="12"/>
        <v>17084415.568452366</v>
      </c>
      <c r="V104" s="44">
        <f t="shared" si="13"/>
        <v>-235679.14305059984</v>
      </c>
      <c r="W104" s="48">
        <f t="shared" si="14"/>
        <v>1.3607266413738254E-2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157">
        <f>'Monthly Data'!J105</f>
        <v>17125835.711502966</v>
      </c>
      <c r="E105" s="46">
        <f>'Monthly Data'!AL105</f>
        <v>0</v>
      </c>
      <c r="F105" s="46">
        <f>'Monthly Data'!AI105</f>
        <v>225.8</v>
      </c>
      <c r="G105" s="29">
        <f>'Monthly Data'!BG105</f>
        <v>104</v>
      </c>
      <c r="H105" s="46">
        <f>'Monthly Data'!X105</f>
        <v>3354.6</v>
      </c>
      <c r="I105" s="29">
        <f>'Monthly Data'!BF105</f>
        <v>0</v>
      </c>
      <c r="J105" s="157">
        <f>'Monthly Data'!H105</f>
        <v>5466</v>
      </c>
      <c r="K105" s="29">
        <f>'Monthly Data'!BH105</f>
        <v>31</v>
      </c>
      <c r="M105" s="29">
        <f>'GS&lt;50 PW (2)'!$B$6</f>
        <v>-27557429.082861301</v>
      </c>
      <c r="N105" s="29">
        <f>E105*'GS&lt;50 PW (2)'!$B$7</f>
        <v>0</v>
      </c>
      <c r="O105" s="29">
        <f>F105*'GS&lt;50 PW (2)'!$B$8</f>
        <v>3051706.9249887303</v>
      </c>
      <c r="P105" s="29">
        <f>G105*'GS&lt;50 PW (2)'!$B$9</f>
        <v>-2410385.7621297897</v>
      </c>
      <c r="Q105" s="29">
        <f>H105*'GS&lt;50 PW (2)'!$B$10</f>
        <v>5909773.1272690203</v>
      </c>
      <c r="R105" s="29">
        <f>I105*'GS&lt;50 PW (2)'!$B$11</f>
        <v>0</v>
      </c>
      <c r="S105" s="44">
        <f>J105*'GS&lt;50 PW (2)'!$B$12</f>
        <v>27280962.024541676</v>
      </c>
      <c r="T105" s="29">
        <f>K105*'GS&lt;50 PW (2)'!$B$13</f>
        <v>10890537.925440541</v>
      </c>
      <c r="U105" s="44">
        <f t="shared" si="12"/>
        <v>17165165.157248877</v>
      </c>
      <c r="V105" s="44">
        <f t="shared" si="13"/>
        <v>39329.445745911449</v>
      </c>
      <c r="W105" s="48">
        <f t="shared" si="14"/>
        <v>2.2964978999240847E-3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157">
        <f>'Monthly Data'!J106</f>
        <v>15289545.711502966</v>
      </c>
      <c r="E106" s="46">
        <f>'Monthly Data'!AL106</f>
        <v>0</v>
      </c>
      <c r="F106" s="46">
        <f>'Monthly Data'!AI106</f>
        <v>114.70000000000003</v>
      </c>
      <c r="G106" s="29">
        <f>'Monthly Data'!BG106</f>
        <v>105</v>
      </c>
      <c r="H106" s="46">
        <f>'Monthly Data'!X106</f>
        <v>3347.2</v>
      </c>
      <c r="I106" s="29">
        <f>'Monthly Data'!BF106</f>
        <v>1</v>
      </c>
      <c r="J106" s="157">
        <f>'Monthly Data'!H106</f>
        <v>5466</v>
      </c>
      <c r="K106" s="29">
        <f>'Monthly Data'!BH106</f>
        <v>30</v>
      </c>
      <c r="M106" s="29">
        <f>'GS&lt;50 PW (2)'!$B$6</f>
        <v>-27557429.082861301</v>
      </c>
      <c r="N106" s="29">
        <f>E106*'GS&lt;50 PW (2)'!$B$7</f>
        <v>0</v>
      </c>
      <c r="O106" s="29">
        <f>F106*'GS&lt;50 PW (2)'!$B$8</f>
        <v>1550180.6213295283</v>
      </c>
      <c r="P106" s="29">
        <f>G106*'GS&lt;50 PW (2)'!$B$9</f>
        <v>-2433562.5483041145</v>
      </c>
      <c r="Q106" s="29">
        <f>H106*'GS&lt;50 PW (2)'!$B$10</f>
        <v>5896736.6039452888</v>
      </c>
      <c r="R106" s="29">
        <f>I106*'GS&lt;50 PW (2)'!$B$11</f>
        <v>-215549.88615650401</v>
      </c>
      <c r="S106" s="44">
        <f>J106*'GS&lt;50 PW (2)'!$B$12</f>
        <v>27280962.024541676</v>
      </c>
      <c r="T106" s="29">
        <f>K106*'GS&lt;50 PW (2)'!$B$13</f>
        <v>10539230.25042633</v>
      </c>
      <c r="U106" s="44">
        <f t="shared" si="12"/>
        <v>15060567.982920904</v>
      </c>
      <c r="V106" s="44">
        <f t="shared" si="13"/>
        <v>-228977.72858206183</v>
      </c>
      <c r="W106" s="48">
        <f t="shared" si="14"/>
        <v>1.4976097583448297E-2</v>
      </c>
    </row>
    <row r="107" spans="1:23" x14ac:dyDescent="0.2">
      <c r="A107" s="45">
        <f>'Monthly Data'!A107</f>
        <v>43374</v>
      </c>
      <c r="B107" s="29">
        <f t="shared" si="8"/>
        <v>2018</v>
      </c>
      <c r="C107" s="29">
        <f t="shared" si="9"/>
        <v>10</v>
      </c>
      <c r="D107" s="157">
        <f>'Monthly Data'!J107</f>
        <v>14360792.711502966</v>
      </c>
      <c r="E107" s="46">
        <f>'Monthly Data'!AL107</f>
        <v>88.200000000000031</v>
      </c>
      <c r="F107" s="46">
        <f>'Monthly Data'!AI107</f>
        <v>16.2</v>
      </c>
      <c r="G107" s="29">
        <f>'Monthly Data'!BG107</f>
        <v>106</v>
      </c>
      <c r="H107" s="46">
        <f>'Monthly Data'!X107</f>
        <v>3346.6</v>
      </c>
      <c r="I107" s="29">
        <f>'Monthly Data'!BF107</f>
        <v>1</v>
      </c>
      <c r="J107" s="157">
        <f>'Monthly Data'!H107</f>
        <v>5469</v>
      </c>
      <c r="K107" s="29">
        <f>'Monthly Data'!BH107</f>
        <v>31</v>
      </c>
      <c r="M107" s="29">
        <f>'GS&lt;50 PW (2)'!$B$6</f>
        <v>-27557429.082861301</v>
      </c>
      <c r="N107" s="29">
        <f>E107*'GS&lt;50 PW (2)'!$B$7</f>
        <v>439357.79292304273</v>
      </c>
      <c r="O107" s="29">
        <f>F107*'GS&lt;50 PW (2)'!$B$8</f>
        <v>218944.42951646337</v>
      </c>
      <c r="P107" s="29">
        <f>G107*'GS&lt;50 PW (2)'!$B$9</f>
        <v>-2456739.3344784398</v>
      </c>
      <c r="Q107" s="29">
        <f>H107*'GS&lt;50 PW (2)'!$B$10</f>
        <v>5895679.5885406621</v>
      </c>
      <c r="R107" s="29">
        <f>I107*'GS&lt;50 PW (2)'!$B$11</f>
        <v>-215549.88615650401</v>
      </c>
      <c r="S107" s="44">
        <f>J107*'GS&lt;50 PW (2)'!$B$12</f>
        <v>27295935.110175341</v>
      </c>
      <c r="T107" s="29">
        <f>K107*'GS&lt;50 PW (2)'!$B$13</f>
        <v>10890537.925440541</v>
      </c>
      <c r="U107" s="44">
        <f t="shared" si="12"/>
        <v>14510736.543099811</v>
      </c>
      <c r="V107" s="44">
        <f t="shared" si="13"/>
        <v>149943.83159684576</v>
      </c>
      <c r="W107" s="48">
        <f t="shared" si="14"/>
        <v>1.044119461990013E-2</v>
      </c>
    </row>
    <row r="108" spans="1:23" x14ac:dyDescent="0.2">
      <c r="A108" s="45">
        <f>'Monthly Data'!A108</f>
        <v>43405</v>
      </c>
      <c r="B108" s="29">
        <f t="shared" si="8"/>
        <v>2018</v>
      </c>
      <c r="C108" s="29">
        <f t="shared" si="9"/>
        <v>11</v>
      </c>
      <c r="D108" s="157">
        <f>'Monthly Data'!J108</f>
        <v>14828956.711502966</v>
      </c>
      <c r="E108" s="46">
        <f>'Monthly Data'!AL108</f>
        <v>272.40000000000003</v>
      </c>
      <c r="F108" s="46">
        <f>'Monthly Data'!AI108</f>
        <v>0</v>
      </c>
      <c r="G108" s="29">
        <f>'Monthly Data'!BG108</f>
        <v>107</v>
      </c>
      <c r="H108" s="46">
        <f>'Monthly Data'!X108</f>
        <v>3365.9</v>
      </c>
      <c r="I108" s="29">
        <f>'Monthly Data'!BF108</f>
        <v>1</v>
      </c>
      <c r="J108" s="157">
        <f>'Monthly Data'!H108</f>
        <v>5496</v>
      </c>
      <c r="K108" s="29">
        <f>'Monthly Data'!BH108</f>
        <v>30</v>
      </c>
      <c r="M108" s="29">
        <f>'GS&lt;50 PW (2)'!$B$6</f>
        <v>-27557429.082861301</v>
      </c>
      <c r="N108" s="29">
        <f>E108*'GS&lt;50 PW (2)'!$B$7</f>
        <v>1356928.149571846</v>
      </c>
      <c r="O108" s="29">
        <f>F108*'GS&lt;50 PW (2)'!$B$8</f>
        <v>0</v>
      </c>
      <c r="P108" s="29">
        <f>G108*'GS&lt;50 PW (2)'!$B$9</f>
        <v>-2479916.1206527646</v>
      </c>
      <c r="Q108" s="29">
        <f>H108*'GS&lt;50 PW (2)'!$B$10</f>
        <v>5929680.2507228274</v>
      </c>
      <c r="R108" s="29">
        <f>I108*'GS&lt;50 PW (2)'!$B$11</f>
        <v>-215549.88615650401</v>
      </c>
      <c r="S108" s="44">
        <f>J108*'GS&lt;50 PW (2)'!$B$12</f>
        <v>27430692.880878348</v>
      </c>
      <c r="T108" s="29">
        <f>K108*'GS&lt;50 PW (2)'!$B$13</f>
        <v>10539230.25042633</v>
      </c>
      <c r="U108" s="44">
        <f t="shared" si="12"/>
        <v>15003636.441928782</v>
      </c>
      <c r="V108" s="44">
        <f t="shared" si="13"/>
        <v>174679.73042581603</v>
      </c>
      <c r="W108" s="48">
        <f t="shared" si="14"/>
        <v>1.1779637220891963E-2</v>
      </c>
    </row>
    <row r="109" spans="1:23" x14ac:dyDescent="0.2">
      <c r="A109" s="45">
        <f>'Monthly Data'!A109</f>
        <v>43435</v>
      </c>
      <c r="B109" s="29">
        <f t="shared" si="8"/>
        <v>2018</v>
      </c>
      <c r="C109" s="29">
        <f t="shared" si="9"/>
        <v>12</v>
      </c>
      <c r="D109" s="157">
        <f>'Monthly Data'!J109</f>
        <v>15678882.711502966</v>
      </c>
      <c r="E109" s="46">
        <f>'Monthly Data'!AL109</f>
        <v>330</v>
      </c>
      <c r="F109" s="46">
        <f>'Monthly Data'!AI109</f>
        <v>0</v>
      </c>
      <c r="G109" s="29">
        <f>'Monthly Data'!BG109</f>
        <v>108</v>
      </c>
      <c r="H109" s="46">
        <f>'Monthly Data'!X109</f>
        <v>3382.8</v>
      </c>
      <c r="I109" s="29">
        <f>'Monthly Data'!BF109</f>
        <v>0</v>
      </c>
      <c r="J109" s="157">
        <f>'Monthly Data'!H109</f>
        <v>5494</v>
      </c>
      <c r="K109" s="29">
        <f>'Monthly Data'!BH109</f>
        <v>31</v>
      </c>
      <c r="M109" s="29">
        <f>'GS&lt;50 PW (2)'!$B$6</f>
        <v>-27557429.082861301</v>
      </c>
      <c r="N109" s="29">
        <f>E109*'GS&lt;50 PW (2)'!$B$7</f>
        <v>1643855.6878073022</v>
      </c>
      <c r="O109" s="29">
        <f>F109*'GS&lt;50 PW (2)'!$B$8</f>
        <v>0</v>
      </c>
      <c r="P109" s="29">
        <f>G109*'GS&lt;50 PW (2)'!$B$9</f>
        <v>-2503092.9068270894</v>
      </c>
      <c r="Q109" s="29">
        <f>H109*'GS&lt;50 PW (2)'!$B$10</f>
        <v>5959452.8512864858</v>
      </c>
      <c r="R109" s="29">
        <f>I109*'GS&lt;50 PW (2)'!$B$11</f>
        <v>0</v>
      </c>
      <c r="S109" s="44">
        <f>J109*'GS&lt;50 PW (2)'!$B$12</f>
        <v>27420710.823789235</v>
      </c>
      <c r="T109" s="29">
        <f>K109*'GS&lt;50 PW (2)'!$B$13</f>
        <v>10890537.925440541</v>
      </c>
      <c r="U109" s="44">
        <f t="shared" si="12"/>
        <v>15854035.298635175</v>
      </c>
      <c r="V109" s="44">
        <f t="shared" si="13"/>
        <v>175152.58713220991</v>
      </c>
      <c r="W109" s="48">
        <f t="shared" si="14"/>
        <v>1.1171241621936971E-2</v>
      </c>
    </row>
    <row r="110" spans="1:23" x14ac:dyDescent="0.2">
      <c r="A110" s="45">
        <f>'Monthly Data'!A110</f>
        <v>43466</v>
      </c>
      <c r="B110" s="29">
        <f t="shared" si="8"/>
        <v>2019</v>
      </c>
      <c r="C110" s="29">
        <f t="shared" si="9"/>
        <v>1</v>
      </c>
      <c r="D110" s="157">
        <f>'Monthly Data'!J110</f>
        <v>16768813.412260393</v>
      </c>
      <c r="E110" s="46">
        <f>'Monthly Data'!AL110</f>
        <v>514</v>
      </c>
      <c r="F110" s="46">
        <f>'Monthly Data'!AI110</f>
        <v>0</v>
      </c>
      <c r="G110" s="29">
        <f>'Monthly Data'!BG110</f>
        <v>109</v>
      </c>
      <c r="H110" s="46">
        <f>'Monthly Data'!X110</f>
        <v>3394.9</v>
      </c>
      <c r="I110" s="29">
        <f>'Monthly Data'!BF110</f>
        <v>0</v>
      </c>
      <c r="J110" s="157">
        <f>'Monthly Data'!H110</f>
        <v>5499</v>
      </c>
      <c r="K110" s="29">
        <f>'Monthly Data'!BH110</f>
        <v>31</v>
      </c>
      <c r="M110" s="29">
        <f>'GS&lt;50 PW (2)'!$B$6</f>
        <v>-27557429.082861301</v>
      </c>
      <c r="N110" s="29">
        <f>E110*'GS&lt;50 PW (2)'!$B$7</f>
        <v>2560429.7682816768</v>
      </c>
      <c r="O110" s="29">
        <f>F110*'GS&lt;50 PW (2)'!$B$8</f>
        <v>0</v>
      </c>
      <c r="P110" s="29">
        <f>G110*'GS&lt;50 PW (2)'!$B$9</f>
        <v>-2526269.6930014142</v>
      </c>
      <c r="Q110" s="29">
        <f>H110*'GS&lt;50 PW (2)'!$B$10</f>
        <v>5980769.3286131276</v>
      </c>
      <c r="R110" s="29">
        <f>I110*'GS&lt;50 PW (2)'!$B$11</f>
        <v>0</v>
      </c>
      <c r="S110" s="44">
        <f>J110*'GS&lt;50 PW (2)'!$B$12</f>
        <v>27445665.966512017</v>
      </c>
      <c r="T110" s="29">
        <f>K110*'GS&lt;50 PW (2)'!$B$13</f>
        <v>10890537.925440541</v>
      </c>
      <c r="U110" s="44">
        <f t="shared" si="12"/>
        <v>16793704.212984644</v>
      </c>
      <c r="V110" s="44">
        <f t="shared" si="13"/>
        <v>24890.800724251196</v>
      </c>
      <c r="W110" s="48">
        <f t="shared" si="14"/>
        <v>1.4843507475640746E-3</v>
      </c>
    </row>
    <row r="111" spans="1:23" x14ac:dyDescent="0.2">
      <c r="A111" s="45">
        <f>'Monthly Data'!A111</f>
        <v>43497</v>
      </c>
      <c r="B111" s="29">
        <f t="shared" si="8"/>
        <v>2019</v>
      </c>
      <c r="C111" s="29">
        <f t="shared" si="9"/>
        <v>2</v>
      </c>
      <c r="D111" s="157">
        <f>'Monthly Data'!J111</f>
        <v>15507441.412260393</v>
      </c>
      <c r="E111" s="46">
        <f>'Monthly Data'!AL111</f>
        <v>403.70000000000005</v>
      </c>
      <c r="F111" s="46">
        <f>'Monthly Data'!AI111</f>
        <v>0</v>
      </c>
      <c r="G111" s="29">
        <f>'Monthly Data'!BG111</f>
        <v>110</v>
      </c>
      <c r="H111" s="46">
        <f>'Monthly Data'!X111</f>
        <v>3412.3</v>
      </c>
      <c r="I111" s="29">
        <f>'Monthly Data'!BF111</f>
        <v>0</v>
      </c>
      <c r="J111" s="157">
        <f>'Monthly Data'!H111</f>
        <v>5507</v>
      </c>
      <c r="K111" s="29">
        <f>'Monthly Data'!BH111</f>
        <v>28</v>
      </c>
      <c r="M111" s="29">
        <f>'GS&lt;50 PW (2)'!$B$6</f>
        <v>-27557429.082861301</v>
      </c>
      <c r="N111" s="29">
        <f>E111*'GS&lt;50 PW (2)'!$B$7</f>
        <v>2010983.4580842664</v>
      </c>
      <c r="O111" s="29">
        <f>F111*'GS&lt;50 PW (2)'!$B$8</f>
        <v>0</v>
      </c>
      <c r="P111" s="29">
        <f>G111*'GS&lt;50 PW (2)'!$B$9</f>
        <v>-2549446.479175739</v>
      </c>
      <c r="Q111" s="29">
        <f>H111*'GS&lt;50 PW (2)'!$B$10</f>
        <v>6011422.7753473083</v>
      </c>
      <c r="R111" s="29">
        <f>I111*'GS&lt;50 PW (2)'!$B$11</f>
        <v>0</v>
      </c>
      <c r="S111" s="44">
        <f>J111*'GS&lt;50 PW (2)'!$B$12</f>
        <v>27485594.19486846</v>
      </c>
      <c r="T111" s="29">
        <f>K111*'GS&lt;50 PW (2)'!$B$13</f>
        <v>9836614.9003979079</v>
      </c>
      <c r="U111" s="44">
        <f t="shared" si="12"/>
        <v>15237739.766660903</v>
      </c>
      <c r="V111" s="44">
        <f t="shared" si="13"/>
        <v>-269701.64559949003</v>
      </c>
      <c r="W111" s="48">
        <f t="shared" si="14"/>
        <v>1.7391756539944771E-2</v>
      </c>
    </row>
    <row r="112" spans="1:23" x14ac:dyDescent="0.2">
      <c r="A112" s="45">
        <f>'Monthly Data'!A112</f>
        <v>43525</v>
      </c>
      <c r="B112" s="29">
        <f t="shared" si="8"/>
        <v>2019</v>
      </c>
      <c r="C112" s="29">
        <f t="shared" si="9"/>
        <v>3</v>
      </c>
      <c r="D112" s="157">
        <f>'Monthly Data'!J112</f>
        <v>16257283.412260393</v>
      </c>
      <c r="E112" s="46">
        <f>'Monthly Data'!AL112</f>
        <v>370.49999999999989</v>
      </c>
      <c r="F112" s="46">
        <f>'Monthly Data'!AI112</f>
        <v>0</v>
      </c>
      <c r="G112" s="29">
        <f>'Monthly Data'!BG112</f>
        <v>111</v>
      </c>
      <c r="H112" s="46">
        <f>'Monthly Data'!X112</f>
        <v>3430.6</v>
      </c>
      <c r="I112" s="29">
        <f>'Monthly Data'!BF112</f>
        <v>1</v>
      </c>
      <c r="J112" s="157">
        <f>'Monthly Data'!H112</f>
        <v>5500</v>
      </c>
      <c r="K112" s="29">
        <f>'Monthly Data'!BH112</f>
        <v>31</v>
      </c>
      <c r="M112" s="29">
        <f>'GS&lt;50 PW (2)'!$B$6</f>
        <v>-27557429.082861301</v>
      </c>
      <c r="N112" s="29">
        <f>E112*'GS&lt;50 PW (2)'!$B$7</f>
        <v>1845601.6131291068</v>
      </c>
      <c r="O112" s="29">
        <f>F112*'GS&lt;50 PW (2)'!$B$8</f>
        <v>0</v>
      </c>
      <c r="P112" s="29">
        <f>G112*'GS&lt;50 PW (2)'!$B$9</f>
        <v>-2572623.2653500643</v>
      </c>
      <c r="Q112" s="29">
        <f>H112*'GS&lt;50 PW (2)'!$B$10</f>
        <v>6043661.7451884281</v>
      </c>
      <c r="R112" s="29">
        <f>I112*'GS&lt;50 PW (2)'!$B$11</f>
        <v>-215549.88615650401</v>
      </c>
      <c r="S112" s="44">
        <f>J112*'GS&lt;50 PW (2)'!$B$12</f>
        <v>27450656.99505657</v>
      </c>
      <c r="T112" s="29">
        <f>K112*'GS&lt;50 PW (2)'!$B$13</f>
        <v>10890537.925440541</v>
      </c>
      <c r="U112" s="44">
        <f t="shared" si="12"/>
        <v>15884856.044446776</v>
      </c>
      <c r="V112" s="44">
        <f t="shared" si="13"/>
        <v>-372427.36781361699</v>
      </c>
      <c r="W112" s="48">
        <f t="shared" si="14"/>
        <v>2.2908339503557633E-2</v>
      </c>
    </row>
    <row r="113" spans="1:26" x14ac:dyDescent="0.2">
      <c r="A113" s="45">
        <f>'Monthly Data'!A113</f>
        <v>43556</v>
      </c>
      <c r="B113" s="29">
        <f t="shared" si="8"/>
        <v>2019</v>
      </c>
      <c r="C113" s="29">
        <f t="shared" si="9"/>
        <v>4</v>
      </c>
      <c r="D113" s="157">
        <f>'Monthly Data'!J113</f>
        <v>14467856.412260393</v>
      </c>
      <c r="E113" s="46">
        <f>'Monthly Data'!AL113</f>
        <v>173.29999999999998</v>
      </c>
      <c r="F113" s="46">
        <f>'Monthly Data'!AI113</f>
        <v>0</v>
      </c>
      <c r="G113" s="29">
        <f>'Monthly Data'!BG113</f>
        <v>112</v>
      </c>
      <c r="H113" s="46">
        <f>'Monthly Data'!X113</f>
        <v>3447.9</v>
      </c>
      <c r="I113" s="29">
        <f>'Monthly Data'!BF113</f>
        <v>1</v>
      </c>
      <c r="J113" s="157">
        <f>'Monthly Data'!H113</f>
        <v>5496</v>
      </c>
      <c r="K113" s="29">
        <f>'Monthly Data'!BH113</f>
        <v>30</v>
      </c>
      <c r="M113" s="29">
        <f>'GS&lt;50 PW (2)'!$B$6</f>
        <v>-27557429.082861301</v>
      </c>
      <c r="N113" s="29">
        <f>E113*'GS&lt;50 PW (2)'!$B$7</f>
        <v>863273.30514244072</v>
      </c>
      <c r="O113" s="29">
        <f>F113*'GS&lt;50 PW (2)'!$B$8</f>
        <v>0</v>
      </c>
      <c r="P113" s="29">
        <f>G113*'GS&lt;50 PW (2)'!$B$9</f>
        <v>-2595800.0515243891</v>
      </c>
      <c r="Q113" s="29">
        <f>H113*'GS&lt;50 PW (2)'!$B$10</f>
        <v>6074139.0226885043</v>
      </c>
      <c r="R113" s="29">
        <f>I113*'GS&lt;50 PW (2)'!$B$11</f>
        <v>-215549.88615650401</v>
      </c>
      <c r="S113" s="44">
        <f>J113*'GS&lt;50 PW (2)'!$B$12</f>
        <v>27430692.880878348</v>
      </c>
      <c r="T113" s="29">
        <f>K113*'GS&lt;50 PW (2)'!$B$13</f>
        <v>10539230.25042633</v>
      </c>
      <c r="U113" s="44">
        <f t="shared" si="12"/>
        <v>14538556.438593429</v>
      </c>
      <c r="V113" s="44">
        <f t="shared" si="13"/>
        <v>70700.026333035901</v>
      </c>
      <c r="W113" s="48">
        <f t="shared" si="14"/>
        <v>4.8866967101721497E-3</v>
      </c>
    </row>
    <row r="114" spans="1:26" x14ac:dyDescent="0.2">
      <c r="A114" s="45">
        <f>'Monthly Data'!A114</f>
        <v>43586</v>
      </c>
      <c r="B114" s="29">
        <f t="shared" si="8"/>
        <v>2019</v>
      </c>
      <c r="C114" s="29">
        <f t="shared" si="9"/>
        <v>5</v>
      </c>
      <c r="D114" s="157">
        <f>'Monthly Data'!J114</f>
        <v>14209768.412260393</v>
      </c>
      <c r="E114" s="46">
        <f>'Monthly Data'!AL114</f>
        <v>63.5</v>
      </c>
      <c r="F114" s="46">
        <f>'Monthly Data'!AI114</f>
        <v>4.5999999999999979</v>
      </c>
      <c r="G114" s="29">
        <f>'Monthly Data'!BG114</f>
        <v>113</v>
      </c>
      <c r="H114" s="46">
        <f>'Monthly Data'!X114</f>
        <v>3461.7</v>
      </c>
      <c r="I114" s="29">
        <f>'Monthly Data'!BF114</f>
        <v>1</v>
      </c>
      <c r="J114" s="157">
        <f>'Monthly Data'!H114</f>
        <v>5489</v>
      </c>
      <c r="K114" s="29">
        <f>'Monthly Data'!BH114</f>
        <v>31</v>
      </c>
      <c r="M114" s="29">
        <f>'GS&lt;50 PW (2)'!$B$6</f>
        <v>-27557429.082861301</v>
      </c>
      <c r="N114" s="29">
        <f>E114*'GS&lt;50 PW (2)'!$B$7</f>
        <v>316317.68538110208</v>
      </c>
      <c r="O114" s="29">
        <f>F114*'GS&lt;50 PW (2)'!$B$8</f>
        <v>62169.405912082169</v>
      </c>
      <c r="P114" s="29">
        <f>G114*'GS&lt;50 PW (2)'!$B$9</f>
        <v>-2618976.8376987139</v>
      </c>
      <c r="Q114" s="29">
        <f>H114*'GS&lt;50 PW (2)'!$B$10</f>
        <v>6098450.3769949228</v>
      </c>
      <c r="R114" s="29">
        <f>I114*'GS&lt;50 PW (2)'!$B$11</f>
        <v>-215549.88615650401</v>
      </c>
      <c r="S114" s="44">
        <f>J114*'GS&lt;50 PW (2)'!$B$12</f>
        <v>27395755.681066457</v>
      </c>
      <c r="T114" s="29">
        <f>K114*'GS&lt;50 PW (2)'!$B$13</f>
        <v>10890537.925440541</v>
      </c>
      <c r="U114" s="44">
        <f t="shared" si="12"/>
        <v>14371275.26807859</v>
      </c>
      <c r="V114" s="44">
        <f t="shared" si="13"/>
        <v>161506.85581819713</v>
      </c>
      <c r="W114" s="48">
        <f t="shared" si="14"/>
        <v>1.1365903449830097E-2</v>
      </c>
    </row>
    <row r="115" spans="1:26" x14ac:dyDescent="0.2">
      <c r="A115" s="45">
        <f>'Monthly Data'!A115</f>
        <v>43617</v>
      </c>
      <c r="B115" s="29">
        <f t="shared" si="8"/>
        <v>2019</v>
      </c>
      <c r="C115" s="29">
        <f t="shared" si="9"/>
        <v>6</v>
      </c>
      <c r="D115" s="157">
        <f>'Monthly Data'!J115</f>
        <v>14742734.412260393</v>
      </c>
      <c r="E115" s="46">
        <f>'Monthly Data'!AL115</f>
        <v>0.19999999999999929</v>
      </c>
      <c r="F115" s="46">
        <f>'Monthly Data'!AI115</f>
        <v>61.2</v>
      </c>
      <c r="G115" s="29">
        <f>'Monthly Data'!BG115</f>
        <v>114</v>
      </c>
      <c r="H115" s="46">
        <f>'Monthly Data'!X115</f>
        <v>3472.4</v>
      </c>
      <c r="I115" s="29">
        <f>'Monthly Data'!BF115</f>
        <v>0</v>
      </c>
      <c r="J115" s="157">
        <f>'Monthly Data'!H115</f>
        <v>5489</v>
      </c>
      <c r="K115" s="29">
        <f>'Monthly Data'!BH115</f>
        <v>30</v>
      </c>
      <c r="M115" s="29">
        <f>'GS&lt;50 PW (2)'!$B$6</f>
        <v>-27557429.082861301</v>
      </c>
      <c r="N115" s="29">
        <f>E115*'GS&lt;50 PW (2)'!$B$7</f>
        <v>996.27617442866438</v>
      </c>
      <c r="O115" s="29">
        <f>F115*'GS&lt;50 PW (2)'!$B$8</f>
        <v>827123.40039552841</v>
      </c>
      <c r="P115" s="29">
        <f>G115*'GS&lt;50 PW (2)'!$B$9</f>
        <v>-2642153.6238730387</v>
      </c>
      <c r="Q115" s="29">
        <f>H115*'GS&lt;50 PW (2)'!$B$10</f>
        <v>6117300.4850441031</v>
      </c>
      <c r="R115" s="29">
        <f>I115*'GS&lt;50 PW (2)'!$B$11</f>
        <v>0</v>
      </c>
      <c r="S115" s="44">
        <f>J115*'GS&lt;50 PW (2)'!$B$12</f>
        <v>27395755.681066457</v>
      </c>
      <c r="T115" s="29">
        <f>K115*'GS&lt;50 PW (2)'!$B$13</f>
        <v>10539230.25042633</v>
      </c>
      <c r="U115" s="44">
        <f t="shared" si="12"/>
        <v>14680823.386372507</v>
      </c>
      <c r="V115" s="44">
        <f t="shared" si="13"/>
        <v>-61911.025887886062</v>
      </c>
      <c r="W115" s="48">
        <f t="shared" si="14"/>
        <v>4.199426250017734E-3</v>
      </c>
    </row>
    <row r="116" spans="1:26" x14ac:dyDescent="0.2">
      <c r="A116" s="45">
        <f>'Monthly Data'!A116</f>
        <v>43647</v>
      </c>
      <c r="B116" s="29">
        <f t="shared" si="8"/>
        <v>2019</v>
      </c>
      <c r="C116" s="29">
        <f t="shared" si="9"/>
        <v>7</v>
      </c>
      <c r="D116" s="157">
        <f>'Monthly Data'!J116</f>
        <v>17257525.412260391</v>
      </c>
      <c r="E116" s="46">
        <f>'Monthly Data'!AL116</f>
        <v>0</v>
      </c>
      <c r="F116" s="46">
        <f>'Monthly Data'!AI116</f>
        <v>214.60000000000002</v>
      </c>
      <c r="G116" s="29">
        <f>'Monthly Data'!BG116</f>
        <v>115</v>
      </c>
      <c r="H116" s="46">
        <f>'Monthly Data'!X116</f>
        <v>3487.5</v>
      </c>
      <c r="I116" s="29">
        <f>'Monthly Data'!BF116</f>
        <v>0</v>
      </c>
      <c r="J116" s="157">
        <f>'Monthly Data'!H116</f>
        <v>5495</v>
      </c>
      <c r="K116" s="29">
        <f>'Monthly Data'!BH116</f>
        <v>31</v>
      </c>
      <c r="M116" s="29">
        <f>'GS&lt;50 PW (2)'!$B$6</f>
        <v>-27557429.082861301</v>
      </c>
      <c r="N116" s="29">
        <f>E116*'GS&lt;50 PW (2)'!$B$7</f>
        <v>0</v>
      </c>
      <c r="O116" s="29">
        <f>F116*'GS&lt;50 PW (2)'!$B$8</f>
        <v>2900337.9366810522</v>
      </c>
      <c r="P116" s="29">
        <f>G116*'GS&lt;50 PW (2)'!$B$9</f>
        <v>-2665330.4100473635</v>
      </c>
      <c r="Q116" s="29">
        <f>H116*'GS&lt;50 PW (2)'!$B$10</f>
        <v>6143902.0393938795</v>
      </c>
      <c r="R116" s="29">
        <f>I116*'GS&lt;50 PW (2)'!$B$11</f>
        <v>0</v>
      </c>
      <c r="S116" s="44">
        <f>J116*'GS&lt;50 PW (2)'!$B$12</f>
        <v>27425701.852333792</v>
      </c>
      <c r="T116" s="29">
        <f>K116*'GS&lt;50 PW (2)'!$B$13</f>
        <v>10890537.925440541</v>
      </c>
      <c r="U116" s="44">
        <f t="shared" si="12"/>
        <v>17137720.260940596</v>
      </c>
      <c r="V116" s="44">
        <f t="shared" si="13"/>
        <v>-119805.15131979436</v>
      </c>
      <c r="W116" s="48">
        <f t="shared" si="14"/>
        <v>6.942197589619674E-3</v>
      </c>
    </row>
    <row r="117" spans="1:26" x14ac:dyDescent="0.2">
      <c r="A117" s="45">
        <f>'Monthly Data'!A117</f>
        <v>43678</v>
      </c>
      <c r="B117" s="29">
        <f t="shared" si="8"/>
        <v>2019</v>
      </c>
      <c r="C117" s="29">
        <f t="shared" si="9"/>
        <v>8</v>
      </c>
      <c r="D117" s="157">
        <f>'Monthly Data'!J117</f>
        <v>16523491.412260393</v>
      </c>
      <c r="E117" s="46">
        <f>'Monthly Data'!AL117</f>
        <v>0</v>
      </c>
      <c r="F117" s="46">
        <f>'Monthly Data'!AI117</f>
        <v>163.29999999999998</v>
      </c>
      <c r="G117" s="29">
        <f>'Monthly Data'!BG117</f>
        <v>116</v>
      </c>
      <c r="H117" s="46">
        <f>'Monthly Data'!X117</f>
        <v>3500.1</v>
      </c>
      <c r="I117" s="29">
        <f>'Monthly Data'!BF117</f>
        <v>0</v>
      </c>
      <c r="J117" s="157">
        <f>'Monthly Data'!H117</f>
        <v>5492</v>
      </c>
      <c r="K117" s="29">
        <f>'Monthly Data'!BH117</f>
        <v>31</v>
      </c>
      <c r="M117" s="29">
        <f>'GS&lt;50 PW (2)'!$B$6</f>
        <v>-27557429.082861301</v>
      </c>
      <c r="N117" s="29">
        <f>E117*'GS&lt;50 PW (2)'!$B$7</f>
        <v>0</v>
      </c>
      <c r="O117" s="29">
        <f>F117*'GS&lt;50 PW (2)'!$B$8</f>
        <v>2207013.909878918</v>
      </c>
      <c r="P117" s="29">
        <f>G117*'GS&lt;50 PW (2)'!$B$9</f>
        <v>-2688507.1962216888</v>
      </c>
      <c r="Q117" s="29">
        <f>H117*'GS&lt;50 PW (2)'!$B$10</f>
        <v>6166099.3628910445</v>
      </c>
      <c r="R117" s="29">
        <f>I117*'GS&lt;50 PW (2)'!$B$11</f>
        <v>0</v>
      </c>
      <c r="S117" s="44">
        <f>J117*'GS&lt;50 PW (2)'!$B$12</f>
        <v>27410728.766700126</v>
      </c>
      <c r="T117" s="29">
        <f>K117*'GS&lt;50 PW (2)'!$B$13</f>
        <v>10890537.925440541</v>
      </c>
      <c r="U117" s="44">
        <f t="shared" si="12"/>
        <v>16428443.685827637</v>
      </c>
      <c r="V117" s="44">
        <f t="shared" si="13"/>
        <v>-95047.726432755589</v>
      </c>
      <c r="W117" s="48">
        <f t="shared" si="14"/>
        <v>5.7522786232835996E-3</v>
      </c>
    </row>
    <row r="118" spans="1:26" x14ac:dyDescent="0.2">
      <c r="A118" s="45">
        <f>'Monthly Data'!A118</f>
        <v>43709</v>
      </c>
      <c r="B118" s="29">
        <f t="shared" si="8"/>
        <v>2019</v>
      </c>
      <c r="C118" s="29">
        <f t="shared" si="9"/>
        <v>9</v>
      </c>
      <c r="D118" s="157">
        <f>'Monthly Data'!J118</f>
        <v>14663873.412260393</v>
      </c>
      <c r="E118" s="46">
        <f>'Monthly Data'!AL118</f>
        <v>0</v>
      </c>
      <c r="F118" s="46">
        <f>'Monthly Data'!AI118</f>
        <v>78.7</v>
      </c>
      <c r="G118" s="29">
        <f>'Monthly Data'!BG118</f>
        <v>117</v>
      </c>
      <c r="H118" s="46">
        <f>'Monthly Data'!X118</f>
        <v>3522.9</v>
      </c>
      <c r="I118" s="29">
        <f>'Monthly Data'!BF118</f>
        <v>1</v>
      </c>
      <c r="J118" s="157">
        <f>'Monthly Data'!H118</f>
        <v>5496</v>
      </c>
      <c r="K118" s="29">
        <f>'Monthly Data'!BH118</f>
        <v>30</v>
      </c>
      <c r="M118" s="29">
        <f>'GS&lt;50 PW (2)'!$B$6</f>
        <v>-27557429.082861301</v>
      </c>
      <c r="N118" s="29">
        <f>E118*'GS&lt;50 PW (2)'!$B$7</f>
        <v>0</v>
      </c>
      <c r="O118" s="29">
        <f>F118*'GS&lt;50 PW (2)'!$B$8</f>
        <v>1063637.4446262759</v>
      </c>
      <c r="P118" s="29">
        <f>G118*'GS&lt;50 PW (2)'!$B$9</f>
        <v>-2711683.9823960136</v>
      </c>
      <c r="Q118" s="29">
        <f>H118*'GS&lt;50 PW (2)'!$B$10</f>
        <v>6206265.9482668675</v>
      </c>
      <c r="R118" s="29">
        <f>I118*'GS&lt;50 PW (2)'!$B$11</f>
        <v>-215549.88615650401</v>
      </c>
      <c r="S118" s="44">
        <f>J118*'GS&lt;50 PW (2)'!$B$12</f>
        <v>27430692.880878348</v>
      </c>
      <c r="T118" s="29">
        <f>K118*'GS&lt;50 PW (2)'!$B$13</f>
        <v>10539230.25042633</v>
      </c>
      <c r="U118" s="44">
        <f t="shared" si="12"/>
        <v>14755163.572784003</v>
      </c>
      <c r="V118" s="44">
        <f t="shared" si="13"/>
        <v>91290.16052361019</v>
      </c>
      <c r="W118" s="48">
        <f t="shared" si="14"/>
        <v>6.2255147706937334E-3</v>
      </c>
    </row>
    <row r="119" spans="1:26" x14ac:dyDescent="0.2">
      <c r="A119" s="45">
        <f>'Monthly Data'!A119</f>
        <v>43739</v>
      </c>
      <c r="B119" s="29">
        <f t="shared" si="8"/>
        <v>2019</v>
      </c>
      <c r="C119" s="29">
        <f t="shared" si="9"/>
        <v>10</v>
      </c>
      <c r="D119" s="157">
        <f>'Monthly Data'!J119</f>
        <v>13981094.412260393</v>
      </c>
      <c r="E119" s="46">
        <f>'Monthly Data'!AL119</f>
        <v>32</v>
      </c>
      <c r="F119" s="46">
        <f>'Monthly Data'!AI119</f>
        <v>8.3999999999999986</v>
      </c>
      <c r="G119" s="29">
        <f>'Monthly Data'!BG119</f>
        <v>118</v>
      </c>
      <c r="H119" s="46">
        <f>'Monthly Data'!X119</f>
        <v>3525.5</v>
      </c>
      <c r="I119" s="29">
        <f>'Monthly Data'!BF119</f>
        <v>1</v>
      </c>
      <c r="J119" s="157">
        <f>'Monthly Data'!H119</f>
        <v>5495</v>
      </c>
      <c r="K119" s="29">
        <f>'Monthly Data'!BH119</f>
        <v>31</v>
      </c>
      <c r="M119" s="29">
        <f>'GS&lt;50 PW (2)'!$B$6</f>
        <v>-27557429.082861301</v>
      </c>
      <c r="N119" s="29">
        <f>E119*'GS&lt;50 PW (2)'!$B$7</f>
        <v>159404.18790858687</v>
      </c>
      <c r="O119" s="29">
        <f>F119*'GS&lt;50 PW (2)'!$B$8</f>
        <v>113526.74123075878</v>
      </c>
      <c r="P119" s="29">
        <f>G119*'GS&lt;50 PW (2)'!$B$9</f>
        <v>-2734860.7685703384</v>
      </c>
      <c r="Q119" s="29">
        <f>H119*'GS&lt;50 PW (2)'!$B$10</f>
        <v>6210846.3483535834</v>
      </c>
      <c r="R119" s="29">
        <f>I119*'GS&lt;50 PW (2)'!$B$11</f>
        <v>-215549.88615650401</v>
      </c>
      <c r="S119" s="44">
        <f>J119*'GS&lt;50 PW (2)'!$B$12</f>
        <v>27425701.852333792</v>
      </c>
      <c r="T119" s="29">
        <f>K119*'GS&lt;50 PW (2)'!$B$13</f>
        <v>10890537.925440541</v>
      </c>
      <c r="U119" s="44">
        <f t="shared" si="12"/>
        <v>14292177.31767912</v>
      </c>
      <c r="V119" s="44">
        <f t="shared" si="13"/>
        <v>311082.90541872755</v>
      </c>
      <c r="W119" s="48">
        <f t="shared" si="14"/>
        <v>2.225025425376791E-2</v>
      </c>
    </row>
    <row r="120" spans="1:26" x14ac:dyDescent="0.2">
      <c r="A120" s="45">
        <f>'Monthly Data'!A120</f>
        <v>43770</v>
      </c>
      <c r="B120" s="29">
        <f t="shared" si="8"/>
        <v>2019</v>
      </c>
      <c r="C120" s="29">
        <f t="shared" si="9"/>
        <v>11</v>
      </c>
      <c r="D120" s="157">
        <f>'Monthly Data'!J120</f>
        <v>14453552.412260393</v>
      </c>
      <c r="E120" s="46">
        <f>'Monthly Data'!AL120</f>
        <v>284</v>
      </c>
      <c r="F120" s="46">
        <f>'Monthly Data'!AI120</f>
        <v>0</v>
      </c>
      <c r="G120" s="29">
        <f>'Monthly Data'!BG120</f>
        <v>119</v>
      </c>
      <c r="H120" s="46">
        <f>'Monthly Data'!X120</f>
        <v>3531.7</v>
      </c>
      <c r="I120" s="29">
        <f>'Monthly Data'!BF120</f>
        <v>1</v>
      </c>
      <c r="J120" s="157">
        <f>'Monthly Data'!H120</f>
        <v>5456</v>
      </c>
      <c r="K120" s="29">
        <f>'Monthly Data'!BH120</f>
        <v>30</v>
      </c>
      <c r="M120" s="29">
        <f>'GS&lt;50 PW (2)'!$B$6</f>
        <v>-27557429.082861301</v>
      </c>
      <c r="N120" s="29">
        <f>E120*'GS&lt;50 PW (2)'!$B$7</f>
        <v>1414712.1676887085</v>
      </c>
      <c r="O120" s="29">
        <f>F120*'GS&lt;50 PW (2)'!$B$8</f>
        <v>0</v>
      </c>
      <c r="P120" s="29">
        <f>G120*'GS&lt;50 PW (2)'!$B$9</f>
        <v>-2758037.5547446632</v>
      </c>
      <c r="Q120" s="29">
        <f>H120*'GS&lt;50 PW (2)'!$B$10</f>
        <v>6221768.8408680614</v>
      </c>
      <c r="R120" s="29">
        <f>I120*'GS&lt;50 PW (2)'!$B$11</f>
        <v>-215549.88615650401</v>
      </c>
      <c r="S120" s="44">
        <f>J120*'GS&lt;50 PW (2)'!$B$12</f>
        <v>27231051.73909612</v>
      </c>
      <c r="T120" s="29">
        <f>K120*'GS&lt;50 PW (2)'!$B$13</f>
        <v>10539230.25042633</v>
      </c>
      <c r="U120" s="44">
        <f t="shared" si="12"/>
        <v>14875746.47431675</v>
      </c>
      <c r="V120" s="44">
        <f t="shared" si="13"/>
        <v>422194.06205635704</v>
      </c>
      <c r="W120" s="48">
        <f t="shared" si="14"/>
        <v>2.9210401015201361E-2</v>
      </c>
    </row>
    <row r="121" spans="1:26" x14ac:dyDescent="0.2">
      <c r="A121" s="45">
        <f>'Monthly Data'!A121</f>
        <v>43800</v>
      </c>
      <c r="B121" s="29">
        <f t="shared" si="8"/>
        <v>2019</v>
      </c>
      <c r="C121" s="29">
        <f t="shared" si="9"/>
        <v>12</v>
      </c>
      <c r="D121" s="157">
        <f>'Monthly Data'!J121</f>
        <v>15293998.412260393</v>
      </c>
      <c r="E121" s="46">
        <f>'Monthly Data'!AL121</f>
        <v>334.40000000000003</v>
      </c>
      <c r="F121" s="46">
        <f>'Monthly Data'!AI121</f>
        <v>0</v>
      </c>
      <c r="G121" s="29">
        <f>'Monthly Data'!BG121</f>
        <v>120</v>
      </c>
      <c r="H121" s="46">
        <f>'Monthly Data'!X121</f>
        <v>3532</v>
      </c>
      <c r="I121" s="29">
        <f>'Monthly Data'!BF121</f>
        <v>0</v>
      </c>
      <c r="J121" s="157">
        <f>'Monthly Data'!H121</f>
        <v>5460</v>
      </c>
      <c r="K121" s="29">
        <f>'Monthly Data'!BH121</f>
        <v>31</v>
      </c>
      <c r="M121" s="29">
        <f>'GS&lt;50 PW (2)'!$B$6</f>
        <v>-27557429.082861301</v>
      </c>
      <c r="N121" s="29">
        <f>E121*'GS&lt;50 PW (2)'!$B$7</f>
        <v>1665773.763644733</v>
      </c>
      <c r="O121" s="29">
        <f>F121*'GS&lt;50 PW (2)'!$B$8</f>
        <v>0</v>
      </c>
      <c r="P121" s="29">
        <f>G121*'GS&lt;50 PW (2)'!$B$9</f>
        <v>-2781214.340918988</v>
      </c>
      <c r="Q121" s="29">
        <f>H121*'GS&lt;50 PW (2)'!$B$10</f>
        <v>6222297.3485703748</v>
      </c>
      <c r="R121" s="29">
        <f>I121*'GS&lt;50 PW (2)'!$B$11</f>
        <v>0</v>
      </c>
      <c r="S121" s="44">
        <f>J121*'GS&lt;50 PW (2)'!$B$12</f>
        <v>27251015.853274342</v>
      </c>
      <c r="T121" s="29">
        <f>K121*'GS&lt;50 PW (2)'!$B$13</f>
        <v>10890537.925440541</v>
      </c>
      <c r="U121" s="44">
        <f t="shared" si="12"/>
        <v>15690981.467149699</v>
      </c>
      <c r="V121" s="44">
        <f t="shared" si="13"/>
        <v>396983.05488930643</v>
      </c>
      <c r="W121" s="48">
        <f t="shared" si="14"/>
        <v>2.5956786720408315E-2</v>
      </c>
    </row>
    <row r="122" spans="1:26" x14ac:dyDescent="0.2">
      <c r="A122" s="45"/>
      <c r="W122" s="49">
        <f>AVERAGE(W2:W121)</f>
        <v>1.2095353029331448E-2</v>
      </c>
    </row>
    <row r="123" spans="1:26" x14ac:dyDescent="0.2">
      <c r="A123" s="45"/>
    </row>
    <row r="124" spans="1:26" x14ac:dyDescent="0.2">
      <c r="A124" s="45"/>
      <c r="Y124" s="26"/>
      <c r="Z124" s="48"/>
    </row>
    <row r="125" spans="1:26" x14ac:dyDescent="0.2">
      <c r="A125" s="45"/>
      <c r="Y125" s="26"/>
      <c r="Z125" s="48"/>
    </row>
    <row r="126" spans="1:26" x14ac:dyDescent="0.2">
      <c r="A126" s="45"/>
      <c r="Y126" s="26"/>
      <c r="Z126" s="48"/>
    </row>
    <row r="127" spans="1:26" x14ac:dyDescent="0.2">
      <c r="A127" s="45"/>
      <c r="Y127" s="26"/>
      <c r="Z127" s="48"/>
    </row>
    <row r="128" spans="1:26" x14ac:dyDescent="0.2">
      <c r="A128" s="45"/>
      <c r="Y128" s="26"/>
      <c r="Z128" s="48"/>
    </row>
    <row r="129" spans="1:30" x14ac:dyDescent="0.2">
      <c r="A129" s="45"/>
      <c r="Y129" s="26"/>
      <c r="Z129" s="48"/>
    </row>
    <row r="130" spans="1:30" x14ac:dyDescent="0.2">
      <c r="A130" s="45"/>
      <c r="Y130" s="26"/>
      <c r="Z130" s="48"/>
    </row>
    <row r="131" spans="1:30" x14ac:dyDescent="0.2">
      <c r="A131" s="45"/>
      <c r="Y131" s="26"/>
      <c r="Z131" s="48"/>
    </row>
    <row r="132" spans="1:30" x14ac:dyDescent="0.2">
      <c r="A132" s="45"/>
      <c r="Y132" s="26"/>
      <c r="Z132" s="48"/>
    </row>
    <row r="133" spans="1:30" x14ac:dyDescent="0.2">
      <c r="A133" s="45"/>
      <c r="Y133" s="26"/>
      <c r="Z133" s="48"/>
    </row>
    <row r="134" spans="1:30" x14ac:dyDescent="0.2">
      <c r="A134" s="45"/>
      <c r="Y134" s="26"/>
      <c r="Z134" s="48"/>
    </row>
    <row r="135" spans="1:30" x14ac:dyDescent="0.2">
      <c r="A135" s="45"/>
      <c r="Y135" s="26"/>
      <c r="Z135" s="48"/>
    </row>
    <row r="136" spans="1:30" x14ac:dyDescent="0.2">
      <c r="A136" s="45"/>
      <c r="Z136" s="48"/>
    </row>
    <row r="137" spans="1:30" x14ac:dyDescent="0.2">
      <c r="A137" s="45"/>
      <c r="Y137" s="26"/>
      <c r="Z137" s="48"/>
    </row>
    <row r="138" spans="1:30" x14ac:dyDescent="0.2">
      <c r="A138" s="45"/>
      <c r="Y138" s="26"/>
      <c r="Z138" s="48"/>
      <c r="AB138" s="26"/>
      <c r="AC138" s="26"/>
      <c r="AD138" s="160"/>
    </row>
    <row r="139" spans="1:30" x14ac:dyDescent="0.2">
      <c r="A139" s="45"/>
      <c r="Y139" s="26"/>
      <c r="Z139" s="48"/>
      <c r="AB139" s="26"/>
      <c r="AC139" s="26"/>
      <c r="AD139" s="160"/>
    </row>
    <row r="140" spans="1:30" x14ac:dyDescent="0.2">
      <c r="A140" s="45"/>
      <c r="Y140" s="26"/>
      <c r="Z140" s="48"/>
      <c r="AB140" s="26"/>
      <c r="AC140" s="26"/>
      <c r="AD140" s="160"/>
    </row>
    <row r="141" spans="1:30" x14ac:dyDescent="0.2">
      <c r="A141" s="45"/>
      <c r="Y141" s="26"/>
      <c r="Z141" s="48"/>
      <c r="AB141" s="26"/>
      <c r="AC141" s="26"/>
      <c r="AD141" s="160"/>
    </row>
    <row r="142" spans="1:30" x14ac:dyDescent="0.2">
      <c r="A142" s="45"/>
      <c r="Y142" s="26"/>
      <c r="Z142" s="48"/>
      <c r="AB142" s="26"/>
      <c r="AC142" s="26"/>
      <c r="AD142" s="160"/>
    </row>
    <row r="143" spans="1:30" x14ac:dyDescent="0.2">
      <c r="A143" s="45"/>
      <c r="Y143" s="26"/>
      <c r="Z143" s="48"/>
      <c r="AB143" s="26"/>
      <c r="AC143" s="26"/>
      <c r="AD143" s="160"/>
    </row>
    <row r="144" spans="1:30" x14ac:dyDescent="0.2">
      <c r="A144" s="45"/>
      <c r="Y144" s="26"/>
      <c r="Z144" s="48"/>
      <c r="AB144" s="26"/>
      <c r="AC144" s="26"/>
      <c r="AD144" s="160"/>
    </row>
    <row r="145" spans="1:30" x14ac:dyDescent="0.2">
      <c r="A145" s="45"/>
      <c r="Y145" s="26"/>
      <c r="Z145" s="48"/>
      <c r="AB145" s="26"/>
      <c r="AC145" s="26"/>
      <c r="AD145" s="160"/>
    </row>
    <row r="146" spans="1:30" x14ac:dyDescent="0.2">
      <c r="A146" s="45"/>
      <c r="Y146" s="26"/>
      <c r="Z146" s="48"/>
      <c r="AB146" s="26"/>
      <c r="AC146" s="26"/>
      <c r="AD146" s="160"/>
    </row>
    <row r="147" spans="1:30" x14ac:dyDescent="0.2">
      <c r="A147" s="45"/>
      <c r="Y147" s="26"/>
      <c r="Z147" s="48"/>
      <c r="AB147" s="26"/>
      <c r="AC147" s="26"/>
      <c r="AD147" s="160"/>
    </row>
    <row r="148" spans="1:30" x14ac:dyDescent="0.2">
      <c r="A148" s="45"/>
      <c r="Y148" s="26"/>
    </row>
    <row r="149" spans="1:30" x14ac:dyDescent="0.2">
      <c r="A149" s="45"/>
      <c r="AD149" s="161"/>
    </row>
    <row r="150" spans="1:30" x14ac:dyDescent="0.2">
      <c r="A150" s="45"/>
    </row>
    <row r="151" spans="1:30" x14ac:dyDescent="0.2">
      <c r="A151" s="45"/>
    </row>
    <row r="152" spans="1:30" x14ac:dyDescent="0.2">
      <c r="A152" s="45"/>
    </row>
    <row r="153" spans="1:30" x14ac:dyDescent="0.2">
      <c r="A153" s="45"/>
    </row>
    <row r="154" spans="1:30" x14ac:dyDescent="0.2">
      <c r="A154" s="45"/>
    </row>
    <row r="155" spans="1:30" x14ac:dyDescent="0.2">
      <c r="A155" s="45"/>
    </row>
    <row r="156" spans="1:30" x14ac:dyDescent="0.2">
      <c r="A156" s="45"/>
    </row>
    <row r="157" spans="1:30" x14ac:dyDescent="0.2">
      <c r="A157" s="45"/>
    </row>
    <row r="158" spans="1:30" x14ac:dyDescent="0.2">
      <c r="A158" s="45"/>
    </row>
    <row r="159" spans="1:30" x14ac:dyDescent="0.2">
      <c r="A159" s="45"/>
    </row>
    <row r="160" spans="1:30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/>
  <dimension ref="A1:E18"/>
  <sheetViews>
    <sheetView workbookViewId="0"/>
  </sheetViews>
  <sheetFormatPr defaultRowHeight="12.75" x14ac:dyDescent="0.2"/>
  <cols>
    <col min="1" max="1" width="9.33203125" style="173"/>
    <col min="2" max="2" width="13.33203125" style="173" customWidth="1"/>
    <col min="3" max="3" width="9.6640625" style="173" bestFit="1" customWidth="1"/>
    <col min="4" max="5" width="9.5" style="173" bestFit="1" customWidth="1"/>
    <col min="6" max="16384" width="9.33203125" style="173"/>
  </cols>
  <sheetData>
    <row r="1" spans="1:5" x14ac:dyDescent="0.2">
      <c r="A1" s="173" t="s">
        <v>226</v>
      </c>
    </row>
    <row r="2" spans="1:5" x14ac:dyDescent="0.2">
      <c r="A2" s="173" t="s">
        <v>213</v>
      </c>
    </row>
    <row r="3" spans="1:5" x14ac:dyDescent="0.2">
      <c r="A3" s="173" t="s">
        <v>245</v>
      </c>
    </row>
    <row r="5" spans="1:5" x14ac:dyDescent="0.2">
      <c r="B5" s="173" t="s">
        <v>72</v>
      </c>
      <c r="C5" s="173" t="s">
        <v>73</v>
      </c>
      <c r="D5" s="173" t="s">
        <v>74</v>
      </c>
      <c r="E5" s="43" t="s">
        <v>75</v>
      </c>
    </row>
    <row r="6" spans="1:5" x14ac:dyDescent="0.2">
      <c r="A6" s="173" t="s">
        <v>76</v>
      </c>
      <c r="B6" s="236">
        <v>565.62033275456599</v>
      </c>
      <c r="C6" s="236">
        <v>508.84063507897201</v>
      </c>
      <c r="D6" s="236">
        <v>1.11158640596143</v>
      </c>
      <c r="E6" s="236">
        <v>0.26865482564161403</v>
      </c>
    </row>
    <row r="7" spans="1:5" x14ac:dyDescent="0.2">
      <c r="A7" s="173" t="s">
        <v>39</v>
      </c>
      <c r="B7" s="236">
        <v>0.45573751732107298</v>
      </c>
      <c r="C7" s="236">
        <v>3.2600069519069401E-2</v>
      </c>
      <c r="D7" s="236">
        <v>13.9796486340156</v>
      </c>
      <c r="E7" s="236">
        <v>1.78498928810945E-26</v>
      </c>
    </row>
    <row r="8" spans="1:5" x14ac:dyDescent="0.2">
      <c r="A8" s="173" t="s">
        <v>40</v>
      </c>
      <c r="B8" s="236">
        <v>1.5483283084750099</v>
      </c>
      <c r="C8" s="236">
        <v>6.1224613251912002E-2</v>
      </c>
      <c r="D8" s="236">
        <v>25.2893113771798</v>
      </c>
      <c r="E8" s="236">
        <v>1.43120383246942E-48</v>
      </c>
    </row>
    <row r="9" spans="1:5" x14ac:dyDescent="0.2">
      <c r="A9" s="173" t="s">
        <v>17</v>
      </c>
      <c r="B9" s="236">
        <v>2.9091345952809598E-3</v>
      </c>
      <c r="C9" s="236">
        <v>8.5561702152990799E-4</v>
      </c>
      <c r="D9" s="236">
        <v>3.4000429188274102</v>
      </c>
      <c r="E9" s="236">
        <v>9.2939756787968695E-4</v>
      </c>
    </row>
    <row r="10" spans="1:5" x14ac:dyDescent="0.2">
      <c r="A10" s="173" t="s">
        <v>69</v>
      </c>
      <c r="B10" s="236">
        <v>-3.5628775888698598</v>
      </c>
      <c r="C10" s="236">
        <v>1.08011202164464</v>
      </c>
      <c r="D10" s="236">
        <v>-3.2986185853619201</v>
      </c>
      <c r="E10" s="236">
        <v>1.2966255074596999E-3</v>
      </c>
    </row>
    <row r="11" spans="1:5" x14ac:dyDescent="0.2">
      <c r="A11" s="173" t="s">
        <v>65</v>
      </c>
      <c r="B11" s="236">
        <v>-107.512723217271</v>
      </c>
      <c r="C11" s="236">
        <v>16.0379612602325</v>
      </c>
      <c r="D11" s="236">
        <v>-6.7036402864906401</v>
      </c>
      <c r="E11" s="236">
        <v>8.1522230220409896E-10</v>
      </c>
    </row>
    <row r="13" spans="1:5" x14ac:dyDescent="0.2">
      <c r="A13" s="173" t="s">
        <v>199</v>
      </c>
      <c r="D13" s="43"/>
    </row>
    <row r="14" spans="1:5" x14ac:dyDescent="0.2">
      <c r="A14" s="173" t="s">
        <v>77</v>
      </c>
      <c r="B14" s="237">
        <v>2505.5868476457899</v>
      </c>
      <c r="C14" s="237" t="s">
        <v>78</v>
      </c>
      <c r="D14" s="237">
        <v>124.827319069634</v>
      </c>
    </row>
    <row r="15" spans="1:5" x14ac:dyDescent="0.2">
      <c r="A15" s="173" t="s">
        <v>79</v>
      </c>
      <c r="B15" s="237">
        <v>200107.209706903</v>
      </c>
      <c r="C15" s="237" t="s">
        <v>80</v>
      </c>
      <c r="D15" s="237">
        <v>41.896615626297802</v>
      </c>
    </row>
    <row r="16" spans="1:5" x14ac:dyDescent="0.2">
      <c r="A16" s="173" t="s">
        <v>81</v>
      </c>
      <c r="B16" s="237">
        <v>0.89211236643736902</v>
      </c>
      <c r="C16" s="237" t="s">
        <v>82</v>
      </c>
      <c r="D16" s="237">
        <v>0.88738045268462196</v>
      </c>
    </row>
    <row r="17" spans="1:4" x14ac:dyDescent="0.2">
      <c r="A17" s="173" t="s">
        <v>88</v>
      </c>
      <c r="B17" s="237">
        <v>180.03620493941301</v>
      </c>
      <c r="C17" s="237" t="s">
        <v>83</v>
      </c>
      <c r="D17" s="237">
        <v>2.2031039186074201E-52</v>
      </c>
    </row>
    <row r="18" spans="1:4" x14ac:dyDescent="0.2">
      <c r="A18" s="173" t="s">
        <v>84</v>
      </c>
      <c r="B18" s="237">
        <v>-9.5775870146405802E-4</v>
      </c>
      <c r="C18" s="237" t="s">
        <v>85</v>
      </c>
      <c r="D18" s="237">
        <v>1.9740016496322901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1:AB195"/>
  <sheetViews>
    <sheetView topLeftCell="D84" workbookViewId="0">
      <selection activeCell="U122" sqref="U122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20.1640625" style="29" bestFit="1" customWidth="1"/>
    <col min="5" max="10" width="9.33203125" style="29"/>
    <col min="11" max="11" width="11.83203125" style="29" bestFit="1" customWidth="1"/>
    <col min="12" max="13" width="9.33203125" style="29"/>
    <col min="14" max="14" width="11.1640625" style="29" bestFit="1" customWidth="1"/>
    <col min="15" max="16" width="15.5" style="29" customWidth="1"/>
    <col min="17" max="18" width="9.33203125" style="29"/>
    <col min="19" max="19" width="14.1640625" style="29" customWidth="1"/>
    <col min="20" max="20" width="13.83203125" style="29" customWidth="1"/>
    <col min="21" max="22" width="9.33203125" style="29"/>
    <col min="23" max="23" width="13.83203125" style="29" bestFit="1" customWidth="1"/>
    <col min="24" max="25" width="9.33203125" style="29"/>
    <col min="26" max="27" width="12.5" style="29" bestFit="1" customWidth="1"/>
    <col min="28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6" t="str">
        <f>'Monthly Data'!AJ1</f>
        <v>HDD14</v>
      </c>
      <c r="F1" s="46" t="str">
        <f>'Monthly Data'!AK1</f>
        <v>CDD14</v>
      </c>
      <c r="G1" s="46" t="str">
        <f>'Monthly Data'!V1</f>
        <v>GDP</v>
      </c>
      <c r="H1" s="44" t="str">
        <f>'Monthly Data'!BG1</f>
        <v>Trend</v>
      </c>
      <c r="I1" s="44" t="str">
        <f>'Monthly Data'!BC1</f>
        <v>Dec</v>
      </c>
      <c r="K1" s="29" t="s">
        <v>76</v>
      </c>
      <c r="L1" s="46" t="str">
        <f>E1</f>
        <v>HDD14</v>
      </c>
      <c r="M1" s="46" t="str">
        <f>F1</f>
        <v>CDD14</v>
      </c>
      <c r="N1" s="46" t="str">
        <f>G1</f>
        <v>GDP</v>
      </c>
      <c r="O1" s="46" t="str">
        <f>H1</f>
        <v>Trend</v>
      </c>
      <c r="P1" s="46" t="str">
        <f>I1</f>
        <v>Dec</v>
      </c>
      <c r="Q1" s="46" t="str">
        <f>'Monthly Data'!BH1</f>
        <v>Month Days</v>
      </c>
      <c r="R1" s="44" t="str">
        <f>'Monthly Data'!O1</f>
        <v>GS_gt_50_Customers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7">
        <f>'Monthly Data'!M2</f>
        <v>77865432</v>
      </c>
      <c r="E2" s="46">
        <f>'Monthly Data'!AJ2</f>
        <v>545.20000000000005</v>
      </c>
      <c r="F2" s="46">
        <f>'Monthly Data'!AK2</f>
        <v>0</v>
      </c>
      <c r="G2" s="46">
        <f>'Monthly Data'!V2</f>
        <v>609770.30000000005</v>
      </c>
      <c r="H2" s="44">
        <f>'Monthly Data'!BG2</f>
        <v>1</v>
      </c>
      <c r="I2" s="44">
        <f>'Monthly Data'!BC2</f>
        <v>0</v>
      </c>
      <c r="K2" s="29">
        <f>'GS&gt;50 PW'!$B$6</f>
        <v>565.62033275456599</v>
      </c>
      <c r="L2" s="29">
        <f>E2*'GS&gt;50 PW'!$B$7</f>
        <v>248.46809444344902</v>
      </c>
      <c r="M2" s="29">
        <f>F2*'GS&gt;50 PW'!$B$8</f>
        <v>0</v>
      </c>
      <c r="N2" s="29">
        <f>G2*'GS&gt;50 PW'!$B$9</f>
        <v>1773.9038749048495</v>
      </c>
      <c r="O2" s="44">
        <f>H2*'GS&gt;50 PW'!$B$10</f>
        <v>-3.5628775888698598</v>
      </c>
      <c r="P2" s="44">
        <f>I2*'GS&gt;50 PW'!$B$11</f>
        <v>0</v>
      </c>
      <c r="Q2" s="46">
        <f>'Monthly Data'!BH2</f>
        <v>31</v>
      </c>
      <c r="R2" s="44">
        <f>'Monthly Data'!O2</f>
        <v>979</v>
      </c>
      <c r="S2" s="44">
        <f>SUM(K2:P2)*Q2*R2</f>
        <v>78434848.604575217</v>
      </c>
      <c r="T2" s="44">
        <f t="shared" ref="T2:T33" si="2">S2-D2</f>
        <v>569416.60457521677</v>
      </c>
      <c r="U2" s="48">
        <f t="shared" ref="U2:U33" si="3">ABS(T2/D2)</f>
        <v>7.3128291971104294E-3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7">
        <f>'Monthly Data'!M3</f>
        <v>70892677</v>
      </c>
      <c r="E3" s="46">
        <f>'Monthly Data'!AJ3</f>
        <v>448.6</v>
      </c>
      <c r="F3" s="46">
        <f>'Monthly Data'!AK3</f>
        <v>0</v>
      </c>
      <c r="G3" s="46">
        <f>'Monthly Data'!V3</f>
        <v>609770.30000000005</v>
      </c>
      <c r="H3" s="44">
        <f>'Monthly Data'!BG3</f>
        <v>2</v>
      </c>
      <c r="I3" s="44">
        <f>'Monthly Data'!BC3</f>
        <v>0</v>
      </c>
      <c r="K3" s="29">
        <f>'GS&gt;50 PW'!$B$6</f>
        <v>565.62033275456599</v>
      </c>
      <c r="L3" s="29">
        <f>E3*'GS&gt;50 PW'!$B$7</f>
        <v>204.44385027023336</v>
      </c>
      <c r="M3" s="29">
        <f>F3*'GS&gt;50 PW'!$B$8</f>
        <v>0</v>
      </c>
      <c r="N3" s="29">
        <f>G3*'GS&gt;50 PW'!$B$9</f>
        <v>1773.9038749048495</v>
      </c>
      <c r="O3" s="44">
        <f>H3*'GS&gt;50 PW'!$B$10</f>
        <v>-7.1257551777397197</v>
      </c>
      <c r="P3" s="44">
        <f>I3*'GS&gt;50 PW'!$B$11</f>
        <v>0</v>
      </c>
      <c r="Q3" s="46">
        <f>'Monthly Data'!BH3</f>
        <v>28</v>
      </c>
      <c r="R3" s="44">
        <f>'Monthly Data'!O3</f>
        <v>978</v>
      </c>
      <c r="S3" s="44">
        <f t="shared" ref="S3:S66" si="4">SUM(K3:P3)*Q3*R3</f>
        <v>69468889.618558288</v>
      </c>
      <c r="T3" s="44">
        <f t="shared" si="2"/>
        <v>-1423787.3814417124</v>
      </c>
      <c r="U3" s="48">
        <f t="shared" si="3"/>
        <v>2.0083701754438084E-2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7">
        <f>'Monthly Data'!M4</f>
        <v>76083324</v>
      </c>
      <c r="E4" s="46">
        <f>'Monthly Data'!AJ4</f>
        <v>294.40000000000003</v>
      </c>
      <c r="F4" s="46">
        <f>'Monthly Data'!AK4</f>
        <v>0</v>
      </c>
      <c r="G4" s="46">
        <f>'Monthly Data'!V4</f>
        <v>609770.30000000005</v>
      </c>
      <c r="H4" s="44">
        <f>'Monthly Data'!BG4</f>
        <v>3</v>
      </c>
      <c r="I4" s="44">
        <f>'Monthly Data'!BC4</f>
        <v>0</v>
      </c>
      <c r="K4" s="29">
        <f>'GS&gt;50 PW'!$B$6</f>
        <v>565.62033275456599</v>
      </c>
      <c r="L4" s="29">
        <f>E4*'GS&gt;50 PW'!$B$7</f>
        <v>134.16912509932391</v>
      </c>
      <c r="M4" s="29">
        <f>F4*'GS&gt;50 PW'!$B$8</f>
        <v>0</v>
      </c>
      <c r="N4" s="29">
        <f>G4*'GS&gt;50 PW'!$B$9</f>
        <v>1773.9038749048495</v>
      </c>
      <c r="O4" s="44">
        <f>H4*'GS&gt;50 PW'!$B$10</f>
        <v>-10.68863276660958</v>
      </c>
      <c r="P4" s="44">
        <f>I4*'GS&gt;50 PW'!$B$11</f>
        <v>0</v>
      </c>
      <c r="Q4" s="46">
        <f>'Monthly Data'!BH4</f>
        <v>31</v>
      </c>
      <c r="R4" s="44">
        <f>'Monthly Data'!O4</f>
        <v>983</v>
      </c>
      <c r="S4" s="44">
        <f t="shared" si="4"/>
        <v>75055142.222860157</v>
      </c>
      <c r="T4" s="44">
        <f t="shared" si="2"/>
        <v>-1028181.7771398425</v>
      </c>
      <c r="U4" s="48">
        <f t="shared" si="3"/>
        <v>1.3513891390179568E-2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7">
        <f>'Monthly Data'!M5</f>
        <v>70016664</v>
      </c>
      <c r="E5" s="46">
        <f>'Monthly Data'!AJ5</f>
        <v>130.30000000000001</v>
      </c>
      <c r="F5" s="46">
        <f>'Monthly Data'!AK5</f>
        <v>1.4000000000000004</v>
      </c>
      <c r="G5" s="46">
        <f>'Monthly Data'!V5</f>
        <v>609770.30000000005</v>
      </c>
      <c r="H5" s="44">
        <f>'Monthly Data'!BG5</f>
        <v>4</v>
      </c>
      <c r="I5" s="44">
        <f>'Monthly Data'!BC5</f>
        <v>0</v>
      </c>
      <c r="K5" s="29">
        <f>'GS&gt;50 PW'!$B$6</f>
        <v>565.62033275456599</v>
      </c>
      <c r="L5" s="29">
        <f>E5*'GS&gt;50 PW'!$B$7</f>
        <v>59.382598506935814</v>
      </c>
      <c r="M5" s="29">
        <f>F5*'GS&gt;50 PW'!$B$8</f>
        <v>2.1676596318650145</v>
      </c>
      <c r="N5" s="29">
        <f>G5*'GS&gt;50 PW'!$B$9</f>
        <v>1773.9038749048495</v>
      </c>
      <c r="O5" s="44">
        <f>H5*'GS&gt;50 PW'!$B$10</f>
        <v>-14.251510355479439</v>
      </c>
      <c r="P5" s="44">
        <f>I5*'GS&gt;50 PW'!$B$11</f>
        <v>0</v>
      </c>
      <c r="Q5" s="46">
        <f>'Monthly Data'!BH5</f>
        <v>30</v>
      </c>
      <c r="R5" s="44">
        <f>'Monthly Data'!O5</f>
        <v>994</v>
      </c>
      <c r="S5" s="44">
        <f t="shared" si="4"/>
        <v>71175060.531302422</v>
      </c>
      <c r="T5" s="44">
        <f t="shared" si="2"/>
        <v>1158396.5313024223</v>
      </c>
      <c r="U5" s="48">
        <f t="shared" si="3"/>
        <v>1.6544583319514083E-2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7">
        <f>'Monthly Data'!M6</f>
        <v>75214102</v>
      </c>
      <c r="E6" s="46">
        <f>'Monthly Data'!AJ6</f>
        <v>59.900000000000006</v>
      </c>
      <c r="F6" s="46">
        <f>'Monthly Data'!AK6</f>
        <v>76.900000000000006</v>
      </c>
      <c r="G6" s="46">
        <f>'Monthly Data'!V6</f>
        <v>609770.30000000005</v>
      </c>
      <c r="H6" s="44">
        <f>'Monthly Data'!BG6</f>
        <v>5</v>
      </c>
      <c r="I6" s="44">
        <f>'Monthly Data'!BC6</f>
        <v>0</v>
      </c>
      <c r="K6" s="29">
        <f>'GS&gt;50 PW'!$B$6</f>
        <v>565.62033275456599</v>
      </c>
      <c r="L6" s="29">
        <f>E6*'GS&gt;50 PW'!$B$7</f>
        <v>27.298677287532275</v>
      </c>
      <c r="M6" s="29">
        <f>F6*'GS&gt;50 PW'!$B$8</f>
        <v>119.06644692172827</v>
      </c>
      <c r="N6" s="29">
        <f>G6*'GS&gt;50 PW'!$B$9</f>
        <v>1773.9038749048495</v>
      </c>
      <c r="O6" s="44">
        <f>H6*'GS&gt;50 PW'!$B$10</f>
        <v>-17.814387944349299</v>
      </c>
      <c r="P6" s="44">
        <f>I6*'GS&gt;50 PW'!$B$11</f>
        <v>0</v>
      </c>
      <c r="Q6" s="46">
        <f>'Monthly Data'!BH6</f>
        <v>31</v>
      </c>
      <c r="R6" s="44">
        <f>'Monthly Data'!O6</f>
        <v>996</v>
      </c>
      <c r="S6" s="44">
        <f t="shared" si="4"/>
        <v>76204281.968607515</v>
      </c>
      <c r="T6" s="44">
        <f t="shared" si="2"/>
        <v>990179.9686075151</v>
      </c>
      <c r="U6" s="48">
        <f t="shared" si="3"/>
        <v>1.316481806307433E-2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7">
        <f>'Monthly Data'!M7</f>
        <v>78113215</v>
      </c>
      <c r="E7" s="46">
        <f>'Monthly Data'!AJ7</f>
        <v>0</v>
      </c>
      <c r="F7" s="46">
        <f>'Monthly Data'!AK7</f>
        <v>161.1</v>
      </c>
      <c r="G7" s="46">
        <f>'Monthly Data'!V7</f>
        <v>609770.30000000005</v>
      </c>
      <c r="H7" s="44">
        <f>'Monthly Data'!BG7</f>
        <v>6</v>
      </c>
      <c r="I7" s="44">
        <f>'Monthly Data'!BC7</f>
        <v>0</v>
      </c>
      <c r="K7" s="29">
        <f>'GS&gt;50 PW'!$B$6</f>
        <v>565.62033275456599</v>
      </c>
      <c r="L7" s="29">
        <f>E7*'GS&gt;50 PW'!$B$7</f>
        <v>0</v>
      </c>
      <c r="M7" s="29">
        <f>F7*'GS&gt;50 PW'!$B$8</f>
        <v>249.43569049532408</v>
      </c>
      <c r="N7" s="29">
        <f>G7*'GS&gt;50 PW'!$B$9</f>
        <v>1773.9038749048495</v>
      </c>
      <c r="O7" s="44">
        <f>H7*'GS&gt;50 PW'!$B$10</f>
        <v>-21.377265533219159</v>
      </c>
      <c r="P7" s="44">
        <f>I7*'GS&gt;50 PW'!$B$11</f>
        <v>0</v>
      </c>
      <c r="Q7" s="46">
        <f>'Monthly Data'!BH7</f>
        <v>30</v>
      </c>
      <c r="R7" s="44">
        <f>'Monthly Data'!O7</f>
        <v>997</v>
      </c>
      <c r="S7" s="44">
        <f t="shared" si="4"/>
        <v>76796396.541709691</v>
      </c>
      <c r="T7" s="44">
        <f t="shared" si="2"/>
        <v>-1316818.4582903087</v>
      </c>
      <c r="U7" s="48">
        <f t="shared" si="3"/>
        <v>1.6857819234431828E-2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7">
        <f>'Monthly Data'!M8</f>
        <v>83811408</v>
      </c>
      <c r="E8" s="46">
        <f>'Monthly Data'!AJ8</f>
        <v>0</v>
      </c>
      <c r="F8" s="46">
        <f>'Monthly Data'!AK8</f>
        <v>291.7999999999999</v>
      </c>
      <c r="G8" s="46">
        <f>'Monthly Data'!V8</f>
        <v>609770.30000000005</v>
      </c>
      <c r="H8" s="44">
        <f>'Monthly Data'!BG8</f>
        <v>7</v>
      </c>
      <c r="I8" s="44">
        <f>'Monthly Data'!BC8</f>
        <v>0</v>
      </c>
      <c r="K8" s="29">
        <f>'GS&gt;50 PW'!$B$6</f>
        <v>565.62033275456599</v>
      </c>
      <c r="L8" s="29">
        <f>E8*'GS&gt;50 PW'!$B$7</f>
        <v>0</v>
      </c>
      <c r="M8" s="29">
        <f>F8*'GS&gt;50 PW'!$B$8</f>
        <v>451.80220041300771</v>
      </c>
      <c r="N8" s="29">
        <f>G8*'GS&gt;50 PW'!$B$9</f>
        <v>1773.9038749048495</v>
      </c>
      <c r="O8" s="44">
        <f>H8*'GS&gt;50 PW'!$B$10</f>
        <v>-24.940143122089019</v>
      </c>
      <c r="P8" s="44">
        <f>I8*'GS&gt;50 PW'!$B$11</f>
        <v>0</v>
      </c>
      <c r="Q8" s="46">
        <f>'Monthly Data'!BH8</f>
        <v>31</v>
      </c>
      <c r="R8" s="44">
        <f>'Monthly Data'!O8</f>
        <v>995</v>
      </c>
      <c r="S8" s="44">
        <f t="shared" si="4"/>
        <v>85329184.342393056</v>
      </c>
      <c r="T8" s="44">
        <f t="shared" si="2"/>
        <v>1517776.3423930556</v>
      </c>
      <c r="U8" s="48">
        <f t="shared" si="3"/>
        <v>1.8109424225316147E-2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7">
        <f>'Monthly Data'!M9</f>
        <v>83014987</v>
      </c>
      <c r="E9" s="46">
        <f>'Monthly Data'!AJ9</f>
        <v>0</v>
      </c>
      <c r="F9" s="46">
        <f>'Monthly Data'!AK9</f>
        <v>269.7</v>
      </c>
      <c r="G9" s="46">
        <f>'Monthly Data'!V9</f>
        <v>609770.30000000005</v>
      </c>
      <c r="H9" s="44">
        <f>'Monthly Data'!BG9</f>
        <v>8</v>
      </c>
      <c r="I9" s="44">
        <f>'Monthly Data'!BC9</f>
        <v>0</v>
      </c>
      <c r="K9" s="29">
        <f>'GS&gt;50 PW'!$B$6</f>
        <v>565.62033275456599</v>
      </c>
      <c r="L9" s="29">
        <f>E9*'GS&gt;50 PW'!$B$7</f>
        <v>0</v>
      </c>
      <c r="M9" s="29">
        <f>F9*'GS&gt;50 PW'!$B$8</f>
        <v>417.58414479571013</v>
      </c>
      <c r="N9" s="29">
        <f>G9*'GS&gt;50 PW'!$B$9</f>
        <v>1773.9038749048495</v>
      </c>
      <c r="O9" s="44">
        <f>H9*'GS&gt;50 PW'!$B$10</f>
        <v>-28.503020710958879</v>
      </c>
      <c r="P9" s="44">
        <f>I9*'GS&gt;50 PW'!$B$11</f>
        <v>0</v>
      </c>
      <c r="Q9" s="46">
        <f>'Monthly Data'!BH9</f>
        <v>31</v>
      </c>
      <c r="R9" s="44">
        <f>'Monthly Data'!O9</f>
        <v>998</v>
      </c>
      <c r="S9" s="44">
        <f t="shared" si="4"/>
        <v>84417591.753501028</v>
      </c>
      <c r="T9" s="44">
        <f t="shared" si="2"/>
        <v>1402604.7535010278</v>
      </c>
      <c r="U9" s="48">
        <f t="shared" si="3"/>
        <v>1.6895801640022273E-2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7">
        <f>'Monthly Data'!M10</f>
        <v>73574953</v>
      </c>
      <c r="E10" s="46">
        <f>'Monthly Data'!AJ10</f>
        <v>5.7999999999999989</v>
      </c>
      <c r="F10" s="46">
        <f>'Monthly Data'!AK10</f>
        <v>94.4</v>
      </c>
      <c r="G10" s="46">
        <f>'Monthly Data'!V10</f>
        <v>609770.30000000005</v>
      </c>
      <c r="H10" s="44">
        <f>'Monthly Data'!BG10</f>
        <v>9</v>
      </c>
      <c r="I10" s="44">
        <f>'Monthly Data'!BC10</f>
        <v>0</v>
      </c>
      <c r="K10" s="29">
        <f>'GS&gt;50 PW'!$B$6</f>
        <v>565.62033275456599</v>
      </c>
      <c r="L10" s="29">
        <f>E10*'GS&gt;50 PW'!$B$7</f>
        <v>2.6432776004622229</v>
      </c>
      <c r="M10" s="29">
        <f>F10*'GS&gt;50 PW'!$B$8</f>
        <v>146.16219232004093</v>
      </c>
      <c r="N10" s="29">
        <f>G10*'GS&gt;50 PW'!$B$9</f>
        <v>1773.9038749048495</v>
      </c>
      <c r="O10" s="44">
        <f>H10*'GS&gt;50 PW'!$B$10</f>
        <v>-32.065898299828739</v>
      </c>
      <c r="P10" s="44">
        <f>I10*'GS&gt;50 PW'!$B$11</f>
        <v>0</v>
      </c>
      <c r="Q10" s="46">
        <f>'Monthly Data'!BH10</f>
        <v>30</v>
      </c>
      <c r="R10" s="44">
        <f>'Monthly Data'!O10</f>
        <v>1000</v>
      </c>
      <c r="S10" s="44">
        <f t="shared" si="4"/>
        <v>73687913.378402695</v>
      </c>
      <c r="T10" s="44">
        <f t="shared" si="2"/>
        <v>112960.37840269506</v>
      </c>
      <c r="U10" s="48">
        <f t="shared" si="3"/>
        <v>1.5353102353010686E-3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7">
        <f>'Monthly Data'!M11</f>
        <v>71065323</v>
      </c>
      <c r="E11" s="46">
        <f>'Monthly Data'!AJ11</f>
        <v>89.199999999999989</v>
      </c>
      <c r="F11" s="46">
        <f>'Monthly Data'!AK11</f>
        <v>13.500000000000002</v>
      </c>
      <c r="G11" s="46">
        <f>'Monthly Data'!V11</f>
        <v>609770.30000000005</v>
      </c>
      <c r="H11" s="44">
        <f>'Monthly Data'!BG11</f>
        <v>10</v>
      </c>
      <c r="I11" s="44">
        <f>'Monthly Data'!BC11</f>
        <v>0</v>
      </c>
      <c r="K11" s="29">
        <f>'GS&gt;50 PW'!$B$6</f>
        <v>565.62033275456599</v>
      </c>
      <c r="L11" s="29">
        <f>E11*'GS&gt;50 PW'!$B$7</f>
        <v>40.651786545039705</v>
      </c>
      <c r="M11" s="29">
        <f>F11*'GS&gt;50 PW'!$B$8</f>
        <v>20.902432164412637</v>
      </c>
      <c r="N11" s="29">
        <f>G11*'GS&gt;50 PW'!$B$9</f>
        <v>1773.9038749048495</v>
      </c>
      <c r="O11" s="44">
        <f>H11*'GS&gt;50 PW'!$B$10</f>
        <v>-35.628775888698598</v>
      </c>
      <c r="P11" s="44">
        <f>I11*'GS&gt;50 PW'!$B$11</f>
        <v>0</v>
      </c>
      <c r="Q11" s="46">
        <f>'Monthly Data'!BH11</f>
        <v>31</v>
      </c>
      <c r="R11" s="44">
        <f>'Monthly Data'!O11</f>
        <v>1006</v>
      </c>
      <c r="S11" s="44">
        <f t="shared" si="4"/>
        <v>73768912.799874559</v>
      </c>
      <c r="T11" s="44">
        <f t="shared" si="2"/>
        <v>2703589.799874559</v>
      </c>
      <c r="U11" s="48">
        <f t="shared" si="3"/>
        <v>3.8043727738696957E-2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7">
        <f>'Monthly Data'!M12</f>
        <v>71655511</v>
      </c>
      <c r="E12" s="46">
        <f>'Monthly Data'!AJ12</f>
        <v>262.10000000000002</v>
      </c>
      <c r="F12" s="46">
        <f>'Monthly Data'!AK12</f>
        <v>0</v>
      </c>
      <c r="G12" s="46">
        <f>'Monthly Data'!V12</f>
        <v>609770.30000000005</v>
      </c>
      <c r="H12" s="44">
        <f>'Monthly Data'!BG12</f>
        <v>11</v>
      </c>
      <c r="I12" s="44">
        <f>'Monthly Data'!BC12</f>
        <v>0</v>
      </c>
      <c r="K12" s="29">
        <f>'GS&gt;50 PW'!$B$6</f>
        <v>565.62033275456599</v>
      </c>
      <c r="L12" s="29">
        <f>E12*'GS&gt;50 PW'!$B$7</f>
        <v>119.44880328985325</v>
      </c>
      <c r="M12" s="29">
        <f>F12*'GS&gt;50 PW'!$B$8</f>
        <v>0</v>
      </c>
      <c r="N12" s="29">
        <f>G12*'GS&gt;50 PW'!$B$9</f>
        <v>1773.9038749048495</v>
      </c>
      <c r="O12" s="44">
        <f>H12*'GS&gt;50 PW'!$B$10</f>
        <v>-39.191653477568458</v>
      </c>
      <c r="P12" s="44">
        <f>I12*'GS&gt;50 PW'!$B$11</f>
        <v>0</v>
      </c>
      <c r="Q12" s="46">
        <f>'Monthly Data'!BH12</f>
        <v>30</v>
      </c>
      <c r="R12" s="44">
        <f>'Monthly Data'!O12</f>
        <v>1007</v>
      </c>
      <c r="S12" s="44">
        <f t="shared" si="4"/>
        <v>73101594.809220076</v>
      </c>
      <c r="T12" s="44">
        <f t="shared" si="2"/>
        <v>1446083.8092200756</v>
      </c>
      <c r="U12" s="48">
        <f t="shared" si="3"/>
        <v>2.0181055009433617E-2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7">
        <f>'Monthly Data'!M13</f>
        <v>74889412</v>
      </c>
      <c r="E13" s="46">
        <f>'Monthly Data'!AJ13</f>
        <v>509.6</v>
      </c>
      <c r="F13" s="46">
        <f>'Monthly Data'!AK13</f>
        <v>0</v>
      </c>
      <c r="G13" s="46">
        <f>'Monthly Data'!V13</f>
        <v>609770.30000000005</v>
      </c>
      <c r="H13" s="44">
        <f>'Monthly Data'!BG13</f>
        <v>12</v>
      </c>
      <c r="I13" s="44">
        <f>'Monthly Data'!BC13</f>
        <v>1</v>
      </c>
      <c r="K13" s="29">
        <f>'GS&gt;50 PW'!$B$6</f>
        <v>565.62033275456599</v>
      </c>
      <c r="L13" s="29">
        <f>E13*'GS&gt;50 PW'!$B$7</f>
        <v>232.2438388268188</v>
      </c>
      <c r="M13" s="29">
        <f>F13*'GS&gt;50 PW'!$B$8</f>
        <v>0</v>
      </c>
      <c r="N13" s="29">
        <f>G13*'GS&gt;50 PW'!$B$9</f>
        <v>1773.9038749048495</v>
      </c>
      <c r="O13" s="44">
        <f>H13*'GS&gt;50 PW'!$B$10</f>
        <v>-42.754531066438318</v>
      </c>
      <c r="P13" s="44">
        <f>I13*'GS&gt;50 PW'!$B$11</f>
        <v>-107.512723217271</v>
      </c>
      <c r="Q13" s="46">
        <f>'Monthly Data'!BH13</f>
        <v>31</v>
      </c>
      <c r="R13" s="44">
        <f>'Monthly Data'!O13</f>
        <v>1013</v>
      </c>
      <c r="S13" s="44">
        <f t="shared" si="4"/>
        <v>76042389.377535895</v>
      </c>
      <c r="T13" s="44">
        <f t="shared" si="2"/>
        <v>1152977.3775358945</v>
      </c>
      <c r="U13" s="48">
        <f t="shared" si="3"/>
        <v>1.5395732811146848E-2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7">
        <f>'Monthly Data'!M14</f>
        <v>79499206.092769086</v>
      </c>
      <c r="E14" s="46">
        <f>'Monthly Data'!AJ14</f>
        <v>602.69999999999993</v>
      </c>
      <c r="F14" s="46">
        <f>'Monthly Data'!AK14</f>
        <v>0</v>
      </c>
      <c r="G14" s="46">
        <f>'Monthly Data'!V14</f>
        <v>625936.9</v>
      </c>
      <c r="H14" s="44">
        <f>'Monthly Data'!BG14</f>
        <v>13</v>
      </c>
      <c r="I14" s="44">
        <f>'Monthly Data'!BC14</f>
        <v>0</v>
      </c>
      <c r="K14" s="29">
        <f>'GS&gt;50 PW'!$B$6</f>
        <v>565.62033275456599</v>
      </c>
      <c r="L14" s="29">
        <f>E14*'GS&gt;50 PW'!$B$7</f>
        <v>274.67300168941068</v>
      </c>
      <c r="M14" s="29">
        <f>F14*'GS&gt;50 PW'!$B$8</f>
        <v>0</v>
      </c>
      <c r="N14" s="29">
        <f>G14*'GS&gt;50 PW'!$B$9</f>
        <v>1820.9346902529187</v>
      </c>
      <c r="O14" s="44">
        <f>H14*'GS&gt;50 PW'!$B$10</f>
        <v>-46.317408655308178</v>
      </c>
      <c r="P14" s="44">
        <f>I14*'GS&gt;50 PW'!$B$11</f>
        <v>0</v>
      </c>
      <c r="Q14" s="46">
        <f>'Monthly Data'!BH14</f>
        <v>31</v>
      </c>
      <c r="R14" s="44">
        <f>'Monthly Data'!O14</f>
        <v>1021</v>
      </c>
      <c r="S14" s="44">
        <f t="shared" si="4"/>
        <v>82764535.908332288</v>
      </c>
      <c r="T14" s="44">
        <f t="shared" si="2"/>
        <v>3265329.8155632019</v>
      </c>
      <c r="U14" s="48">
        <f t="shared" si="3"/>
        <v>4.1073741186205416E-2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7">
        <f>'Monthly Data'!M15</f>
        <v>71789116.092769086</v>
      </c>
      <c r="E15" s="46">
        <f>'Monthly Data'!AJ15</f>
        <v>493.20000000000005</v>
      </c>
      <c r="F15" s="46">
        <f>'Monthly Data'!AK15</f>
        <v>0</v>
      </c>
      <c r="G15" s="46">
        <f>'Monthly Data'!V15</f>
        <v>625936.9</v>
      </c>
      <c r="H15" s="44">
        <f>'Monthly Data'!BG15</f>
        <v>14</v>
      </c>
      <c r="I15" s="44">
        <f>'Monthly Data'!BC15</f>
        <v>0</v>
      </c>
      <c r="K15" s="29">
        <f>'GS&gt;50 PW'!$B$6</f>
        <v>565.62033275456599</v>
      </c>
      <c r="L15" s="29">
        <f>E15*'GS&gt;50 PW'!$B$7</f>
        <v>224.76974354275322</v>
      </c>
      <c r="M15" s="29">
        <f>F15*'GS&gt;50 PW'!$B$8</f>
        <v>0</v>
      </c>
      <c r="N15" s="29">
        <f>G15*'GS&gt;50 PW'!$B$9</f>
        <v>1820.9346902529187</v>
      </c>
      <c r="O15" s="44">
        <f>H15*'GS&gt;50 PW'!$B$10</f>
        <v>-49.880286244178038</v>
      </c>
      <c r="P15" s="44">
        <f>I15*'GS&gt;50 PW'!$B$11</f>
        <v>0</v>
      </c>
      <c r="Q15" s="46">
        <f>'Monthly Data'!BH15</f>
        <v>28</v>
      </c>
      <c r="R15" s="44">
        <f>'Monthly Data'!O15</f>
        <v>977</v>
      </c>
      <c r="S15" s="44">
        <f t="shared" si="4"/>
        <v>70070875.203252554</v>
      </c>
      <c r="T15" s="44">
        <f t="shared" si="2"/>
        <v>-1718240.8895165324</v>
      </c>
      <c r="U15" s="48">
        <f t="shared" si="3"/>
        <v>2.3934559763852576E-2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7">
        <f>'Monthly Data'!M16</f>
        <v>79353259.092769086</v>
      </c>
      <c r="E16" s="46">
        <f>'Monthly Data'!AJ16</f>
        <v>421.50000000000006</v>
      </c>
      <c r="F16" s="46">
        <f>'Monthly Data'!AK16</f>
        <v>0</v>
      </c>
      <c r="G16" s="46">
        <f>'Monthly Data'!V16</f>
        <v>625936.9</v>
      </c>
      <c r="H16" s="44">
        <f>'Monthly Data'!BG16</f>
        <v>15</v>
      </c>
      <c r="I16" s="44">
        <f>'Monthly Data'!BC16</f>
        <v>0</v>
      </c>
      <c r="K16" s="29">
        <f>'GS&gt;50 PW'!$B$6</f>
        <v>565.62033275456599</v>
      </c>
      <c r="L16" s="29">
        <f>E16*'GS&gt;50 PW'!$B$7</f>
        <v>192.09336355083229</v>
      </c>
      <c r="M16" s="29">
        <f>F16*'GS&gt;50 PW'!$B$8</f>
        <v>0</v>
      </c>
      <c r="N16" s="29">
        <f>G16*'GS&gt;50 PW'!$B$9</f>
        <v>1820.9346902529187</v>
      </c>
      <c r="O16" s="44">
        <f>H16*'GS&gt;50 PW'!$B$10</f>
        <v>-53.443163833047898</v>
      </c>
      <c r="P16" s="44">
        <f>I16*'GS&gt;50 PW'!$B$11</f>
        <v>0</v>
      </c>
      <c r="Q16" s="46">
        <f>'Monthly Data'!BH16</f>
        <v>31</v>
      </c>
      <c r="R16" s="44">
        <f>'Monthly Data'!O16</f>
        <v>979</v>
      </c>
      <c r="S16" s="44">
        <f t="shared" si="4"/>
        <v>76637453.30448918</v>
      </c>
      <c r="T16" s="44">
        <f t="shared" si="2"/>
        <v>-2715805.7882799059</v>
      </c>
      <c r="U16" s="48">
        <f t="shared" si="3"/>
        <v>3.4224250135775187E-2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7">
        <f>'Monthly Data'!M17</f>
        <v>71579772.092769086</v>
      </c>
      <c r="E17" s="46">
        <f>'Monthly Data'!AJ17</f>
        <v>235.69999999999996</v>
      </c>
      <c r="F17" s="46">
        <f>'Monthly Data'!AK17</f>
        <v>0</v>
      </c>
      <c r="G17" s="46">
        <f>'Monthly Data'!V17</f>
        <v>625936.9</v>
      </c>
      <c r="H17" s="44">
        <f>'Monthly Data'!BG17</f>
        <v>16</v>
      </c>
      <c r="I17" s="44">
        <f>'Monthly Data'!BC17</f>
        <v>0</v>
      </c>
      <c r="K17" s="29">
        <f>'GS&gt;50 PW'!$B$6</f>
        <v>565.62033275456599</v>
      </c>
      <c r="L17" s="29">
        <f>E17*'GS&gt;50 PW'!$B$7</f>
        <v>107.41733283257689</v>
      </c>
      <c r="M17" s="29">
        <f>F17*'GS&gt;50 PW'!$B$8</f>
        <v>0</v>
      </c>
      <c r="N17" s="29">
        <f>G17*'GS&gt;50 PW'!$B$9</f>
        <v>1820.9346902529187</v>
      </c>
      <c r="O17" s="44">
        <f>H17*'GS&gt;50 PW'!$B$10</f>
        <v>-57.006041421917757</v>
      </c>
      <c r="P17" s="44">
        <f>I17*'GS&gt;50 PW'!$B$11</f>
        <v>0</v>
      </c>
      <c r="Q17" s="46">
        <f>'Monthly Data'!BH17</f>
        <v>30</v>
      </c>
      <c r="R17" s="44">
        <f>'Monthly Data'!O17</f>
        <v>980</v>
      </c>
      <c r="S17" s="44">
        <f t="shared" si="4"/>
        <v>71646809.643893421</v>
      </c>
      <c r="T17" s="44">
        <f t="shared" si="2"/>
        <v>67037.551124334335</v>
      </c>
      <c r="U17" s="48">
        <f t="shared" si="3"/>
        <v>9.3654323231781285E-4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7">
        <f>'Monthly Data'!M18</f>
        <v>74262685.092769086</v>
      </c>
      <c r="E18" s="46">
        <f>'Monthly Data'!AJ18</f>
        <v>85.7</v>
      </c>
      <c r="F18" s="46">
        <f>'Monthly Data'!AK18</f>
        <v>22.700000000000003</v>
      </c>
      <c r="G18" s="46">
        <f>'Monthly Data'!V18</f>
        <v>625936.9</v>
      </c>
      <c r="H18" s="44">
        <f>'Monthly Data'!BG18</f>
        <v>17</v>
      </c>
      <c r="I18" s="44">
        <f>'Monthly Data'!BC18</f>
        <v>0</v>
      </c>
      <c r="K18" s="29">
        <f>'GS&gt;50 PW'!$B$6</f>
        <v>565.62033275456599</v>
      </c>
      <c r="L18" s="29">
        <f>E18*'GS&gt;50 PW'!$B$7</f>
        <v>39.056705234415958</v>
      </c>
      <c r="M18" s="29">
        <f>F18*'GS&gt;50 PW'!$B$8</f>
        <v>35.147052602382729</v>
      </c>
      <c r="N18" s="29">
        <f>G18*'GS&gt;50 PW'!$B$9</f>
        <v>1820.9346902529187</v>
      </c>
      <c r="O18" s="44">
        <f>H18*'GS&gt;50 PW'!$B$10</f>
        <v>-60.568919010787617</v>
      </c>
      <c r="P18" s="44">
        <f>I18*'GS&gt;50 PW'!$B$11</f>
        <v>0</v>
      </c>
      <c r="Q18" s="46">
        <f>'Monthly Data'!BH18</f>
        <v>31</v>
      </c>
      <c r="R18" s="44">
        <f>'Monthly Data'!O18</f>
        <v>982</v>
      </c>
      <c r="S18" s="44">
        <f t="shared" si="4"/>
        <v>73066579.773935258</v>
      </c>
      <c r="T18" s="44">
        <f t="shared" si="2"/>
        <v>-1196105.318833828</v>
      </c>
      <c r="U18" s="48">
        <f t="shared" si="3"/>
        <v>1.6106410875659168E-2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7">
        <f>'Monthly Data'!M19</f>
        <v>77117693.092769086</v>
      </c>
      <c r="E19" s="46">
        <f>'Monthly Data'!AJ19</f>
        <v>0.30000000000000071</v>
      </c>
      <c r="F19" s="46">
        <f>'Monthly Data'!AK19</f>
        <v>139.9</v>
      </c>
      <c r="G19" s="46">
        <f>'Monthly Data'!V19</f>
        <v>625936.9</v>
      </c>
      <c r="H19" s="44">
        <f>'Monthly Data'!BG19</f>
        <v>18</v>
      </c>
      <c r="I19" s="44">
        <f>'Monthly Data'!BC19</f>
        <v>0</v>
      </c>
      <c r="K19" s="29">
        <f>'GS&gt;50 PW'!$B$6</f>
        <v>565.62033275456599</v>
      </c>
      <c r="L19" s="29">
        <f>E19*'GS&gt;50 PW'!$B$7</f>
        <v>0.13672125519632222</v>
      </c>
      <c r="M19" s="29">
        <f>F19*'GS&gt;50 PW'!$B$8</f>
        <v>216.6111303556539</v>
      </c>
      <c r="N19" s="29">
        <f>G19*'GS&gt;50 PW'!$B$9</f>
        <v>1820.9346902529187</v>
      </c>
      <c r="O19" s="44">
        <f>H19*'GS&gt;50 PW'!$B$10</f>
        <v>-64.131796599657477</v>
      </c>
      <c r="P19" s="44">
        <f>I19*'GS&gt;50 PW'!$B$11</f>
        <v>0</v>
      </c>
      <c r="Q19" s="46">
        <f>'Monthly Data'!BH19</f>
        <v>30</v>
      </c>
      <c r="R19" s="44">
        <f>'Monthly Data'!O19</f>
        <v>985</v>
      </c>
      <c r="S19" s="44">
        <f t="shared" si="4"/>
        <v>75032505.355451927</v>
      </c>
      <c r="T19" s="44">
        <f t="shared" si="2"/>
        <v>-2085187.7373171598</v>
      </c>
      <c r="U19" s="48">
        <f t="shared" si="3"/>
        <v>2.7039031559317698E-2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7">
        <f>'Monthly Data'!M20</f>
        <v>84651520.092769086</v>
      </c>
      <c r="E20" s="46">
        <f>'Monthly Data'!AJ20</f>
        <v>0</v>
      </c>
      <c r="F20" s="46">
        <f>'Monthly Data'!AK20</f>
        <v>313.90000000000003</v>
      </c>
      <c r="G20" s="46">
        <f>'Monthly Data'!V20</f>
        <v>625936.9</v>
      </c>
      <c r="H20" s="44">
        <f>'Monthly Data'!BG20</f>
        <v>19</v>
      </c>
      <c r="I20" s="44">
        <f>'Monthly Data'!BC20</f>
        <v>0</v>
      </c>
      <c r="K20" s="29">
        <f>'GS&gt;50 PW'!$B$6</f>
        <v>565.62033275456599</v>
      </c>
      <c r="L20" s="29">
        <f>E20*'GS&gt;50 PW'!$B$7</f>
        <v>0</v>
      </c>
      <c r="M20" s="29">
        <f>F20*'GS&gt;50 PW'!$B$8</f>
        <v>486.02025603030569</v>
      </c>
      <c r="N20" s="29">
        <f>G20*'GS&gt;50 PW'!$B$9</f>
        <v>1820.9346902529187</v>
      </c>
      <c r="O20" s="44">
        <f>H20*'GS&gt;50 PW'!$B$10</f>
        <v>-67.69467418852733</v>
      </c>
      <c r="P20" s="44">
        <f>I20*'GS&gt;50 PW'!$B$11</f>
        <v>0</v>
      </c>
      <c r="Q20" s="46">
        <f>'Monthly Data'!BH20</f>
        <v>31</v>
      </c>
      <c r="R20" s="44">
        <f>'Monthly Data'!O20</f>
        <v>983</v>
      </c>
      <c r="S20" s="44">
        <f t="shared" si="4"/>
        <v>85473126.671571583</v>
      </c>
      <c r="T20" s="44">
        <f t="shared" si="2"/>
        <v>821606.57880249619</v>
      </c>
      <c r="U20" s="48">
        <f t="shared" si="3"/>
        <v>9.7057510355644232E-3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7">
        <f>'Monthly Data'!M21</f>
        <v>82199049.092769086</v>
      </c>
      <c r="E21" s="46">
        <f>'Monthly Data'!AJ21</f>
        <v>0</v>
      </c>
      <c r="F21" s="46">
        <f>'Monthly Data'!AK21</f>
        <v>242.40000000000003</v>
      </c>
      <c r="G21" s="46">
        <f>'Monthly Data'!V21</f>
        <v>625936.9</v>
      </c>
      <c r="H21" s="44">
        <f>'Monthly Data'!BG21</f>
        <v>20</v>
      </c>
      <c r="I21" s="44">
        <f>'Monthly Data'!BC21</f>
        <v>0</v>
      </c>
      <c r="K21" s="29">
        <f>'GS&gt;50 PW'!$B$6</f>
        <v>565.62033275456599</v>
      </c>
      <c r="L21" s="29">
        <f>E21*'GS&gt;50 PW'!$B$7</f>
        <v>0</v>
      </c>
      <c r="M21" s="29">
        <f>F21*'GS&gt;50 PW'!$B$8</f>
        <v>375.31478197434245</v>
      </c>
      <c r="N21" s="29">
        <f>G21*'GS&gt;50 PW'!$B$9</f>
        <v>1820.9346902529187</v>
      </c>
      <c r="O21" s="44">
        <f>H21*'GS&gt;50 PW'!$B$10</f>
        <v>-71.257551777397197</v>
      </c>
      <c r="P21" s="44">
        <f>I21*'GS&gt;50 PW'!$B$11</f>
        <v>0</v>
      </c>
      <c r="Q21" s="46">
        <f>'Monthly Data'!BH21</f>
        <v>31</v>
      </c>
      <c r="R21" s="44">
        <f>'Monthly Data'!O21</f>
        <v>983</v>
      </c>
      <c r="S21" s="44">
        <f t="shared" si="4"/>
        <v>81991027.191898599</v>
      </c>
      <c r="T21" s="44">
        <f t="shared" si="2"/>
        <v>-208021.90087048709</v>
      </c>
      <c r="U21" s="48">
        <f t="shared" si="3"/>
        <v>2.5307093350400624E-3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7">
        <f>'Monthly Data'!M22</f>
        <v>74484945.092769086</v>
      </c>
      <c r="E22" s="46">
        <f>'Monthly Data'!AJ22</f>
        <v>5.6999999999999993</v>
      </c>
      <c r="F22" s="46">
        <f>'Monthly Data'!AK22</f>
        <v>114.19999999999996</v>
      </c>
      <c r="G22" s="46">
        <f>'Monthly Data'!V22</f>
        <v>625936.9</v>
      </c>
      <c r="H22" s="44">
        <f>'Monthly Data'!BG22</f>
        <v>21</v>
      </c>
      <c r="I22" s="44">
        <f>'Monthly Data'!BC22</f>
        <v>0</v>
      </c>
      <c r="K22" s="29">
        <f>'GS&gt;50 PW'!$B$6</f>
        <v>565.62033275456599</v>
      </c>
      <c r="L22" s="29">
        <f>E22*'GS&gt;50 PW'!$B$7</f>
        <v>2.5977038487301156</v>
      </c>
      <c r="M22" s="29">
        <f>F22*'GS&gt;50 PW'!$B$8</f>
        <v>176.81909282784608</v>
      </c>
      <c r="N22" s="29">
        <f>G22*'GS&gt;50 PW'!$B$9</f>
        <v>1820.9346902529187</v>
      </c>
      <c r="O22" s="44">
        <f>H22*'GS&gt;50 PW'!$B$10</f>
        <v>-74.820429366267064</v>
      </c>
      <c r="P22" s="44">
        <f>I22*'GS&gt;50 PW'!$B$11</f>
        <v>0</v>
      </c>
      <c r="Q22" s="46">
        <f>'Monthly Data'!BH22</f>
        <v>30</v>
      </c>
      <c r="R22" s="44">
        <f>'Monthly Data'!O22</f>
        <v>984</v>
      </c>
      <c r="S22" s="44">
        <f t="shared" si="4"/>
        <v>73538789.042181283</v>
      </c>
      <c r="T22" s="44">
        <f t="shared" si="2"/>
        <v>-946156.05058780313</v>
      </c>
      <c r="U22" s="48">
        <f t="shared" si="3"/>
        <v>1.2702648158086041E-2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7">
        <f>'Monthly Data'!M23</f>
        <v>72131128.092769086</v>
      </c>
      <c r="E23" s="46">
        <f>'Monthly Data'!AJ23</f>
        <v>102.2</v>
      </c>
      <c r="F23" s="46">
        <f>'Monthly Data'!AK23</f>
        <v>27.4</v>
      </c>
      <c r="G23" s="46">
        <f>'Monthly Data'!V23</f>
        <v>625936.9</v>
      </c>
      <c r="H23" s="44">
        <f>'Monthly Data'!BG23</f>
        <v>22</v>
      </c>
      <c r="I23" s="44">
        <f>'Monthly Data'!BC23</f>
        <v>0</v>
      </c>
      <c r="K23" s="29">
        <f>'GS&gt;50 PW'!$B$6</f>
        <v>565.62033275456599</v>
      </c>
      <c r="L23" s="29">
        <f>E23*'GS&gt;50 PW'!$B$7</f>
        <v>46.576374270213662</v>
      </c>
      <c r="M23" s="29">
        <f>F23*'GS&gt;50 PW'!$B$8</f>
        <v>42.424195652215268</v>
      </c>
      <c r="N23" s="29">
        <f>G23*'GS&gt;50 PW'!$B$9</f>
        <v>1820.9346902529187</v>
      </c>
      <c r="O23" s="44">
        <f>H23*'GS&gt;50 PW'!$B$10</f>
        <v>-78.383306955136916</v>
      </c>
      <c r="P23" s="44">
        <f>I23*'GS&gt;50 PW'!$B$11</f>
        <v>0</v>
      </c>
      <c r="Q23" s="46">
        <f>'Monthly Data'!BH23</f>
        <v>31</v>
      </c>
      <c r="R23" s="44">
        <f>'Monthly Data'!O23</f>
        <v>983</v>
      </c>
      <c r="S23" s="44">
        <f t="shared" si="4"/>
        <v>73049031.070509359</v>
      </c>
      <c r="T23" s="44">
        <f t="shared" si="2"/>
        <v>917902.97774027288</v>
      </c>
      <c r="U23" s="48">
        <f t="shared" si="3"/>
        <v>1.2725476531570976E-2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7">
        <f>'Monthly Data'!M24</f>
        <v>71065271.092769086</v>
      </c>
      <c r="E24" s="46">
        <f>'Monthly Data'!AJ24</f>
        <v>179.4</v>
      </c>
      <c r="F24" s="46">
        <f>'Monthly Data'!AK24</f>
        <v>0.99999999999999822</v>
      </c>
      <c r="G24" s="46">
        <f>'Monthly Data'!V24</f>
        <v>625936.9</v>
      </c>
      <c r="H24" s="44">
        <f>'Monthly Data'!BG24</f>
        <v>23</v>
      </c>
      <c r="I24" s="44">
        <f>'Monthly Data'!BC24</f>
        <v>0</v>
      </c>
      <c r="K24" s="29">
        <f>'GS&gt;50 PW'!$B$6</f>
        <v>565.62033275456599</v>
      </c>
      <c r="L24" s="29">
        <f>E24*'GS&gt;50 PW'!$B$7</f>
        <v>81.759310607400494</v>
      </c>
      <c r="M24" s="29">
        <f>F24*'GS&gt;50 PW'!$B$8</f>
        <v>1.5483283084750072</v>
      </c>
      <c r="N24" s="29">
        <f>G24*'GS&gt;50 PW'!$B$9</f>
        <v>1820.9346902529187</v>
      </c>
      <c r="O24" s="44">
        <f>H24*'GS&gt;50 PW'!$B$10</f>
        <v>-81.946184544006769</v>
      </c>
      <c r="P24" s="44">
        <f>I24*'GS&gt;50 PW'!$B$11</f>
        <v>0</v>
      </c>
      <c r="Q24" s="46">
        <f>'Monthly Data'!BH24</f>
        <v>30</v>
      </c>
      <c r="R24" s="44">
        <f>'Monthly Data'!O24</f>
        <v>991</v>
      </c>
      <c r="S24" s="44">
        <f t="shared" si="4"/>
        <v>70992756.872488171</v>
      </c>
      <c r="T24" s="44">
        <f t="shared" si="2"/>
        <v>-72514.220280915499</v>
      </c>
      <c r="U24" s="48">
        <f t="shared" si="3"/>
        <v>1.0203889912170313E-3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7">
        <f>'Monthly Data'!M25</f>
        <v>72314878.092769086</v>
      </c>
      <c r="E25" s="46">
        <f>'Monthly Data'!AJ25</f>
        <v>357.29999999999995</v>
      </c>
      <c r="F25" s="46">
        <f>'Monthly Data'!AK25</f>
        <v>0</v>
      </c>
      <c r="G25" s="46">
        <f>'Monthly Data'!V25</f>
        <v>625936.9</v>
      </c>
      <c r="H25" s="44">
        <f>'Monthly Data'!BG25</f>
        <v>24</v>
      </c>
      <c r="I25" s="44">
        <f>'Monthly Data'!BC25</f>
        <v>1</v>
      </c>
      <c r="K25" s="29">
        <f>'GS&gt;50 PW'!$B$6</f>
        <v>565.62033275456599</v>
      </c>
      <c r="L25" s="29">
        <f>E25*'GS&gt;50 PW'!$B$7</f>
        <v>162.83501493881937</v>
      </c>
      <c r="M25" s="29">
        <f>F25*'GS&gt;50 PW'!$B$8</f>
        <v>0</v>
      </c>
      <c r="N25" s="29">
        <f>G25*'GS&gt;50 PW'!$B$9</f>
        <v>1820.9346902529187</v>
      </c>
      <c r="O25" s="44">
        <f>H25*'GS&gt;50 PW'!$B$10</f>
        <v>-85.509062132876636</v>
      </c>
      <c r="P25" s="44">
        <f>I25*'GS&gt;50 PW'!$B$11</f>
        <v>-107.512723217271</v>
      </c>
      <c r="Q25" s="46">
        <f>'Monthly Data'!BH25</f>
        <v>31</v>
      </c>
      <c r="R25" s="44">
        <f>'Monthly Data'!O25</f>
        <v>995</v>
      </c>
      <c r="S25" s="44">
        <f t="shared" si="4"/>
        <v>72682178.751328439</v>
      </c>
      <c r="T25" s="44">
        <f t="shared" si="2"/>
        <v>367300.65855935216</v>
      </c>
      <c r="U25" s="48">
        <f t="shared" si="3"/>
        <v>5.0791852001487274E-3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7">
        <f>'Monthly Data'!M26</f>
        <v>77861343.963004857</v>
      </c>
      <c r="E26" s="46">
        <f>'Monthly Data'!AJ26</f>
        <v>444.70000000000005</v>
      </c>
      <c r="F26" s="46">
        <f>'Monthly Data'!AK26</f>
        <v>0</v>
      </c>
      <c r="G26" s="46">
        <f>'Monthly Data'!V26</f>
        <v>634944.30000000005</v>
      </c>
      <c r="H26" s="44">
        <f>'Monthly Data'!BG26</f>
        <v>25</v>
      </c>
      <c r="I26" s="44">
        <f>'Monthly Data'!BC26</f>
        <v>0</v>
      </c>
      <c r="K26" s="29">
        <f>'GS&gt;50 PW'!$B$6</f>
        <v>565.62033275456599</v>
      </c>
      <c r="L26" s="29">
        <f>E26*'GS&gt;50 PW'!$B$7</f>
        <v>202.66647395268117</v>
      </c>
      <c r="M26" s="29">
        <f>F26*'GS&gt;50 PW'!$B$8</f>
        <v>0</v>
      </c>
      <c r="N26" s="29">
        <f>G26*'GS&gt;50 PW'!$B$9</f>
        <v>1847.1384292064524</v>
      </c>
      <c r="O26" s="44">
        <f>H26*'GS&gt;50 PW'!$B$10</f>
        <v>-89.071939721746503</v>
      </c>
      <c r="P26" s="44">
        <f>I26*'GS&gt;50 PW'!$B$11</f>
        <v>0</v>
      </c>
      <c r="Q26" s="46">
        <f>'Monthly Data'!BH26</f>
        <v>31</v>
      </c>
      <c r="R26" s="44">
        <f>'Monthly Data'!O26</f>
        <v>996</v>
      </c>
      <c r="S26" s="44">
        <f t="shared" si="4"/>
        <v>78003684.373222724</v>
      </c>
      <c r="T26" s="44">
        <f t="shared" si="2"/>
        <v>142340.4102178663</v>
      </c>
      <c r="U26" s="48">
        <f t="shared" si="3"/>
        <v>1.8281268081565367E-3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7">
        <f>'Monthly Data'!M27</f>
        <v>72912305.963004857</v>
      </c>
      <c r="E27" s="46">
        <f>'Monthly Data'!AJ27</f>
        <v>381.4</v>
      </c>
      <c r="F27" s="46">
        <f>'Monthly Data'!AK27</f>
        <v>0</v>
      </c>
      <c r="G27" s="46">
        <f>'Monthly Data'!V27</f>
        <v>634944.30000000005</v>
      </c>
      <c r="H27" s="44">
        <f>'Monthly Data'!BG27</f>
        <v>26</v>
      </c>
      <c r="I27" s="44">
        <f>'Monthly Data'!BC27</f>
        <v>0</v>
      </c>
      <c r="K27" s="29">
        <f>'GS&gt;50 PW'!$B$6</f>
        <v>565.62033275456599</v>
      </c>
      <c r="L27" s="29">
        <f>E27*'GS&gt;50 PW'!$B$7</f>
        <v>173.81828910625723</v>
      </c>
      <c r="M27" s="29">
        <f>F27*'GS&gt;50 PW'!$B$8</f>
        <v>0</v>
      </c>
      <c r="N27" s="29">
        <f>G27*'GS&gt;50 PW'!$B$9</f>
        <v>1847.1384292064524</v>
      </c>
      <c r="O27" s="44">
        <f>H27*'GS&gt;50 PW'!$B$10</f>
        <v>-92.634817310616356</v>
      </c>
      <c r="P27" s="44">
        <f>I27*'GS&gt;50 PW'!$B$11</f>
        <v>0</v>
      </c>
      <c r="Q27" s="46">
        <f>'Monthly Data'!BH27</f>
        <v>29</v>
      </c>
      <c r="R27" s="44">
        <f>'Monthly Data'!O27</f>
        <v>995</v>
      </c>
      <c r="S27" s="44">
        <f t="shared" si="4"/>
        <v>71962703.1550484</v>
      </c>
      <c r="T27" s="44">
        <f t="shared" si="2"/>
        <v>-949602.80795645714</v>
      </c>
      <c r="U27" s="48">
        <f t="shared" si="3"/>
        <v>1.302390310406968E-2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7">
        <f>'Monthly Data'!M28</f>
        <v>74889795.963004857</v>
      </c>
      <c r="E28" s="46">
        <f>'Monthly Data'!AJ28</f>
        <v>244.8</v>
      </c>
      <c r="F28" s="46">
        <f>'Monthly Data'!AK28</f>
        <v>0.30000000000000071</v>
      </c>
      <c r="G28" s="46">
        <f>'Monthly Data'!V28</f>
        <v>634944.30000000005</v>
      </c>
      <c r="H28" s="44">
        <f>'Monthly Data'!BG28</f>
        <v>27</v>
      </c>
      <c r="I28" s="44">
        <f>'Monthly Data'!BC28</f>
        <v>0</v>
      </c>
      <c r="K28" s="29">
        <f>'GS&gt;50 PW'!$B$6</f>
        <v>565.62033275456599</v>
      </c>
      <c r="L28" s="29">
        <f>E28*'GS&gt;50 PW'!$B$7</f>
        <v>111.56454424019867</v>
      </c>
      <c r="M28" s="29">
        <f>F28*'GS&gt;50 PW'!$B$8</f>
        <v>0.46449849254250408</v>
      </c>
      <c r="N28" s="29">
        <f>G28*'GS&gt;50 PW'!$B$9</f>
        <v>1847.1384292064524</v>
      </c>
      <c r="O28" s="44">
        <f>H28*'GS&gt;50 PW'!$B$10</f>
        <v>-96.197694899486208</v>
      </c>
      <c r="P28" s="44">
        <f>I28*'GS&gt;50 PW'!$B$11</f>
        <v>0</v>
      </c>
      <c r="Q28" s="46">
        <f>'Monthly Data'!BH28</f>
        <v>31</v>
      </c>
      <c r="R28" s="44">
        <f>'Monthly Data'!O28</f>
        <v>996</v>
      </c>
      <c r="S28" s="44">
        <f t="shared" si="4"/>
        <v>74985148.230007991</v>
      </c>
      <c r="T28" s="44">
        <f t="shared" si="2"/>
        <v>95352.267003133893</v>
      </c>
      <c r="U28" s="48">
        <f t="shared" si="3"/>
        <v>1.2732344343712378E-3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7">
        <f>'Monthly Data'!M29</f>
        <v>69901221.963004857</v>
      </c>
      <c r="E29" s="46">
        <f>'Monthly Data'!AJ29</f>
        <v>186.6</v>
      </c>
      <c r="F29" s="46">
        <f>'Monthly Data'!AK29</f>
        <v>2.4000000000000004</v>
      </c>
      <c r="G29" s="46">
        <f>'Monthly Data'!V29</f>
        <v>634944.30000000005</v>
      </c>
      <c r="H29" s="44">
        <f>'Monthly Data'!BG29</f>
        <v>28</v>
      </c>
      <c r="I29" s="44">
        <f>'Monthly Data'!BC29</f>
        <v>0</v>
      </c>
      <c r="K29" s="29">
        <f>'GS&gt;50 PW'!$B$6</f>
        <v>565.62033275456599</v>
      </c>
      <c r="L29" s="29">
        <f>E29*'GS&gt;50 PW'!$B$7</f>
        <v>85.040620732112217</v>
      </c>
      <c r="M29" s="29">
        <f>F29*'GS&gt;50 PW'!$B$8</f>
        <v>3.7159879403400242</v>
      </c>
      <c r="N29" s="29">
        <f>G29*'GS&gt;50 PW'!$B$9</f>
        <v>1847.1384292064524</v>
      </c>
      <c r="O29" s="44">
        <f>H29*'GS&gt;50 PW'!$B$10</f>
        <v>-99.760572488356075</v>
      </c>
      <c r="P29" s="44">
        <f>I29*'GS&gt;50 PW'!$B$11</f>
        <v>0</v>
      </c>
      <c r="Q29" s="46">
        <f>'Monthly Data'!BH29</f>
        <v>30</v>
      </c>
      <c r="R29" s="44">
        <f>'Monthly Data'!O29</f>
        <v>996</v>
      </c>
      <c r="S29" s="44">
        <f t="shared" si="4"/>
        <v>71764433.36857602</v>
      </c>
      <c r="T29" s="44">
        <f t="shared" si="2"/>
        <v>1863211.4055711627</v>
      </c>
      <c r="U29" s="48">
        <f t="shared" si="3"/>
        <v>2.6654918944868593E-2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7">
        <f>'Monthly Data'!M30</f>
        <v>75697992.963004857</v>
      </c>
      <c r="E30" s="46">
        <f>'Monthly Data'!AJ30</f>
        <v>31.1</v>
      </c>
      <c r="F30" s="46">
        <f>'Monthly Data'!AK30</f>
        <v>77.3</v>
      </c>
      <c r="G30" s="46">
        <f>'Monthly Data'!V30</f>
        <v>634944.30000000005</v>
      </c>
      <c r="H30" s="44">
        <f>'Monthly Data'!BG30</f>
        <v>29</v>
      </c>
      <c r="I30" s="44">
        <f>'Monthly Data'!BC30</f>
        <v>0</v>
      </c>
      <c r="K30" s="29">
        <f>'GS&gt;50 PW'!$B$6</f>
        <v>565.62033275456599</v>
      </c>
      <c r="L30" s="29">
        <f>E30*'GS&gt;50 PW'!$B$7</f>
        <v>14.17343678868537</v>
      </c>
      <c r="M30" s="29">
        <f>F30*'GS&gt;50 PW'!$B$8</f>
        <v>119.68577824511826</v>
      </c>
      <c r="N30" s="29">
        <f>G30*'GS&gt;50 PW'!$B$9</f>
        <v>1847.1384292064524</v>
      </c>
      <c r="O30" s="44">
        <f>H30*'GS&gt;50 PW'!$B$10</f>
        <v>-103.32345007722594</v>
      </c>
      <c r="P30" s="44">
        <f>I30*'GS&gt;50 PW'!$B$11</f>
        <v>0</v>
      </c>
      <c r="Q30" s="46">
        <f>'Monthly Data'!BH30</f>
        <v>31</v>
      </c>
      <c r="R30" s="44">
        <f>'Monthly Data'!O30</f>
        <v>998</v>
      </c>
      <c r="S30" s="44">
        <f t="shared" si="4"/>
        <v>75590646.073776588</v>
      </c>
      <c r="T30" s="44">
        <f t="shared" si="2"/>
        <v>-107346.88922826946</v>
      </c>
      <c r="U30" s="48">
        <f t="shared" si="3"/>
        <v>1.4180942588627424E-3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7">
        <f>'Monthly Data'!M31</f>
        <v>78642737.963004857</v>
      </c>
      <c r="E31" s="46">
        <f>'Monthly Data'!AJ31</f>
        <v>1.0999999999999996</v>
      </c>
      <c r="F31" s="46">
        <f>'Monthly Data'!AK31</f>
        <v>200.09999999999997</v>
      </c>
      <c r="G31" s="46">
        <f>'Monthly Data'!V31</f>
        <v>634944.30000000005</v>
      </c>
      <c r="H31" s="44">
        <f>'Monthly Data'!BG31</f>
        <v>30</v>
      </c>
      <c r="I31" s="44">
        <f>'Monthly Data'!BC31</f>
        <v>0</v>
      </c>
      <c r="K31" s="29">
        <f>'GS&gt;50 PW'!$B$6</f>
        <v>565.62033275456599</v>
      </c>
      <c r="L31" s="29">
        <f>E31*'GS&gt;50 PW'!$B$7</f>
        <v>0.50131126905318013</v>
      </c>
      <c r="M31" s="29">
        <f>F31*'GS&gt;50 PW'!$B$8</f>
        <v>309.82049452584943</v>
      </c>
      <c r="N31" s="29">
        <f>G31*'GS&gt;50 PW'!$B$9</f>
        <v>1847.1384292064524</v>
      </c>
      <c r="O31" s="44">
        <f>H31*'GS&gt;50 PW'!$B$10</f>
        <v>-106.8863276660958</v>
      </c>
      <c r="P31" s="44">
        <f>I31*'GS&gt;50 PW'!$B$11</f>
        <v>0</v>
      </c>
      <c r="Q31" s="46">
        <f>'Monthly Data'!BH31</f>
        <v>30</v>
      </c>
      <c r="R31" s="44">
        <f>'Monthly Data'!O31</f>
        <v>999</v>
      </c>
      <c r="S31" s="44">
        <f t="shared" si="4"/>
        <v>78407341.375492051</v>
      </c>
      <c r="T31" s="44">
        <f t="shared" si="2"/>
        <v>-235396.58751280606</v>
      </c>
      <c r="U31" s="48">
        <f t="shared" si="3"/>
        <v>2.9932399813386635E-3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7">
        <f>'Monthly Data'!M32</f>
        <v>85309315.963004857</v>
      </c>
      <c r="E32" s="46">
        <f>'Monthly Data'!AJ32</f>
        <v>0</v>
      </c>
      <c r="F32" s="46">
        <f>'Monthly Data'!AK32</f>
        <v>317</v>
      </c>
      <c r="G32" s="46">
        <f>'Monthly Data'!V32</f>
        <v>634944.30000000005</v>
      </c>
      <c r="H32" s="44">
        <f>'Monthly Data'!BG32</f>
        <v>31</v>
      </c>
      <c r="I32" s="44">
        <f>'Monthly Data'!BC32</f>
        <v>0</v>
      </c>
      <c r="K32" s="29">
        <f>'GS&gt;50 PW'!$B$6</f>
        <v>565.62033275456599</v>
      </c>
      <c r="L32" s="29">
        <f>E32*'GS&gt;50 PW'!$B$7</f>
        <v>0</v>
      </c>
      <c r="M32" s="29">
        <f>F32*'GS&gt;50 PW'!$B$8</f>
        <v>490.82007378657812</v>
      </c>
      <c r="N32" s="29">
        <f>G32*'GS&gt;50 PW'!$B$9</f>
        <v>1847.1384292064524</v>
      </c>
      <c r="O32" s="44">
        <f>H32*'GS&gt;50 PW'!$B$10</f>
        <v>-110.44920525496565</v>
      </c>
      <c r="P32" s="44">
        <f>I32*'GS&gt;50 PW'!$B$11</f>
        <v>0</v>
      </c>
      <c r="Q32" s="46">
        <f>'Monthly Data'!BH32</f>
        <v>31</v>
      </c>
      <c r="R32" s="44">
        <f>'Monthly Data'!O32</f>
        <v>1000</v>
      </c>
      <c r="S32" s="44">
        <f t="shared" si="4"/>
        <v>86587018.545271546</v>
      </c>
      <c r="T32" s="44">
        <f t="shared" si="2"/>
        <v>1277702.5822666883</v>
      </c>
      <c r="U32" s="48">
        <f t="shared" si="3"/>
        <v>1.4977292548222698E-2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7">
        <f>'Monthly Data'!M33</f>
        <v>82517115.963004857</v>
      </c>
      <c r="E33" s="46">
        <f>'Monthly Data'!AJ33</f>
        <v>0</v>
      </c>
      <c r="F33" s="46">
        <f>'Monthly Data'!AK33</f>
        <v>254.8</v>
      </c>
      <c r="G33" s="46">
        <f>'Monthly Data'!V33</f>
        <v>634944.30000000005</v>
      </c>
      <c r="H33" s="44">
        <f>'Monthly Data'!BG33</f>
        <v>32</v>
      </c>
      <c r="I33" s="44">
        <f>'Monthly Data'!BC33</f>
        <v>0</v>
      </c>
      <c r="K33" s="29">
        <f>'GS&gt;50 PW'!$B$6</f>
        <v>565.62033275456599</v>
      </c>
      <c r="L33" s="29">
        <f>E33*'GS&gt;50 PW'!$B$7</f>
        <v>0</v>
      </c>
      <c r="M33" s="29">
        <f>F33*'GS&gt;50 PW'!$B$8</f>
        <v>394.51405299943252</v>
      </c>
      <c r="N33" s="29">
        <f>G33*'GS&gt;50 PW'!$B$9</f>
        <v>1847.1384292064524</v>
      </c>
      <c r="O33" s="44">
        <f>H33*'GS&gt;50 PW'!$B$10</f>
        <v>-114.01208284383551</v>
      </c>
      <c r="P33" s="44">
        <f>I33*'GS&gt;50 PW'!$B$11</f>
        <v>0</v>
      </c>
      <c r="Q33" s="46">
        <f>'Monthly Data'!BH33</f>
        <v>31</v>
      </c>
      <c r="R33" s="44">
        <f>'Monthly Data'!O33</f>
        <v>999</v>
      </c>
      <c r="S33" s="44">
        <f t="shared" si="4"/>
        <v>83407591.61291945</v>
      </c>
      <c r="T33" s="44">
        <f t="shared" si="2"/>
        <v>890475.6499145925</v>
      </c>
      <c r="U33" s="48">
        <f t="shared" si="3"/>
        <v>1.0791405389323374E-2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7">
        <f>'Monthly Data'!M34</f>
        <v>74673729.963004857</v>
      </c>
      <c r="E34" s="46">
        <f>'Monthly Data'!AJ34</f>
        <v>11.3</v>
      </c>
      <c r="F34" s="46">
        <f>'Monthly Data'!AK34</f>
        <v>112.89999999999999</v>
      </c>
      <c r="G34" s="46">
        <f>'Monthly Data'!V34</f>
        <v>634944.30000000005</v>
      </c>
      <c r="H34" s="44">
        <f>'Monthly Data'!BG34</f>
        <v>33</v>
      </c>
      <c r="I34" s="44">
        <f>'Monthly Data'!BC34</f>
        <v>0</v>
      </c>
      <c r="K34" s="29">
        <f>'GS&gt;50 PW'!$B$6</f>
        <v>565.62033275456599</v>
      </c>
      <c r="L34" s="29">
        <f>E34*'GS&gt;50 PW'!$B$7</f>
        <v>5.1498339457281253</v>
      </c>
      <c r="M34" s="29">
        <f>F34*'GS&gt;50 PW'!$B$8</f>
        <v>174.80626602682861</v>
      </c>
      <c r="N34" s="29">
        <f>G34*'GS&gt;50 PW'!$B$9</f>
        <v>1847.1384292064524</v>
      </c>
      <c r="O34" s="44">
        <f>H34*'GS&gt;50 PW'!$B$10</f>
        <v>-117.57496043270538</v>
      </c>
      <c r="P34" s="44">
        <f>I34*'GS&gt;50 PW'!$B$11</f>
        <v>0</v>
      </c>
      <c r="Q34" s="46">
        <f>'Monthly Data'!BH34</f>
        <v>30</v>
      </c>
      <c r="R34" s="44">
        <f>'Monthly Data'!O34</f>
        <v>999</v>
      </c>
      <c r="S34" s="44">
        <f t="shared" si="4"/>
        <v>74179942.847981066</v>
      </c>
      <c r="T34" s="44">
        <f t="shared" ref="T34:T65" si="5">S34-D34</f>
        <v>-493787.11502379179</v>
      </c>
      <c r="U34" s="48">
        <f t="shared" ref="U34:U65" si="6">ABS(T34/D34)</f>
        <v>6.6125947541180235E-3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7">
        <f>'Monthly Data'!M35</f>
        <v>73374496.963004857</v>
      </c>
      <c r="E35" s="46">
        <f>'Monthly Data'!AJ35</f>
        <v>110.60000000000001</v>
      </c>
      <c r="F35" s="46">
        <f>'Monthly Data'!AK35</f>
        <v>11.9</v>
      </c>
      <c r="G35" s="46">
        <f>'Monthly Data'!V35</f>
        <v>634944.30000000005</v>
      </c>
      <c r="H35" s="44">
        <f>'Monthly Data'!BG35</f>
        <v>34</v>
      </c>
      <c r="I35" s="44">
        <f>'Monthly Data'!BC35</f>
        <v>0</v>
      </c>
      <c r="K35" s="29">
        <f>'GS&gt;50 PW'!$B$6</f>
        <v>565.62033275456599</v>
      </c>
      <c r="L35" s="29">
        <f>E35*'GS&gt;50 PW'!$B$7</f>
        <v>50.404569415710675</v>
      </c>
      <c r="M35" s="29">
        <f>F35*'GS&gt;50 PW'!$B$8</f>
        <v>18.42510687085262</v>
      </c>
      <c r="N35" s="29">
        <f>G35*'GS&gt;50 PW'!$B$9</f>
        <v>1847.1384292064524</v>
      </c>
      <c r="O35" s="44">
        <f>H35*'GS&gt;50 PW'!$B$10</f>
        <v>-121.13783802157523</v>
      </c>
      <c r="P35" s="44">
        <f>I35*'GS&gt;50 PW'!$B$11</f>
        <v>0</v>
      </c>
      <c r="Q35" s="46">
        <f>'Monthly Data'!BH35</f>
        <v>31</v>
      </c>
      <c r="R35" s="44">
        <f>'Monthly Data'!O35</f>
        <v>998</v>
      </c>
      <c r="S35" s="44">
        <f t="shared" si="4"/>
        <v>73027620.66979219</v>
      </c>
      <c r="T35" s="44">
        <f t="shared" si="5"/>
        <v>-346876.29321266711</v>
      </c>
      <c r="U35" s="48">
        <f t="shared" si="6"/>
        <v>4.727477632828758E-3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7">
        <f>'Monthly Data'!M36</f>
        <v>72808754.963004857</v>
      </c>
      <c r="E36" s="46">
        <f>'Monthly Data'!AJ36</f>
        <v>274.90000000000009</v>
      </c>
      <c r="F36" s="46">
        <f>'Monthly Data'!AK36</f>
        <v>0</v>
      </c>
      <c r="G36" s="46">
        <f>'Monthly Data'!V36</f>
        <v>634944.30000000005</v>
      </c>
      <c r="H36" s="44">
        <f>'Monthly Data'!BG36</f>
        <v>35</v>
      </c>
      <c r="I36" s="44">
        <f>'Monthly Data'!BC36</f>
        <v>0</v>
      </c>
      <c r="K36" s="29">
        <f>'GS&gt;50 PW'!$B$6</f>
        <v>565.62033275456599</v>
      </c>
      <c r="L36" s="29">
        <f>E36*'GS&gt;50 PW'!$B$7</f>
        <v>125.28224351156301</v>
      </c>
      <c r="M36" s="29">
        <f>F36*'GS&gt;50 PW'!$B$8</f>
        <v>0</v>
      </c>
      <c r="N36" s="29">
        <f>G36*'GS&gt;50 PW'!$B$9</f>
        <v>1847.1384292064524</v>
      </c>
      <c r="O36" s="44">
        <f>H36*'GS&gt;50 PW'!$B$10</f>
        <v>-124.70071561044509</v>
      </c>
      <c r="P36" s="44">
        <f>I36*'GS&gt;50 PW'!$B$11</f>
        <v>0</v>
      </c>
      <c r="Q36" s="46">
        <f>'Monthly Data'!BH36</f>
        <v>30</v>
      </c>
      <c r="R36" s="44">
        <f>'Monthly Data'!O36</f>
        <v>1000</v>
      </c>
      <c r="S36" s="44">
        <f t="shared" si="4"/>
        <v>72400208.695864096</v>
      </c>
      <c r="T36" s="44">
        <f t="shared" si="5"/>
        <v>-408546.26714076102</v>
      </c>
      <c r="U36" s="48">
        <f t="shared" si="6"/>
        <v>5.6112244653592699E-3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7">
        <f>'Monthly Data'!M37</f>
        <v>72687620.963004857</v>
      </c>
      <c r="E37" s="46">
        <f>'Monthly Data'!AJ37</f>
        <v>355.4</v>
      </c>
      <c r="F37" s="46">
        <f>'Monthly Data'!AK37</f>
        <v>0</v>
      </c>
      <c r="G37" s="46">
        <f>'Monthly Data'!V37</f>
        <v>634944.30000000005</v>
      </c>
      <c r="H37" s="44">
        <f>'Monthly Data'!BG37</f>
        <v>36</v>
      </c>
      <c r="I37" s="44">
        <f>'Monthly Data'!BC37</f>
        <v>1</v>
      </c>
      <c r="K37" s="29">
        <f>'GS&gt;50 PW'!$B$6</f>
        <v>565.62033275456599</v>
      </c>
      <c r="L37" s="29">
        <f>E37*'GS&gt;50 PW'!$B$7</f>
        <v>161.96911365590933</v>
      </c>
      <c r="M37" s="29">
        <f>F37*'GS&gt;50 PW'!$B$8</f>
        <v>0</v>
      </c>
      <c r="N37" s="29">
        <f>G37*'GS&gt;50 PW'!$B$9</f>
        <v>1847.1384292064524</v>
      </c>
      <c r="O37" s="44">
        <f>H37*'GS&gt;50 PW'!$B$10</f>
        <v>-128.26359319931495</v>
      </c>
      <c r="P37" s="44">
        <f>I37*'GS&gt;50 PW'!$B$11</f>
        <v>-107.512723217271</v>
      </c>
      <c r="Q37" s="46">
        <f>'Monthly Data'!BH37</f>
        <v>31</v>
      </c>
      <c r="R37" s="44">
        <f>'Monthly Data'!O37</f>
        <v>1004</v>
      </c>
      <c r="S37" s="44">
        <f t="shared" si="4"/>
        <v>72797528.328551441</v>
      </c>
      <c r="T37" s="44">
        <f t="shared" si="5"/>
        <v>109907.36554658413</v>
      </c>
      <c r="U37" s="48">
        <f t="shared" si="6"/>
        <v>1.5120506640673059E-3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7">
        <f>'Monthly Data'!M38</f>
        <v>79277065.894941643</v>
      </c>
      <c r="E38" s="46">
        <f>'Monthly Data'!AJ38</f>
        <v>457.2</v>
      </c>
      <c r="F38" s="46">
        <f>'Monthly Data'!AK38</f>
        <v>0</v>
      </c>
      <c r="G38" s="46">
        <f>'Monthly Data'!V38</f>
        <v>643937</v>
      </c>
      <c r="H38" s="44">
        <f>'Monthly Data'!BG38</f>
        <v>37</v>
      </c>
      <c r="I38" s="44">
        <f>'Monthly Data'!BC38</f>
        <v>0</v>
      </c>
      <c r="K38" s="29">
        <f>'GS&gt;50 PW'!$B$6</f>
        <v>565.62033275456599</v>
      </c>
      <c r="L38" s="29">
        <f>E38*'GS&gt;50 PW'!$B$7</f>
        <v>208.36319291919457</v>
      </c>
      <c r="M38" s="29">
        <f>F38*'GS&gt;50 PW'!$B$8</f>
        <v>0</v>
      </c>
      <c r="N38" s="29">
        <f>G38*'GS&gt;50 PW'!$B$9</f>
        <v>1873.2994038814354</v>
      </c>
      <c r="O38" s="44">
        <f>H38*'GS&gt;50 PW'!$B$10</f>
        <v>-131.82647078818482</v>
      </c>
      <c r="P38" s="44">
        <f>I38*'GS&gt;50 PW'!$B$11</f>
        <v>0</v>
      </c>
      <c r="Q38" s="46">
        <f>'Monthly Data'!BH38</f>
        <v>31</v>
      </c>
      <c r="R38" s="44">
        <f>'Monthly Data'!O38</f>
        <v>1001</v>
      </c>
      <c r="S38" s="44">
        <f t="shared" si="4"/>
        <v>78057129.371999115</v>
      </c>
      <c r="T38" s="44">
        <f t="shared" si="5"/>
        <v>-1219936.5229425281</v>
      </c>
      <c r="U38" s="48">
        <f t="shared" si="6"/>
        <v>1.538826530940479E-2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7">
        <f>'Monthly Data'!M39</f>
        <v>72766224.894941643</v>
      </c>
      <c r="E39" s="46">
        <f>'Monthly Data'!AJ39</f>
        <v>475.5</v>
      </c>
      <c r="F39" s="46">
        <f>'Monthly Data'!AK39</f>
        <v>0</v>
      </c>
      <c r="G39" s="46">
        <f>'Monthly Data'!V39</f>
        <v>643937</v>
      </c>
      <c r="H39" s="44">
        <f>'Monthly Data'!BG39</f>
        <v>38</v>
      </c>
      <c r="I39" s="44">
        <f>'Monthly Data'!BC39</f>
        <v>0</v>
      </c>
      <c r="K39" s="29">
        <f>'GS&gt;50 PW'!$B$6</f>
        <v>565.62033275456599</v>
      </c>
      <c r="L39" s="29">
        <f>E39*'GS&gt;50 PW'!$B$7</f>
        <v>216.7031894861702</v>
      </c>
      <c r="M39" s="29">
        <f>F39*'GS&gt;50 PW'!$B$8</f>
        <v>0</v>
      </c>
      <c r="N39" s="29">
        <f>G39*'GS&gt;50 PW'!$B$9</f>
        <v>1873.2994038814354</v>
      </c>
      <c r="O39" s="44">
        <f>H39*'GS&gt;50 PW'!$B$10</f>
        <v>-135.38934837705466</v>
      </c>
      <c r="P39" s="44">
        <f>I39*'GS&gt;50 PW'!$B$11</f>
        <v>0</v>
      </c>
      <c r="Q39" s="46">
        <f>'Monthly Data'!BH39</f>
        <v>28</v>
      </c>
      <c r="R39" s="44">
        <f>'Monthly Data'!O39</f>
        <v>1002</v>
      </c>
      <c r="S39" s="44">
        <f t="shared" si="4"/>
        <v>70707673.257217005</v>
      </c>
      <c r="T39" s="44">
        <f t="shared" si="5"/>
        <v>-2058551.637724638</v>
      </c>
      <c r="U39" s="48">
        <f t="shared" si="6"/>
        <v>2.8289933148197971E-2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7">
        <f>'Monthly Data'!M40</f>
        <v>76895003.894941643</v>
      </c>
      <c r="E40" s="46">
        <f>'Monthly Data'!AJ40</f>
        <v>399.30000000000007</v>
      </c>
      <c r="F40" s="46">
        <f>'Monthly Data'!AK40</f>
        <v>0</v>
      </c>
      <c r="G40" s="46">
        <f>'Monthly Data'!V40</f>
        <v>643937</v>
      </c>
      <c r="H40" s="44">
        <f>'Monthly Data'!BG40</f>
        <v>39</v>
      </c>
      <c r="I40" s="44">
        <f>'Monthly Data'!BC40</f>
        <v>0</v>
      </c>
      <c r="K40" s="29">
        <f>'GS&gt;50 PW'!$B$6</f>
        <v>565.62033275456599</v>
      </c>
      <c r="L40" s="29">
        <f>E40*'GS&gt;50 PW'!$B$7</f>
        <v>181.97599066630448</v>
      </c>
      <c r="M40" s="29">
        <f>F40*'GS&gt;50 PW'!$B$8</f>
        <v>0</v>
      </c>
      <c r="N40" s="29">
        <f>G40*'GS&gt;50 PW'!$B$9</f>
        <v>1873.2994038814354</v>
      </c>
      <c r="O40" s="44">
        <f>H40*'GS&gt;50 PW'!$B$10</f>
        <v>-138.95222596592453</v>
      </c>
      <c r="P40" s="44">
        <f>I40*'GS&gt;50 PW'!$B$11</f>
        <v>0</v>
      </c>
      <c r="Q40" s="46">
        <f>'Monthly Data'!BH40</f>
        <v>31</v>
      </c>
      <c r="R40" s="44">
        <f>'Monthly Data'!O40</f>
        <v>1004</v>
      </c>
      <c r="S40" s="44">
        <f t="shared" si="4"/>
        <v>77248009.535593539</v>
      </c>
      <c r="T40" s="44">
        <f t="shared" si="5"/>
        <v>353005.6406518966</v>
      </c>
      <c r="U40" s="48">
        <f t="shared" si="6"/>
        <v>4.5907487193081247E-3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7">
        <f>'Monthly Data'!M41</f>
        <v>72485963.894941643</v>
      </c>
      <c r="E41" s="46">
        <f>'Monthly Data'!AJ41</f>
        <v>240.19999999999993</v>
      </c>
      <c r="F41" s="46">
        <f>'Monthly Data'!AK41</f>
        <v>1.5999999999999996</v>
      </c>
      <c r="G41" s="46">
        <f>'Monthly Data'!V41</f>
        <v>643937</v>
      </c>
      <c r="H41" s="44">
        <f>'Monthly Data'!BG41</f>
        <v>40</v>
      </c>
      <c r="I41" s="44">
        <f>'Monthly Data'!BC41</f>
        <v>0</v>
      </c>
      <c r="K41" s="29">
        <f>'GS&gt;50 PW'!$B$6</f>
        <v>565.62033275456599</v>
      </c>
      <c r="L41" s="29">
        <f>E41*'GS&gt;50 PW'!$B$7</f>
        <v>109.4681516605217</v>
      </c>
      <c r="M41" s="29">
        <f>F41*'GS&gt;50 PW'!$B$8</f>
        <v>2.4773252935600154</v>
      </c>
      <c r="N41" s="29">
        <f>G41*'GS&gt;50 PW'!$B$9</f>
        <v>1873.2994038814354</v>
      </c>
      <c r="O41" s="44">
        <f>H41*'GS&gt;50 PW'!$B$10</f>
        <v>-142.51510355479439</v>
      </c>
      <c r="P41" s="44">
        <f>I41*'GS&gt;50 PW'!$B$11</f>
        <v>0</v>
      </c>
      <c r="Q41" s="46">
        <f>'Monthly Data'!BH41</f>
        <v>30</v>
      </c>
      <c r="R41" s="44">
        <f>'Monthly Data'!O41</f>
        <v>1006</v>
      </c>
      <c r="S41" s="44">
        <f t="shared" si="4"/>
        <v>72684006.32086502</v>
      </c>
      <c r="T41" s="44">
        <f t="shared" si="5"/>
        <v>198042.42592337728</v>
      </c>
      <c r="U41" s="48">
        <f t="shared" si="6"/>
        <v>2.7321486158397826E-3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7">
        <f>'Monthly Data'!M42</f>
        <v>74512872.894941643</v>
      </c>
      <c r="E42" s="46">
        <f>'Monthly Data'!AJ42</f>
        <v>64.599999999999994</v>
      </c>
      <c r="F42" s="46">
        <f>'Monthly Data'!AK42</f>
        <v>43.3</v>
      </c>
      <c r="G42" s="46">
        <f>'Monthly Data'!V42</f>
        <v>643937</v>
      </c>
      <c r="H42" s="44">
        <f>'Monthly Data'!BG42</f>
        <v>41</v>
      </c>
      <c r="I42" s="44">
        <f>'Monthly Data'!BC42</f>
        <v>0</v>
      </c>
      <c r="K42" s="29">
        <f>'GS&gt;50 PW'!$B$6</f>
        <v>565.62033275456599</v>
      </c>
      <c r="L42" s="29">
        <f>E42*'GS&gt;50 PW'!$B$7</f>
        <v>29.440643618941312</v>
      </c>
      <c r="M42" s="29">
        <f>F42*'GS&gt;50 PW'!$B$8</f>
        <v>67.042615756967919</v>
      </c>
      <c r="N42" s="29">
        <f>G42*'GS&gt;50 PW'!$B$9</f>
        <v>1873.2994038814354</v>
      </c>
      <c r="O42" s="44">
        <f>H42*'GS&gt;50 PW'!$B$10</f>
        <v>-146.07798114366426</v>
      </c>
      <c r="P42" s="44">
        <f>I42*'GS&gt;50 PW'!$B$11</f>
        <v>0</v>
      </c>
      <c r="Q42" s="46">
        <f>'Monthly Data'!BH42</f>
        <v>31</v>
      </c>
      <c r="R42" s="44">
        <f>'Monthly Data'!O42</f>
        <v>1006</v>
      </c>
      <c r="S42" s="44">
        <f t="shared" si="4"/>
        <v>74513489.913681135</v>
      </c>
      <c r="T42" s="44">
        <f t="shared" si="5"/>
        <v>617.01873949170113</v>
      </c>
      <c r="U42" s="48">
        <f t="shared" si="6"/>
        <v>8.2806999048561435E-6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7">
        <f>'Monthly Data'!M43</f>
        <v>76269513.894941643</v>
      </c>
      <c r="E43" s="46">
        <f>'Monthly Data'!AJ43</f>
        <v>5.5999999999999979</v>
      </c>
      <c r="F43" s="46">
        <f>'Monthly Data'!AK43</f>
        <v>137.6</v>
      </c>
      <c r="G43" s="46">
        <f>'Monthly Data'!V43</f>
        <v>643937</v>
      </c>
      <c r="H43" s="44">
        <f>'Monthly Data'!BG43</f>
        <v>42</v>
      </c>
      <c r="I43" s="44">
        <f>'Monthly Data'!BC43</f>
        <v>0</v>
      </c>
      <c r="K43" s="29">
        <f>'GS&gt;50 PW'!$B$6</f>
        <v>565.62033275456599</v>
      </c>
      <c r="L43" s="29">
        <f>E43*'GS&gt;50 PW'!$B$7</f>
        <v>2.5521300969980079</v>
      </c>
      <c r="M43" s="29">
        <f>F43*'GS&gt;50 PW'!$B$8</f>
        <v>213.04997524616135</v>
      </c>
      <c r="N43" s="29">
        <f>G43*'GS&gt;50 PW'!$B$9</f>
        <v>1873.2994038814354</v>
      </c>
      <c r="O43" s="44">
        <f>H43*'GS&gt;50 PW'!$B$10</f>
        <v>-149.64085873253413</v>
      </c>
      <c r="P43" s="44">
        <f>I43*'GS&gt;50 PW'!$B$11</f>
        <v>0</v>
      </c>
      <c r="Q43" s="46">
        <f>'Monthly Data'!BH43</f>
        <v>30</v>
      </c>
      <c r="R43" s="44">
        <f>'Monthly Data'!O43</f>
        <v>1005</v>
      </c>
      <c r="S43" s="44">
        <f t="shared" si="4"/>
        <v>75522161.644885793</v>
      </c>
      <c r="T43" s="44">
        <f t="shared" si="5"/>
        <v>-747352.25005584955</v>
      </c>
      <c r="U43" s="48">
        <f t="shared" si="6"/>
        <v>9.7988332675792173E-3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7">
        <f>'Monthly Data'!M44</f>
        <v>83459194.894941643</v>
      </c>
      <c r="E44" s="46">
        <f>'Monthly Data'!AJ44</f>
        <v>0</v>
      </c>
      <c r="F44" s="46">
        <f>'Monthly Data'!AK44</f>
        <v>254.90000000000003</v>
      </c>
      <c r="G44" s="46">
        <f>'Monthly Data'!V44</f>
        <v>643937</v>
      </c>
      <c r="H44" s="44">
        <f>'Monthly Data'!BG44</f>
        <v>43</v>
      </c>
      <c r="I44" s="44">
        <f>'Monthly Data'!BC44</f>
        <v>0</v>
      </c>
      <c r="K44" s="29">
        <f>'GS&gt;50 PW'!$B$6</f>
        <v>565.62033275456599</v>
      </c>
      <c r="L44" s="29">
        <f>E44*'GS&gt;50 PW'!$B$7</f>
        <v>0</v>
      </c>
      <c r="M44" s="29">
        <f>F44*'GS&gt;50 PW'!$B$8</f>
        <v>394.66888583028009</v>
      </c>
      <c r="N44" s="29">
        <f>G44*'GS&gt;50 PW'!$B$9</f>
        <v>1873.2994038814354</v>
      </c>
      <c r="O44" s="44">
        <f>H44*'GS&gt;50 PW'!$B$10</f>
        <v>-153.20373632140397</v>
      </c>
      <c r="P44" s="44">
        <f>I44*'GS&gt;50 PW'!$B$11</f>
        <v>0</v>
      </c>
      <c r="Q44" s="46">
        <f>'Monthly Data'!BH44</f>
        <v>31</v>
      </c>
      <c r="R44" s="44">
        <f>'Monthly Data'!O44</f>
        <v>1007</v>
      </c>
      <c r="S44" s="44">
        <f t="shared" si="4"/>
        <v>83673574.990784645</v>
      </c>
      <c r="T44" s="44">
        <f t="shared" si="5"/>
        <v>214380.0958430022</v>
      </c>
      <c r="U44" s="48">
        <f t="shared" si="6"/>
        <v>2.5686815708306754E-3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7">
        <f>'Monthly Data'!M45</f>
        <v>80843786.894941643</v>
      </c>
      <c r="E45" s="46">
        <f>'Monthly Data'!AJ45</f>
        <v>0</v>
      </c>
      <c r="F45" s="46">
        <f>'Monthly Data'!AK45</f>
        <v>213</v>
      </c>
      <c r="G45" s="46">
        <f>'Monthly Data'!V45</f>
        <v>643937</v>
      </c>
      <c r="H45" s="44">
        <f>'Monthly Data'!BG45</f>
        <v>44</v>
      </c>
      <c r="I45" s="44">
        <f>'Monthly Data'!BC45</f>
        <v>0</v>
      </c>
      <c r="K45" s="29">
        <f>'GS&gt;50 PW'!$B$6</f>
        <v>565.62033275456599</v>
      </c>
      <c r="L45" s="29">
        <f>E45*'GS&gt;50 PW'!$B$7</f>
        <v>0</v>
      </c>
      <c r="M45" s="29">
        <f>F45*'GS&gt;50 PW'!$B$8</f>
        <v>329.79392970517711</v>
      </c>
      <c r="N45" s="29">
        <f>G45*'GS&gt;50 PW'!$B$9</f>
        <v>1873.2994038814354</v>
      </c>
      <c r="O45" s="44">
        <f>H45*'GS&gt;50 PW'!$B$10</f>
        <v>-156.76661391027383</v>
      </c>
      <c r="P45" s="44">
        <f>I45*'GS&gt;50 PW'!$B$11</f>
        <v>0</v>
      </c>
      <c r="Q45" s="46">
        <f>'Monthly Data'!BH45</f>
        <v>31</v>
      </c>
      <c r="R45" s="44">
        <f>'Monthly Data'!O45</f>
        <v>1008</v>
      </c>
      <c r="S45" s="44">
        <f t="shared" si="4"/>
        <v>81618121.494360909</v>
      </c>
      <c r="T45" s="44">
        <f t="shared" si="5"/>
        <v>774334.59941926599</v>
      </c>
      <c r="U45" s="48">
        <f t="shared" si="6"/>
        <v>9.5781584356696651E-3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7">
        <f>'Monthly Data'!M46</f>
        <v>74048827.894941643</v>
      </c>
      <c r="E46" s="46">
        <f>'Monthly Data'!AJ46</f>
        <v>12.4</v>
      </c>
      <c r="F46" s="46">
        <f>'Monthly Data'!AK46</f>
        <v>95.4</v>
      </c>
      <c r="G46" s="46">
        <f>'Monthly Data'!V46</f>
        <v>643937</v>
      </c>
      <c r="H46" s="44">
        <f>'Monthly Data'!BG46</f>
        <v>45</v>
      </c>
      <c r="I46" s="44">
        <f>'Monthly Data'!BC46</f>
        <v>0</v>
      </c>
      <c r="K46" s="29">
        <f>'GS&gt;50 PW'!$B$6</f>
        <v>565.62033275456599</v>
      </c>
      <c r="L46" s="29">
        <f>E46*'GS&gt;50 PW'!$B$7</f>
        <v>5.6511452147813053</v>
      </c>
      <c r="M46" s="29">
        <f>F46*'GS&gt;50 PW'!$B$8</f>
        <v>147.71052062851595</v>
      </c>
      <c r="N46" s="29">
        <f>G46*'GS&gt;50 PW'!$B$9</f>
        <v>1873.2994038814354</v>
      </c>
      <c r="O46" s="44">
        <f>H46*'GS&gt;50 PW'!$B$10</f>
        <v>-160.3294914991437</v>
      </c>
      <c r="P46" s="44">
        <f>I46*'GS&gt;50 PW'!$B$11</f>
        <v>0</v>
      </c>
      <c r="Q46" s="46">
        <f>'Monthly Data'!BH46</f>
        <v>30</v>
      </c>
      <c r="R46" s="44">
        <f>'Monthly Data'!O46</f>
        <v>1009</v>
      </c>
      <c r="S46" s="44">
        <f t="shared" si="4"/>
        <v>73615184.345369294</v>
      </c>
      <c r="T46" s="44">
        <f t="shared" si="5"/>
        <v>-433643.54957234859</v>
      </c>
      <c r="U46" s="48">
        <f t="shared" si="6"/>
        <v>5.8561838438224798E-3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7">
        <f>'Monthly Data'!M47</f>
        <v>74442701.894941643</v>
      </c>
      <c r="E47" s="46">
        <f>'Monthly Data'!AJ47</f>
        <v>93.100000000000009</v>
      </c>
      <c r="F47" s="46">
        <f>'Monthly Data'!AK47</f>
        <v>26.6</v>
      </c>
      <c r="G47" s="46">
        <f>'Monthly Data'!V47</f>
        <v>643937</v>
      </c>
      <c r="H47" s="44">
        <f>'Monthly Data'!BG47</f>
        <v>46</v>
      </c>
      <c r="I47" s="44">
        <f>'Monthly Data'!BC47</f>
        <v>0</v>
      </c>
      <c r="K47" s="29">
        <f>'GS&gt;50 PW'!$B$6</f>
        <v>565.62033275456599</v>
      </c>
      <c r="L47" s="29">
        <f>E47*'GS&gt;50 PW'!$B$7</f>
        <v>42.429162862591902</v>
      </c>
      <c r="M47" s="29">
        <f>F47*'GS&gt;50 PW'!$B$8</f>
        <v>41.185533005435268</v>
      </c>
      <c r="N47" s="29">
        <f>G47*'GS&gt;50 PW'!$B$9</f>
        <v>1873.2994038814354</v>
      </c>
      <c r="O47" s="44">
        <f>H47*'GS&gt;50 PW'!$B$10</f>
        <v>-163.89236908801354</v>
      </c>
      <c r="P47" s="44">
        <f>I47*'GS&gt;50 PW'!$B$11</f>
        <v>0</v>
      </c>
      <c r="Q47" s="46">
        <f>'Monthly Data'!BH47</f>
        <v>31</v>
      </c>
      <c r="R47" s="44">
        <f>'Monthly Data'!O47</f>
        <v>1013</v>
      </c>
      <c r="S47" s="44">
        <f t="shared" si="4"/>
        <v>74068436.717453122</v>
      </c>
      <c r="T47" s="44">
        <f t="shared" si="5"/>
        <v>-374265.17748852074</v>
      </c>
      <c r="U47" s="48">
        <f t="shared" si="6"/>
        <v>5.0275603647044944E-3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7">
        <f>'Monthly Data'!M48</f>
        <v>73596562.894941643</v>
      </c>
      <c r="E48" s="46">
        <f>'Monthly Data'!AJ48</f>
        <v>306.7</v>
      </c>
      <c r="F48" s="46">
        <f>'Monthly Data'!AK48</f>
        <v>0</v>
      </c>
      <c r="G48" s="46">
        <f>'Monthly Data'!V48</f>
        <v>643937</v>
      </c>
      <c r="H48" s="44">
        <f>'Monthly Data'!BG48</f>
        <v>47</v>
      </c>
      <c r="I48" s="44">
        <f>'Monthly Data'!BC48</f>
        <v>0</v>
      </c>
      <c r="K48" s="29">
        <f>'GS&gt;50 PW'!$B$6</f>
        <v>565.62033275456599</v>
      </c>
      <c r="L48" s="29">
        <f>E48*'GS&gt;50 PW'!$B$7</f>
        <v>139.77469656237307</v>
      </c>
      <c r="M48" s="29">
        <f>F48*'GS&gt;50 PW'!$B$8</f>
        <v>0</v>
      </c>
      <c r="N48" s="29">
        <f>G48*'GS&gt;50 PW'!$B$9</f>
        <v>1873.2994038814354</v>
      </c>
      <c r="O48" s="44">
        <f>H48*'GS&gt;50 PW'!$B$10</f>
        <v>-167.45524667688341</v>
      </c>
      <c r="P48" s="44">
        <f>I48*'GS&gt;50 PW'!$B$11</f>
        <v>0</v>
      </c>
      <c r="Q48" s="46">
        <f>'Monthly Data'!BH48</f>
        <v>30</v>
      </c>
      <c r="R48" s="44">
        <f>'Monthly Data'!O48</f>
        <v>1014</v>
      </c>
      <c r="S48" s="44">
        <f t="shared" si="4"/>
        <v>73349896.053983778</v>
      </c>
      <c r="T48" s="44">
        <f t="shared" si="5"/>
        <v>-246666.84095786512</v>
      </c>
      <c r="U48" s="48">
        <f t="shared" si="6"/>
        <v>3.3516081628700454E-3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7">
        <f>'Monthly Data'!M49</f>
        <v>76011256.894941643</v>
      </c>
      <c r="E49" s="46">
        <f>'Monthly Data'!AJ49</f>
        <v>500.00000000000006</v>
      </c>
      <c r="F49" s="46">
        <f>'Monthly Data'!AK49</f>
        <v>0</v>
      </c>
      <c r="G49" s="46">
        <f>'Monthly Data'!V49</f>
        <v>643937</v>
      </c>
      <c r="H49" s="44">
        <f>'Monthly Data'!BG49</f>
        <v>48</v>
      </c>
      <c r="I49" s="44">
        <f>'Monthly Data'!BC49</f>
        <v>1</v>
      </c>
      <c r="K49" s="29">
        <f>'GS&gt;50 PW'!$B$6</f>
        <v>565.62033275456599</v>
      </c>
      <c r="L49" s="29">
        <f>E49*'GS&gt;50 PW'!$B$7</f>
        <v>227.86875866053651</v>
      </c>
      <c r="M49" s="29">
        <f>F49*'GS&gt;50 PW'!$B$8</f>
        <v>0</v>
      </c>
      <c r="N49" s="29">
        <f>G49*'GS&gt;50 PW'!$B$9</f>
        <v>1873.2994038814354</v>
      </c>
      <c r="O49" s="44">
        <f>H49*'GS&gt;50 PW'!$B$10</f>
        <v>-171.01812426575327</v>
      </c>
      <c r="P49" s="44">
        <f>I49*'GS&gt;50 PW'!$B$11</f>
        <v>-107.512723217271</v>
      </c>
      <c r="Q49" s="46">
        <f>'Monthly Data'!BH49</f>
        <v>31</v>
      </c>
      <c r="R49" s="44">
        <f>'Monthly Data'!O49</f>
        <v>1015</v>
      </c>
      <c r="S49" s="44">
        <f t="shared" si="4"/>
        <v>75146526.888452217</v>
      </c>
      <c r="T49" s="44">
        <f t="shared" si="5"/>
        <v>-864730.0064894259</v>
      </c>
      <c r="U49" s="48">
        <f t="shared" si="6"/>
        <v>1.137634137118145E-2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7">
        <f>'Monthly Data'!M50</f>
        <v>82552599.294809774</v>
      </c>
      <c r="E50" s="46">
        <f>'Monthly Data'!AJ50</f>
        <v>648.1</v>
      </c>
      <c r="F50" s="46">
        <f>'Monthly Data'!AK50</f>
        <v>0</v>
      </c>
      <c r="G50" s="46">
        <f>'Monthly Data'!V50</f>
        <v>659861.19999999995</v>
      </c>
      <c r="H50" s="44">
        <f>'Monthly Data'!BG50</f>
        <v>49</v>
      </c>
      <c r="I50" s="44">
        <f>'Monthly Data'!BC50</f>
        <v>0</v>
      </c>
      <c r="K50" s="29">
        <f>'GS&gt;50 PW'!$B$6</f>
        <v>565.62033275456599</v>
      </c>
      <c r="L50" s="29">
        <f>E50*'GS&gt;50 PW'!$B$7</f>
        <v>295.3634849757874</v>
      </c>
      <c r="M50" s="29">
        <f>F50*'GS&gt;50 PW'!$B$8</f>
        <v>0</v>
      </c>
      <c r="N50" s="29">
        <f>G50*'GS&gt;50 PW'!$B$9</f>
        <v>1919.6250450036084</v>
      </c>
      <c r="O50" s="44">
        <f>H50*'GS&gt;50 PW'!$B$10</f>
        <v>-174.58100185462314</v>
      </c>
      <c r="P50" s="44">
        <f>I50*'GS&gt;50 PW'!$B$11</f>
        <v>0</v>
      </c>
      <c r="Q50" s="46">
        <f>'Monthly Data'!BH50</f>
        <v>31</v>
      </c>
      <c r="R50" s="44">
        <f>'Monthly Data'!O50</f>
        <v>1020</v>
      </c>
      <c r="S50" s="44">
        <f t="shared" si="4"/>
        <v>82402600.961004689</v>
      </c>
      <c r="T50" s="44">
        <f t="shared" si="5"/>
        <v>-149998.33380508423</v>
      </c>
      <c r="U50" s="48">
        <f t="shared" si="6"/>
        <v>1.8170031602447057E-3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7">
        <f>'Monthly Data'!M51</f>
        <v>74935797.294809774</v>
      </c>
      <c r="E51" s="46">
        <f>'Monthly Data'!AJ51</f>
        <v>584.60000000000014</v>
      </c>
      <c r="F51" s="46">
        <f>'Monthly Data'!AK51</f>
        <v>0</v>
      </c>
      <c r="G51" s="46">
        <f>'Monthly Data'!V51</f>
        <v>659861.19999999995</v>
      </c>
      <c r="H51" s="44">
        <f>'Monthly Data'!BG51</f>
        <v>50</v>
      </c>
      <c r="I51" s="44">
        <f>'Monthly Data'!BC51</f>
        <v>0</v>
      </c>
      <c r="K51" s="29">
        <f>'GS&gt;50 PW'!$B$6</f>
        <v>565.62033275456599</v>
      </c>
      <c r="L51" s="29">
        <f>E51*'GS&gt;50 PW'!$B$7</f>
        <v>266.42415262589935</v>
      </c>
      <c r="M51" s="29">
        <f>F51*'GS&gt;50 PW'!$B$8</f>
        <v>0</v>
      </c>
      <c r="N51" s="29">
        <f>G51*'GS&gt;50 PW'!$B$9</f>
        <v>1919.6250450036084</v>
      </c>
      <c r="O51" s="44">
        <f>H51*'GS&gt;50 PW'!$B$10</f>
        <v>-178.14387944349301</v>
      </c>
      <c r="P51" s="44">
        <f>I51*'GS&gt;50 PW'!$B$11</f>
        <v>0</v>
      </c>
      <c r="Q51" s="46">
        <f>'Monthly Data'!BH51</f>
        <v>28</v>
      </c>
      <c r="R51" s="44">
        <f>'Monthly Data'!O51</f>
        <v>1020</v>
      </c>
      <c r="S51" s="44">
        <f t="shared" si="4"/>
        <v>73499892.590862989</v>
      </c>
      <c r="T51" s="44">
        <f t="shared" si="5"/>
        <v>-1435904.7039467841</v>
      </c>
      <c r="U51" s="48">
        <f t="shared" si="6"/>
        <v>1.9161799243927417E-2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7">
        <f>'Monthly Data'!M52</f>
        <v>79784798.294809774</v>
      </c>
      <c r="E52" s="46">
        <f>'Monthly Data'!AJ52</f>
        <v>526.39999999999986</v>
      </c>
      <c r="F52" s="46">
        <f>'Monthly Data'!AK52</f>
        <v>0</v>
      </c>
      <c r="G52" s="46">
        <f>'Monthly Data'!V52</f>
        <v>659861.19999999995</v>
      </c>
      <c r="H52" s="44">
        <f>'Monthly Data'!BG52</f>
        <v>51</v>
      </c>
      <c r="I52" s="44">
        <f>'Monthly Data'!BC52</f>
        <v>0</v>
      </c>
      <c r="K52" s="29">
        <f>'GS&gt;50 PW'!$B$6</f>
        <v>565.62033275456599</v>
      </c>
      <c r="L52" s="29">
        <f>E52*'GS&gt;50 PW'!$B$7</f>
        <v>239.90022911781276</v>
      </c>
      <c r="M52" s="29">
        <f>F52*'GS&gt;50 PW'!$B$8</f>
        <v>0</v>
      </c>
      <c r="N52" s="29">
        <f>G52*'GS&gt;50 PW'!$B$9</f>
        <v>1919.6250450036084</v>
      </c>
      <c r="O52" s="44">
        <f>H52*'GS&gt;50 PW'!$B$10</f>
        <v>-181.70675703236284</v>
      </c>
      <c r="P52" s="44">
        <f>I52*'GS&gt;50 PW'!$B$11</f>
        <v>0</v>
      </c>
      <c r="Q52" s="46">
        <f>'Monthly Data'!BH52</f>
        <v>31</v>
      </c>
      <c r="R52" s="44">
        <f>'Monthly Data'!O52</f>
        <v>1020</v>
      </c>
      <c r="S52" s="44">
        <f t="shared" si="4"/>
        <v>80423536.432055384</v>
      </c>
      <c r="T52" s="44">
        <f t="shared" si="5"/>
        <v>638738.13724561036</v>
      </c>
      <c r="U52" s="48">
        <f t="shared" si="6"/>
        <v>8.0057623870330961E-3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7">
        <f>'Monthly Data'!M53</f>
        <v>72659808.294809774</v>
      </c>
      <c r="E53" s="46">
        <f>'Monthly Data'!AJ53</f>
        <v>244.29999999999993</v>
      </c>
      <c r="F53" s="46">
        <f>'Monthly Data'!AK53</f>
        <v>0</v>
      </c>
      <c r="G53" s="46">
        <f>'Monthly Data'!V53</f>
        <v>659861.19999999995</v>
      </c>
      <c r="H53" s="44">
        <f>'Monthly Data'!BG53</f>
        <v>52</v>
      </c>
      <c r="I53" s="44">
        <f>'Monthly Data'!BC53</f>
        <v>0</v>
      </c>
      <c r="K53" s="29">
        <f>'GS&gt;50 PW'!$B$6</f>
        <v>565.62033275456599</v>
      </c>
      <c r="L53" s="29">
        <f>E53*'GS&gt;50 PW'!$B$7</f>
        <v>111.33667548153809</v>
      </c>
      <c r="M53" s="29">
        <f>F53*'GS&gt;50 PW'!$B$8</f>
        <v>0</v>
      </c>
      <c r="N53" s="29">
        <f>G53*'GS&gt;50 PW'!$B$9</f>
        <v>1919.6250450036084</v>
      </c>
      <c r="O53" s="44">
        <f>H53*'GS&gt;50 PW'!$B$10</f>
        <v>-185.26963462123271</v>
      </c>
      <c r="P53" s="44">
        <f>I53*'GS&gt;50 PW'!$B$11</f>
        <v>0</v>
      </c>
      <c r="Q53" s="46">
        <f>'Monthly Data'!BH53</f>
        <v>30</v>
      </c>
      <c r="R53" s="44">
        <f>'Monthly Data'!O53</f>
        <v>1019</v>
      </c>
      <c r="S53" s="44">
        <f t="shared" si="4"/>
        <v>73713820.637166917</v>
      </c>
      <c r="T53" s="44">
        <f t="shared" si="5"/>
        <v>1054012.3423571438</v>
      </c>
      <c r="U53" s="48">
        <f t="shared" si="6"/>
        <v>1.4506126111434207E-2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7">
        <f>'Monthly Data'!M54</f>
        <v>73690526.294809774</v>
      </c>
      <c r="E54" s="46">
        <f>'Monthly Data'!AJ54</f>
        <v>71.099999999999994</v>
      </c>
      <c r="F54" s="46">
        <f>'Monthly Data'!AK54</f>
        <v>35.799999999999997</v>
      </c>
      <c r="G54" s="46">
        <f>'Monthly Data'!V54</f>
        <v>659861.19999999995</v>
      </c>
      <c r="H54" s="44">
        <f>'Monthly Data'!BG54</f>
        <v>53</v>
      </c>
      <c r="I54" s="44">
        <f>'Monthly Data'!BC54</f>
        <v>0</v>
      </c>
      <c r="K54" s="29">
        <f>'GS&gt;50 PW'!$B$6</f>
        <v>565.62033275456599</v>
      </c>
      <c r="L54" s="29">
        <f>E54*'GS&gt;50 PW'!$B$7</f>
        <v>32.402937481528284</v>
      </c>
      <c r="M54" s="29">
        <f>F54*'GS&gt;50 PW'!$B$8</f>
        <v>55.430153443405352</v>
      </c>
      <c r="N54" s="29">
        <f>G54*'GS&gt;50 PW'!$B$9</f>
        <v>1919.6250450036084</v>
      </c>
      <c r="O54" s="44">
        <f>H54*'GS&gt;50 PW'!$B$10</f>
        <v>-188.83251221010258</v>
      </c>
      <c r="P54" s="44">
        <f>I54*'GS&gt;50 PW'!$B$11</f>
        <v>0</v>
      </c>
      <c r="Q54" s="46">
        <f>'Monthly Data'!BH54</f>
        <v>31</v>
      </c>
      <c r="R54" s="44">
        <f>'Monthly Data'!O54</f>
        <v>1017</v>
      </c>
      <c r="S54" s="44">
        <f t="shared" si="4"/>
        <v>75168122.269724429</v>
      </c>
      <c r="T54" s="44">
        <f t="shared" si="5"/>
        <v>1477595.9749146551</v>
      </c>
      <c r="U54" s="48">
        <f t="shared" si="6"/>
        <v>2.0051369547875331E-2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7">
        <f>'Monthly Data'!M55</f>
        <v>77041220.294809774</v>
      </c>
      <c r="E55" s="46">
        <f>'Monthly Data'!AJ55</f>
        <v>1.9000000000000004</v>
      </c>
      <c r="F55" s="46">
        <f>'Monthly Data'!AK55</f>
        <v>137.30000000000001</v>
      </c>
      <c r="G55" s="46">
        <f>'Monthly Data'!V55</f>
        <v>659861.19999999995</v>
      </c>
      <c r="H55" s="44">
        <f>'Monthly Data'!BG55</f>
        <v>54</v>
      </c>
      <c r="I55" s="44">
        <f>'Monthly Data'!BC55</f>
        <v>0</v>
      </c>
      <c r="K55" s="29">
        <f>'GS&gt;50 PW'!$B$6</f>
        <v>565.62033275456599</v>
      </c>
      <c r="L55" s="29">
        <f>E55*'GS&gt;50 PW'!$B$7</f>
        <v>0.86590128291003887</v>
      </c>
      <c r="M55" s="29">
        <f>F55*'GS&gt;50 PW'!$B$8</f>
        <v>212.58547675361888</v>
      </c>
      <c r="N55" s="29">
        <f>G55*'GS&gt;50 PW'!$B$9</f>
        <v>1919.6250450036084</v>
      </c>
      <c r="O55" s="44">
        <f>H55*'GS&gt;50 PW'!$B$10</f>
        <v>-192.39538979897242</v>
      </c>
      <c r="P55" s="44">
        <f>I55*'GS&gt;50 PW'!$B$11</f>
        <v>0</v>
      </c>
      <c r="Q55" s="46">
        <f>'Monthly Data'!BH55</f>
        <v>30</v>
      </c>
      <c r="R55" s="44">
        <f>'Monthly Data'!O55</f>
        <v>1016.5</v>
      </c>
      <c r="S55" s="44">
        <f t="shared" si="4"/>
        <v>76429660.156039819</v>
      </c>
      <c r="T55" s="44">
        <f t="shared" si="5"/>
        <v>-611560.13876995444</v>
      </c>
      <c r="U55" s="48">
        <f t="shared" si="6"/>
        <v>7.9380899787117581E-3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7">
        <f>'Monthly Data'!M56</f>
        <v>81112465.294809774</v>
      </c>
      <c r="E56" s="46">
        <f>'Monthly Data'!AJ56</f>
        <v>0</v>
      </c>
      <c r="F56" s="46">
        <f>'Monthly Data'!AK56</f>
        <v>180.6</v>
      </c>
      <c r="G56" s="46">
        <f>'Monthly Data'!V56</f>
        <v>659861.19999999995</v>
      </c>
      <c r="H56" s="44">
        <f>'Monthly Data'!BG56</f>
        <v>55</v>
      </c>
      <c r="I56" s="44">
        <f>'Monthly Data'!BC56</f>
        <v>0</v>
      </c>
      <c r="K56" s="29">
        <f>'GS&gt;50 PW'!$B$6</f>
        <v>565.62033275456599</v>
      </c>
      <c r="L56" s="29">
        <f>E56*'GS&gt;50 PW'!$B$7</f>
        <v>0</v>
      </c>
      <c r="M56" s="29">
        <f>F56*'GS&gt;50 PW'!$B$8</f>
        <v>279.62809251058678</v>
      </c>
      <c r="N56" s="29">
        <f>G56*'GS&gt;50 PW'!$B$9</f>
        <v>1919.6250450036084</v>
      </c>
      <c r="O56" s="44">
        <f>H56*'GS&gt;50 PW'!$B$10</f>
        <v>-195.95826738784228</v>
      </c>
      <c r="P56" s="44">
        <f>I56*'GS&gt;50 PW'!$B$11</f>
        <v>0</v>
      </c>
      <c r="Q56" s="46">
        <f>'Monthly Data'!BH56</f>
        <v>31</v>
      </c>
      <c r="R56" s="44">
        <f>'Monthly Data'!O56</f>
        <v>1016</v>
      </c>
      <c r="S56" s="44">
        <f t="shared" si="4"/>
        <v>80910553.229937419</v>
      </c>
      <c r="T56" s="44">
        <f t="shared" si="5"/>
        <v>-201912.06487235427</v>
      </c>
      <c r="U56" s="48">
        <f t="shared" si="6"/>
        <v>2.4892852675416615E-3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7">
        <f>'Monthly Data'!M57</f>
        <v>79689322.294809774</v>
      </c>
      <c r="E57" s="46">
        <f>'Monthly Data'!AJ57</f>
        <v>0</v>
      </c>
      <c r="F57" s="46">
        <f>'Monthly Data'!AK57</f>
        <v>188.19999999999996</v>
      </c>
      <c r="G57" s="46">
        <f>'Monthly Data'!V57</f>
        <v>659861.19999999995</v>
      </c>
      <c r="H57" s="44">
        <f>'Monthly Data'!BG57</f>
        <v>56</v>
      </c>
      <c r="I57" s="44">
        <f>'Monthly Data'!BC57</f>
        <v>0</v>
      </c>
      <c r="K57" s="29">
        <f>'GS&gt;50 PW'!$B$6</f>
        <v>565.62033275456599</v>
      </c>
      <c r="L57" s="29">
        <f>E57*'GS&gt;50 PW'!$B$7</f>
        <v>0</v>
      </c>
      <c r="M57" s="29">
        <f>F57*'GS&gt;50 PW'!$B$8</f>
        <v>291.3953876549968</v>
      </c>
      <c r="N57" s="29">
        <f>G57*'GS&gt;50 PW'!$B$9</f>
        <v>1919.6250450036084</v>
      </c>
      <c r="O57" s="44">
        <f>H57*'GS&gt;50 PW'!$B$10</f>
        <v>-199.52114497671215</v>
      </c>
      <c r="P57" s="44">
        <f>I57*'GS&gt;50 PW'!$B$11</f>
        <v>0</v>
      </c>
      <c r="Q57" s="46">
        <f>'Monthly Data'!BH57</f>
        <v>31</v>
      </c>
      <c r="R57" s="44">
        <f>'Monthly Data'!O57</f>
        <v>1016</v>
      </c>
      <c r="S57" s="44">
        <f t="shared" si="4"/>
        <v>81168959.565266728</v>
      </c>
      <c r="T57" s="44">
        <f t="shared" si="5"/>
        <v>1479637.2704569548</v>
      </c>
      <c r="U57" s="48">
        <f t="shared" si="6"/>
        <v>1.8567572515964598E-2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7">
        <f>'Monthly Data'!M58</f>
        <v>76306860.294809774</v>
      </c>
      <c r="E58" s="46">
        <f>'Monthly Data'!AJ58</f>
        <v>10.299999999999999</v>
      </c>
      <c r="F58" s="46">
        <f>'Monthly Data'!AK58</f>
        <v>108.9</v>
      </c>
      <c r="G58" s="46">
        <f>'Monthly Data'!V58</f>
        <v>659861.19999999995</v>
      </c>
      <c r="H58" s="44">
        <f>'Monthly Data'!BG58</f>
        <v>57</v>
      </c>
      <c r="I58" s="44">
        <f>'Monthly Data'!BC58</f>
        <v>0</v>
      </c>
      <c r="K58" s="29">
        <f>'GS&gt;50 PW'!$B$6</f>
        <v>565.62033275456599</v>
      </c>
      <c r="L58" s="29">
        <f>E58*'GS&gt;50 PW'!$B$7</f>
        <v>4.6940964284070512</v>
      </c>
      <c r="M58" s="29">
        <f>F58*'GS&gt;50 PW'!$B$8</f>
        <v>168.61295279292858</v>
      </c>
      <c r="N58" s="29">
        <f>G58*'GS&gt;50 PW'!$B$9</f>
        <v>1919.6250450036084</v>
      </c>
      <c r="O58" s="44">
        <f>H58*'GS&gt;50 PW'!$B$10</f>
        <v>-203.08402256558202</v>
      </c>
      <c r="P58" s="44">
        <f>I58*'GS&gt;50 PW'!$B$11</f>
        <v>0</v>
      </c>
      <c r="Q58" s="46">
        <f>'Monthly Data'!BH58</f>
        <v>30</v>
      </c>
      <c r="R58" s="44">
        <f>'Monthly Data'!O58</f>
        <v>1025</v>
      </c>
      <c r="S58" s="44">
        <f t="shared" si="4"/>
        <v>75505653.435728282</v>
      </c>
      <c r="T58" s="44">
        <f t="shared" si="5"/>
        <v>-801206.85908149183</v>
      </c>
      <c r="U58" s="48">
        <f t="shared" si="6"/>
        <v>1.0499801144825613E-2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7">
        <f>'Monthly Data'!M59</f>
        <v>74592542.294809774</v>
      </c>
      <c r="E59" s="46">
        <f>'Monthly Data'!AJ59</f>
        <v>90.8</v>
      </c>
      <c r="F59" s="46">
        <f>'Monthly Data'!AK59</f>
        <v>19.899999999999999</v>
      </c>
      <c r="G59" s="46">
        <f>'Monthly Data'!V59</f>
        <v>659861.19999999995</v>
      </c>
      <c r="H59" s="44">
        <f>'Monthly Data'!BG59</f>
        <v>58</v>
      </c>
      <c r="I59" s="44">
        <f>'Monthly Data'!BC59</f>
        <v>0</v>
      </c>
      <c r="K59" s="29">
        <f>'GS&gt;50 PW'!$B$6</f>
        <v>565.62033275456599</v>
      </c>
      <c r="L59" s="29">
        <f>E59*'GS&gt;50 PW'!$B$7</f>
        <v>41.380966572753422</v>
      </c>
      <c r="M59" s="29">
        <f>F59*'GS&gt;50 PW'!$B$8</f>
        <v>30.811733338652694</v>
      </c>
      <c r="N59" s="29">
        <f>G59*'GS&gt;50 PW'!$B$9</f>
        <v>1919.6250450036084</v>
      </c>
      <c r="O59" s="44">
        <f>H59*'GS&gt;50 PW'!$B$10</f>
        <v>-206.64690015445188</v>
      </c>
      <c r="P59" s="44">
        <f>I59*'GS&gt;50 PW'!$B$11</f>
        <v>0</v>
      </c>
      <c r="Q59" s="46">
        <f>'Monthly Data'!BH59</f>
        <v>31</v>
      </c>
      <c r="R59" s="44">
        <f>'Monthly Data'!O59</f>
        <v>1028</v>
      </c>
      <c r="S59" s="44">
        <f t="shared" si="4"/>
        <v>74915013.245052129</v>
      </c>
      <c r="T59" s="44">
        <f t="shared" si="5"/>
        <v>322470.95024235547</v>
      </c>
      <c r="U59" s="48">
        <f t="shared" si="6"/>
        <v>4.3230990702510666E-3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7">
        <f>'Monthly Data'!M60</f>
        <v>74134367.294809774</v>
      </c>
      <c r="E60" s="46">
        <f>'Monthly Data'!AJ60</f>
        <v>321.5</v>
      </c>
      <c r="F60" s="46">
        <f>'Monthly Data'!AK60</f>
        <v>0</v>
      </c>
      <c r="G60" s="46">
        <f>'Monthly Data'!V60</f>
        <v>659861.19999999995</v>
      </c>
      <c r="H60" s="44">
        <f>'Monthly Data'!BG60</f>
        <v>59</v>
      </c>
      <c r="I60" s="44">
        <f>'Monthly Data'!BC60</f>
        <v>0</v>
      </c>
      <c r="K60" s="29">
        <f>'GS&gt;50 PW'!$B$6</f>
        <v>565.62033275456599</v>
      </c>
      <c r="L60" s="29">
        <f>E60*'GS&gt;50 PW'!$B$7</f>
        <v>146.51961181872497</v>
      </c>
      <c r="M60" s="29">
        <f>F60*'GS&gt;50 PW'!$B$8</f>
        <v>0</v>
      </c>
      <c r="N60" s="29">
        <f>G60*'GS&gt;50 PW'!$B$9</f>
        <v>1919.6250450036084</v>
      </c>
      <c r="O60" s="44">
        <f>H60*'GS&gt;50 PW'!$B$10</f>
        <v>-210.20977774332172</v>
      </c>
      <c r="P60" s="44">
        <f>I60*'GS&gt;50 PW'!$B$11</f>
        <v>0</v>
      </c>
      <c r="Q60" s="46">
        <f>'Monthly Data'!BH60</f>
        <v>30</v>
      </c>
      <c r="R60" s="44">
        <f>'Monthly Data'!O60</f>
        <v>1029</v>
      </c>
      <c r="S60" s="44">
        <f t="shared" si="4"/>
        <v>74753409.389302537</v>
      </c>
      <c r="T60" s="44">
        <f t="shared" si="5"/>
        <v>619042.09449276328</v>
      </c>
      <c r="U60" s="48">
        <f t="shared" si="6"/>
        <v>8.3502715013540427E-3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7">
        <f>'Monthly Data'!M61</f>
        <v>75324781.294809774</v>
      </c>
      <c r="E61" s="46">
        <f>'Monthly Data'!AJ61</f>
        <v>395.1</v>
      </c>
      <c r="F61" s="46">
        <f>'Monthly Data'!AK61</f>
        <v>0</v>
      </c>
      <c r="G61" s="46">
        <f>'Monthly Data'!V61</f>
        <v>659861.19999999995</v>
      </c>
      <c r="H61" s="44">
        <f>'Monthly Data'!BG61</f>
        <v>60</v>
      </c>
      <c r="I61" s="44">
        <f>'Monthly Data'!BC61</f>
        <v>1</v>
      </c>
      <c r="K61" s="29">
        <f>'GS&gt;50 PW'!$B$6</f>
        <v>565.62033275456599</v>
      </c>
      <c r="L61" s="29">
        <f>E61*'GS&gt;50 PW'!$B$7</f>
        <v>180.06189309355594</v>
      </c>
      <c r="M61" s="29">
        <f>F61*'GS&gt;50 PW'!$B$8</f>
        <v>0</v>
      </c>
      <c r="N61" s="29">
        <f>G61*'GS&gt;50 PW'!$B$9</f>
        <v>1919.6250450036084</v>
      </c>
      <c r="O61" s="44">
        <f>H61*'GS&gt;50 PW'!$B$10</f>
        <v>-213.77265533219159</v>
      </c>
      <c r="P61" s="44">
        <f>I61*'GS&gt;50 PW'!$B$11</f>
        <v>-107.512723217271</v>
      </c>
      <c r="Q61" s="46">
        <f>'Monthly Data'!BH61</f>
        <v>31</v>
      </c>
      <c r="R61" s="44">
        <f>'Monthly Data'!O61</f>
        <v>1028</v>
      </c>
      <c r="S61" s="44">
        <f t="shared" si="4"/>
        <v>74699289.663888663</v>
      </c>
      <c r="T61" s="44">
        <f t="shared" si="5"/>
        <v>-625491.63092111051</v>
      </c>
      <c r="U61" s="48">
        <f t="shared" si="6"/>
        <v>8.3039289350609734E-3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7">
        <f>'Monthly Data'!M62</f>
        <v>81654769.919304579</v>
      </c>
      <c r="E62" s="46">
        <f>'Monthly Data'!AJ62</f>
        <v>615.5999999999998</v>
      </c>
      <c r="F62" s="46">
        <f>'Monthly Data'!AK62</f>
        <v>0</v>
      </c>
      <c r="G62" s="46">
        <f>'Monthly Data'!V62</f>
        <v>677384</v>
      </c>
      <c r="H62" s="44">
        <f>'Monthly Data'!BG62</f>
        <v>61</v>
      </c>
      <c r="I62" s="44">
        <f>'Monthly Data'!BC62</f>
        <v>0</v>
      </c>
      <c r="K62" s="29">
        <f>'GS&gt;50 PW'!$B$6</f>
        <v>565.62033275456599</v>
      </c>
      <c r="L62" s="29">
        <f>E62*'GS&gt;50 PW'!$B$7</f>
        <v>280.55201566285245</v>
      </c>
      <c r="M62" s="29">
        <f>F62*'GS&gt;50 PW'!$B$8</f>
        <v>0</v>
      </c>
      <c r="N62" s="29">
        <f>G62*'GS&gt;50 PW'!$B$9</f>
        <v>1970.6012286897976</v>
      </c>
      <c r="O62" s="44">
        <f>H62*'GS&gt;50 PW'!$B$10</f>
        <v>-217.33553292106146</v>
      </c>
      <c r="P62" s="44">
        <f>I62*'GS&gt;50 PW'!$B$11</f>
        <v>0</v>
      </c>
      <c r="Q62" s="46">
        <f>'Monthly Data'!BH62</f>
        <v>31</v>
      </c>
      <c r="R62" s="44">
        <f>'Monthly Data'!O62</f>
        <v>1028</v>
      </c>
      <c r="S62" s="44">
        <f t="shared" si="4"/>
        <v>82838891.592124388</v>
      </c>
      <c r="T62" s="44">
        <f t="shared" si="5"/>
        <v>1184121.6728198081</v>
      </c>
      <c r="U62" s="48">
        <f t="shared" si="6"/>
        <v>1.4501561562049807E-2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7">
        <f>'Monthly Data'!M63</f>
        <v>76313517.919304579</v>
      </c>
      <c r="E63" s="46">
        <f>'Monthly Data'!AJ63</f>
        <v>703.89999999999986</v>
      </c>
      <c r="F63" s="46">
        <f>'Monthly Data'!AK63</f>
        <v>0</v>
      </c>
      <c r="G63" s="46">
        <f>'Monthly Data'!V63</f>
        <v>677384</v>
      </c>
      <c r="H63" s="44">
        <f>'Monthly Data'!BG63</f>
        <v>62</v>
      </c>
      <c r="I63" s="44">
        <f>'Monthly Data'!BC63</f>
        <v>0</v>
      </c>
      <c r="K63" s="29">
        <f>'GS&gt;50 PW'!$B$6</f>
        <v>565.62033275456599</v>
      </c>
      <c r="L63" s="29">
        <f>E63*'GS&gt;50 PW'!$B$7</f>
        <v>320.79363844230323</v>
      </c>
      <c r="M63" s="29">
        <f>F63*'GS&gt;50 PW'!$B$8</f>
        <v>0</v>
      </c>
      <c r="N63" s="29">
        <f>G63*'GS&gt;50 PW'!$B$9</f>
        <v>1970.6012286897976</v>
      </c>
      <c r="O63" s="44">
        <f>H63*'GS&gt;50 PW'!$B$10</f>
        <v>-220.8984105099313</v>
      </c>
      <c r="P63" s="44">
        <f>I63*'GS&gt;50 PW'!$B$11</f>
        <v>0</v>
      </c>
      <c r="Q63" s="46">
        <f>'Monthly Data'!BH63</f>
        <v>28</v>
      </c>
      <c r="R63" s="44">
        <f>'Monthly Data'!O63</f>
        <v>1027</v>
      </c>
      <c r="S63" s="44">
        <f t="shared" si="4"/>
        <v>75804174.39531742</v>
      </c>
      <c r="T63" s="44">
        <f t="shared" si="5"/>
        <v>-509343.52398715913</v>
      </c>
      <c r="U63" s="48">
        <f t="shared" si="6"/>
        <v>6.6743551846967534E-3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7">
        <f>'Monthly Data'!M64</f>
        <v>79382560.919304579</v>
      </c>
      <c r="E64" s="46">
        <f>'Monthly Data'!AJ64</f>
        <v>469.99999999999994</v>
      </c>
      <c r="F64" s="46">
        <f>'Monthly Data'!AK64</f>
        <v>0</v>
      </c>
      <c r="G64" s="46">
        <f>'Monthly Data'!V64</f>
        <v>677384</v>
      </c>
      <c r="H64" s="44">
        <f>'Monthly Data'!BG64</f>
        <v>63</v>
      </c>
      <c r="I64" s="44">
        <f>'Monthly Data'!BC64</f>
        <v>0</v>
      </c>
      <c r="K64" s="29">
        <f>'GS&gt;50 PW'!$B$6</f>
        <v>565.62033275456599</v>
      </c>
      <c r="L64" s="29">
        <f>E64*'GS&gt;50 PW'!$B$7</f>
        <v>214.19663314090428</v>
      </c>
      <c r="M64" s="29">
        <f>F64*'GS&gt;50 PW'!$B$8</f>
        <v>0</v>
      </c>
      <c r="N64" s="29">
        <f>G64*'GS&gt;50 PW'!$B$9</f>
        <v>1970.6012286897976</v>
      </c>
      <c r="O64" s="44">
        <f>H64*'GS&gt;50 PW'!$B$10</f>
        <v>-224.46128809880116</v>
      </c>
      <c r="P64" s="44">
        <f>I64*'GS&gt;50 PW'!$B$11</f>
        <v>0</v>
      </c>
      <c r="Q64" s="46">
        <f>'Monthly Data'!BH64</f>
        <v>31</v>
      </c>
      <c r="R64" s="44">
        <f>'Monthly Data'!O64</f>
        <v>1030</v>
      </c>
      <c r="S64" s="44">
        <f t="shared" si="4"/>
        <v>80653804.024112895</v>
      </c>
      <c r="T64" s="44">
        <f t="shared" si="5"/>
        <v>1271243.1048083156</v>
      </c>
      <c r="U64" s="48">
        <f t="shared" si="6"/>
        <v>1.6014135725610855E-2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7">
        <f>'Monthly Data'!M65</f>
        <v>71919354.919304579</v>
      </c>
      <c r="E65" s="46">
        <f>'Monthly Data'!AJ65</f>
        <v>203.49999999999991</v>
      </c>
      <c r="F65" s="46">
        <f>'Monthly Data'!AK65</f>
        <v>1.5999999999999996</v>
      </c>
      <c r="G65" s="46">
        <f>'Monthly Data'!V65</f>
        <v>677384</v>
      </c>
      <c r="H65" s="44">
        <f>'Monthly Data'!BG65</f>
        <v>64</v>
      </c>
      <c r="I65" s="44">
        <f>'Monthly Data'!BC65</f>
        <v>0</v>
      </c>
      <c r="K65" s="29">
        <f>'GS&gt;50 PW'!$B$6</f>
        <v>565.62033275456599</v>
      </c>
      <c r="L65" s="29">
        <f>E65*'GS&gt;50 PW'!$B$7</f>
        <v>92.742584774838306</v>
      </c>
      <c r="M65" s="29">
        <f>F65*'GS&gt;50 PW'!$B$8</f>
        <v>2.4773252935600154</v>
      </c>
      <c r="N65" s="29">
        <f>G65*'GS&gt;50 PW'!$B$9</f>
        <v>1970.6012286897976</v>
      </c>
      <c r="O65" s="44">
        <f>H65*'GS&gt;50 PW'!$B$10</f>
        <v>-228.02416568767103</v>
      </c>
      <c r="P65" s="44">
        <f>I65*'GS&gt;50 PW'!$B$11</f>
        <v>0</v>
      </c>
      <c r="Q65" s="46">
        <f>'Monthly Data'!BH65</f>
        <v>30</v>
      </c>
      <c r="R65" s="44">
        <f>'Monthly Data'!O65</f>
        <v>1028</v>
      </c>
      <c r="S65" s="44">
        <f t="shared" si="4"/>
        <v>74121389.711645797</v>
      </c>
      <c r="T65" s="44">
        <f t="shared" si="5"/>
        <v>2202034.7923412174</v>
      </c>
      <c r="U65" s="48">
        <f t="shared" si="6"/>
        <v>3.0618111005194064E-2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7">
        <f>'Monthly Data'!M66</f>
        <v>75612412.919304579</v>
      </c>
      <c r="E66" s="46">
        <f>'Monthly Data'!AJ66</f>
        <v>44.20000000000001</v>
      </c>
      <c r="F66" s="46">
        <f>'Monthly Data'!AK66</f>
        <v>60.8</v>
      </c>
      <c r="G66" s="46">
        <f>'Monthly Data'!V66</f>
        <v>677384</v>
      </c>
      <c r="H66" s="44">
        <f>'Monthly Data'!BG66</f>
        <v>65</v>
      </c>
      <c r="I66" s="44">
        <f>'Monthly Data'!BC66</f>
        <v>0</v>
      </c>
      <c r="K66" s="29">
        <f>'GS&gt;50 PW'!$B$6</f>
        <v>565.62033275456599</v>
      </c>
      <c r="L66" s="29">
        <f>E66*'GS&gt;50 PW'!$B$7</f>
        <v>20.143598265591429</v>
      </c>
      <c r="M66" s="29">
        <f>F66*'GS&gt;50 PW'!$B$8</f>
        <v>94.138361155280592</v>
      </c>
      <c r="N66" s="29">
        <f>G66*'GS&gt;50 PW'!$B$9</f>
        <v>1970.6012286897976</v>
      </c>
      <c r="O66" s="44">
        <f>H66*'GS&gt;50 PW'!$B$10</f>
        <v>-231.5870432765409</v>
      </c>
      <c r="P66" s="44">
        <f>I66*'GS&gt;50 PW'!$B$11</f>
        <v>0</v>
      </c>
      <c r="Q66" s="46">
        <f>'Monthly Data'!BH66</f>
        <v>31</v>
      </c>
      <c r="R66" s="44">
        <f>'Monthly Data'!O66</f>
        <v>1028</v>
      </c>
      <c r="S66" s="44">
        <f t="shared" si="4"/>
        <v>77086030.307796523</v>
      </c>
      <c r="T66" s="44">
        <f t="shared" ref="T66:T97" si="9">S66-D66</f>
        <v>1473617.3884919435</v>
      </c>
      <c r="U66" s="48">
        <f t="shared" ref="U66:U97" si="10">ABS(T66/D66)</f>
        <v>1.9489093544265333E-2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7">
        <f>'Monthly Data'!M67</f>
        <v>77510208.919304579</v>
      </c>
      <c r="E67" s="46">
        <f>'Monthly Data'!AJ67</f>
        <v>11.4</v>
      </c>
      <c r="F67" s="46">
        <f>'Monthly Data'!AK67</f>
        <v>98.000000000000028</v>
      </c>
      <c r="G67" s="46">
        <f>'Monthly Data'!V67</f>
        <v>677384</v>
      </c>
      <c r="H67" s="44">
        <f>'Monthly Data'!BG67</f>
        <v>66</v>
      </c>
      <c r="I67" s="44">
        <f>'Monthly Data'!BC67</f>
        <v>0</v>
      </c>
      <c r="K67" s="29">
        <f>'GS&gt;50 PW'!$B$6</f>
        <v>565.62033275456599</v>
      </c>
      <c r="L67" s="29">
        <f>E67*'GS&gt;50 PW'!$B$7</f>
        <v>5.1954076974602321</v>
      </c>
      <c r="M67" s="29">
        <f>F67*'GS&gt;50 PW'!$B$8</f>
        <v>151.73617423055103</v>
      </c>
      <c r="N67" s="29">
        <f>G67*'GS&gt;50 PW'!$B$9</f>
        <v>1970.6012286897976</v>
      </c>
      <c r="O67" s="44">
        <f>H67*'GS&gt;50 PW'!$B$10</f>
        <v>-235.14992086541076</v>
      </c>
      <c r="P67" s="44">
        <f>I67*'GS&gt;50 PW'!$B$11</f>
        <v>0</v>
      </c>
      <c r="Q67" s="46">
        <f>'Monthly Data'!BH67</f>
        <v>30</v>
      </c>
      <c r="R67" s="44">
        <f>'Monthly Data'!O67</f>
        <v>1027</v>
      </c>
      <c r="S67" s="44">
        <f t="shared" ref="S67:S121" si="11">SUM(K67:P67)*Q67*R67</f>
        <v>75731079.285439551</v>
      </c>
      <c r="T67" s="44">
        <f t="shared" si="9"/>
        <v>-1779129.6338650286</v>
      </c>
      <c r="U67" s="48">
        <f t="shared" si="10"/>
        <v>2.2953487787876689E-2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7">
        <f>'Monthly Data'!M68</f>
        <v>84107665.919304579</v>
      </c>
      <c r="E68" s="46">
        <f>'Monthly Data'!AJ68</f>
        <v>0</v>
      </c>
      <c r="F68" s="46">
        <f>'Monthly Data'!AK68</f>
        <v>244.9</v>
      </c>
      <c r="G68" s="46">
        <f>'Monthly Data'!V68</f>
        <v>677384</v>
      </c>
      <c r="H68" s="44">
        <f>'Monthly Data'!BG68</f>
        <v>67</v>
      </c>
      <c r="I68" s="44">
        <f>'Monthly Data'!BC68</f>
        <v>0</v>
      </c>
      <c r="K68" s="29">
        <f>'GS&gt;50 PW'!$B$6</f>
        <v>565.62033275456599</v>
      </c>
      <c r="L68" s="29">
        <f>E68*'GS&gt;50 PW'!$B$7</f>
        <v>0</v>
      </c>
      <c r="M68" s="29">
        <f>F68*'GS&gt;50 PW'!$B$8</f>
        <v>379.18560274552993</v>
      </c>
      <c r="N68" s="29">
        <f>G68*'GS&gt;50 PW'!$B$9</f>
        <v>1970.6012286897976</v>
      </c>
      <c r="O68" s="44">
        <f>H68*'GS&gt;50 PW'!$B$10</f>
        <v>-238.7127984542806</v>
      </c>
      <c r="P68" s="44">
        <f>I68*'GS&gt;50 PW'!$B$11</f>
        <v>0</v>
      </c>
      <c r="Q68" s="46">
        <f>'Monthly Data'!BH68</f>
        <v>31</v>
      </c>
      <c r="R68" s="44">
        <f>'Monthly Data'!O68</f>
        <v>1027</v>
      </c>
      <c r="S68" s="44">
        <f t="shared" si="11"/>
        <v>85217918.521924704</v>
      </c>
      <c r="T68" s="44">
        <f t="shared" si="9"/>
        <v>1110252.6026201248</v>
      </c>
      <c r="U68" s="48">
        <f t="shared" si="10"/>
        <v>1.3200373479455898E-2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7">
        <f>'Monthly Data'!M69</f>
        <v>82968435.919304579</v>
      </c>
      <c r="E69" s="46">
        <f>'Monthly Data'!AJ69</f>
        <v>0</v>
      </c>
      <c r="F69" s="46">
        <f>'Monthly Data'!AK69</f>
        <v>210.70000000000002</v>
      </c>
      <c r="G69" s="46">
        <f>'Monthly Data'!V69</f>
        <v>677384</v>
      </c>
      <c r="H69" s="44">
        <f>'Monthly Data'!BG69</f>
        <v>68</v>
      </c>
      <c r="I69" s="44">
        <f>'Monthly Data'!BC69</f>
        <v>0</v>
      </c>
      <c r="K69" s="29">
        <f>'GS&gt;50 PW'!$B$6</f>
        <v>565.62033275456599</v>
      </c>
      <c r="L69" s="29">
        <f>E69*'GS&gt;50 PW'!$B$7</f>
        <v>0</v>
      </c>
      <c r="M69" s="29">
        <f>F69*'GS&gt;50 PW'!$B$8</f>
        <v>326.23277459568459</v>
      </c>
      <c r="N69" s="29">
        <f>G69*'GS&gt;50 PW'!$B$9</f>
        <v>1970.6012286897976</v>
      </c>
      <c r="O69" s="44">
        <f>H69*'GS&gt;50 PW'!$B$10</f>
        <v>-242.27567604315047</v>
      </c>
      <c r="P69" s="44">
        <f>I69*'GS&gt;50 PW'!$B$11</f>
        <v>0</v>
      </c>
      <c r="Q69" s="46">
        <f>'Monthly Data'!BH69</f>
        <v>31</v>
      </c>
      <c r="R69" s="44">
        <f>'Monthly Data'!O69</f>
        <v>1029</v>
      </c>
      <c r="S69" s="44">
        <f t="shared" si="11"/>
        <v>83581079.075241059</v>
      </c>
      <c r="T69" s="44">
        <f t="shared" si="9"/>
        <v>612643.15593647957</v>
      </c>
      <c r="U69" s="48">
        <f t="shared" si="10"/>
        <v>7.3840509242856962E-3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7">
        <f>'Monthly Data'!M70</f>
        <v>80468857.919304579</v>
      </c>
      <c r="E70" s="46">
        <f>'Monthly Data'!AJ70</f>
        <v>9.9999999999999645E-2</v>
      </c>
      <c r="F70" s="46">
        <f>'Monthly Data'!AK70</f>
        <v>181</v>
      </c>
      <c r="G70" s="46">
        <f>'Monthly Data'!V70</f>
        <v>677384</v>
      </c>
      <c r="H70" s="44">
        <f>'Monthly Data'!BG70</f>
        <v>69</v>
      </c>
      <c r="I70" s="44">
        <f>'Monthly Data'!BC70</f>
        <v>0</v>
      </c>
      <c r="K70" s="29">
        <f>'GS&gt;50 PW'!$B$6</f>
        <v>565.62033275456599</v>
      </c>
      <c r="L70" s="29">
        <f>E70*'GS&gt;50 PW'!$B$7</f>
        <v>4.5573751732107134E-2</v>
      </c>
      <c r="M70" s="29">
        <f>F70*'GS&gt;50 PW'!$B$8</f>
        <v>280.24742383397677</v>
      </c>
      <c r="N70" s="29">
        <f>G70*'GS&gt;50 PW'!$B$9</f>
        <v>1970.6012286897976</v>
      </c>
      <c r="O70" s="44">
        <f>H70*'GS&gt;50 PW'!$B$10</f>
        <v>-245.83855363202034</v>
      </c>
      <c r="P70" s="44">
        <f>I70*'GS&gt;50 PW'!$B$11</f>
        <v>0</v>
      </c>
      <c r="Q70" s="46">
        <f>'Monthly Data'!BH70</f>
        <v>30</v>
      </c>
      <c r="R70" s="44">
        <f>'Monthly Data'!O70</f>
        <v>1028</v>
      </c>
      <c r="S70" s="44">
        <f t="shared" si="11"/>
        <v>79279648.00647594</v>
      </c>
      <c r="T70" s="44">
        <f t="shared" si="9"/>
        <v>-1189209.9128286391</v>
      </c>
      <c r="U70" s="48">
        <f t="shared" si="10"/>
        <v>1.4778511135589837E-2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7">
        <f>'Monthly Data'!M71</f>
        <v>74764095.919304579</v>
      </c>
      <c r="E71" s="46">
        <f>'Monthly Data'!AJ71</f>
        <v>89.2</v>
      </c>
      <c r="F71" s="46">
        <f>'Monthly Data'!AK71</f>
        <v>14.399999999999997</v>
      </c>
      <c r="G71" s="46">
        <f>'Monthly Data'!V71</f>
        <v>677384</v>
      </c>
      <c r="H71" s="44">
        <f>'Monthly Data'!BG71</f>
        <v>70</v>
      </c>
      <c r="I71" s="44">
        <f>'Monthly Data'!BC71</f>
        <v>0</v>
      </c>
      <c r="K71" s="29">
        <f>'GS&gt;50 PW'!$B$6</f>
        <v>565.62033275456599</v>
      </c>
      <c r="L71" s="29">
        <f>E71*'GS&gt;50 PW'!$B$7</f>
        <v>40.651786545039712</v>
      </c>
      <c r="M71" s="29">
        <f>F71*'GS&gt;50 PW'!$B$8</f>
        <v>22.295927642040137</v>
      </c>
      <c r="N71" s="29">
        <f>G71*'GS&gt;50 PW'!$B$9</f>
        <v>1970.6012286897976</v>
      </c>
      <c r="O71" s="44">
        <f>H71*'GS&gt;50 PW'!$B$10</f>
        <v>-249.40143122089017</v>
      </c>
      <c r="P71" s="44">
        <f>I71*'GS&gt;50 PW'!$B$11</f>
        <v>0</v>
      </c>
      <c r="Q71" s="46">
        <f>'Monthly Data'!BH71</f>
        <v>31</v>
      </c>
      <c r="R71" s="44">
        <f>'Monthly Data'!O71</f>
        <v>1024</v>
      </c>
      <c r="S71" s="44">
        <f t="shared" si="11"/>
        <v>74591030.452968597</v>
      </c>
      <c r="T71" s="44">
        <f t="shared" si="9"/>
        <v>-173065.46633598208</v>
      </c>
      <c r="U71" s="48">
        <f t="shared" si="10"/>
        <v>2.3148205593601706E-3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7">
        <f>'Monthly Data'!M72</f>
        <v>73577951.919304579</v>
      </c>
      <c r="E72" s="46">
        <f>'Monthly Data'!AJ72</f>
        <v>185.10000000000002</v>
      </c>
      <c r="F72" s="46">
        <f>'Monthly Data'!AK72</f>
        <v>4.0000000000000018</v>
      </c>
      <c r="G72" s="46">
        <f>'Monthly Data'!V72</f>
        <v>677384</v>
      </c>
      <c r="H72" s="44">
        <f>'Monthly Data'!BG72</f>
        <v>71</v>
      </c>
      <c r="I72" s="44">
        <f>'Monthly Data'!BC72</f>
        <v>0</v>
      </c>
      <c r="K72" s="29">
        <f>'GS&gt;50 PW'!$B$6</f>
        <v>565.62033275456599</v>
      </c>
      <c r="L72" s="29">
        <f>E72*'GS&gt;50 PW'!$B$7</f>
        <v>84.357014456130614</v>
      </c>
      <c r="M72" s="29">
        <f>F72*'GS&gt;50 PW'!$B$8</f>
        <v>6.1933132339000423</v>
      </c>
      <c r="N72" s="29">
        <f>G72*'GS&gt;50 PW'!$B$9</f>
        <v>1970.6012286897976</v>
      </c>
      <c r="O72" s="44">
        <f>H72*'GS&gt;50 PW'!$B$10</f>
        <v>-252.96430880976004</v>
      </c>
      <c r="P72" s="44">
        <f>I72*'GS&gt;50 PW'!$B$11</f>
        <v>0</v>
      </c>
      <c r="Q72" s="46">
        <f>'Monthly Data'!BH72</f>
        <v>30</v>
      </c>
      <c r="R72" s="44">
        <f>'Monthly Data'!O72</f>
        <v>1027</v>
      </c>
      <c r="S72" s="44">
        <f t="shared" si="11"/>
        <v>73137011.54980199</v>
      </c>
      <c r="T72" s="44">
        <f t="shared" si="9"/>
        <v>-440940.36950258911</v>
      </c>
      <c r="U72" s="48">
        <f t="shared" si="10"/>
        <v>5.9928328799663151E-3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7">
        <f>'Monthly Data'!M73</f>
        <v>74352351.919304579</v>
      </c>
      <c r="E73" s="46">
        <f>'Monthly Data'!AJ73</f>
        <v>270.5</v>
      </c>
      <c r="F73" s="46">
        <f>'Monthly Data'!AK73</f>
        <v>0</v>
      </c>
      <c r="G73" s="46">
        <f>'Monthly Data'!V73</f>
        <v>677384</v>
      </c>
      <c r="H73" s="44">
        <f>'Monthly Data'!BG73</f>
        <v>72</v>
      </c>
      <c r="I73" s="44">
        <f>'Monthly Data'!BC73</f>
        <v>1</v>
      </c>
      <c r="K73" s="29">
        <f>'GS&gt;50 PW'!$B$6</f>
        <v>565.62033275456599</v>
      </c>
      <c r="L73" s="29">
        <f>E73*'GS&gt;50 PW'!$B$7</f>
        <v>123.27699843535024</v>
      </c>
      <c r="M73" s="29">
        <f>F73*'GS&gt;50 PW'!$B$8</f>
        <v>0</v>
      </c>
      <c r="N73" s="29">
        <f>G73*'GS&gt;50 PW'!$B$9</f>
        <v>1970.6012286897976</v>
      </c>
      <c r="O73" s="44">
        <f>H73*'GS&gt;50 PW'!$B$10</f>
        <v>-256.52718639862991</v>
      </c>
      <c r="P73" s="44">
        <f>I73*'GS&gt;50 PW'!$B$11</f>
        <v>-107.512723217271</v>
      </c>
      <c r="Q73" s="46">
        <f>'Monthly Data'!BH73</f>
        <v>31</v>
      </c>
      <c r="R73" s="44">
        <f>'Monthly Data'!O73</f>
        <v>1029</v>
      </c>
      <c r="S73" s="44">
        <f t="shared" si="11"/>
        <v>73222835.484765381</v>
      </c>
      <c r="T73" s="44">
        <f t="shared" si="9"/>
        <v>-1129516.4345391989</v>
      </c>
      <c r="U73" s="48">
        <f t="shared" si="10"/>
        <v>1.5191401554655265E-2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7">
        <f>'Monthly Data'!M74</f>
        <v>80873145.804940104</v>
      </c>
      <c r="E74" s="46">
        <f>'Monthly Data'!AJ74</f>
        <v>501</v>
      </c>
      <c r="F74" s="46">
        <f>'Monthly Data'!AK74</f>
        <v>0</v>
      </c>
      <c r="G74" s="46">
        <f>'Monthly Data'!V74</f>
        <v>692620.80000000005</v>
      </c>
      <c r="H74" s="44">
        <f>'Monthly Data'!BG74</f>
        <v>73</v>
      </c>
      <c r="I74" s="44">
        <f>'Monthly Data'!BC74</f>
        <v>0</v>
      </c>
      <c r="K74" s="29">
        <f>'GS&gt;50 PW'!$B$6</f>
        <v>565.62033275456599</v>
      </c>
      <c r="L74" s="29">
        <f>E74*'GS&gt;50 PW'!$B$7</f>
        <v>228.32449617785755</v>
      </c>
      <c r="M74" s="29">
        <f>F74*'GS&gt;50 PW'!$B$8</f>
        <v>0</v>
      </c>
      <c r="N74" s="29">
        <f>G74*'GS&gt;50 PW'!$B$9</f>
        <v>2014.9271306911746</v>
      </c>
      <c r="O74" s="44">
        <f>H74*'GS&gt;50 PW'!$B$10</f>
        <v>-260.09006398749978</v>
      </c>
      <c r="P74" s="44">
        <f>I74*'GS&gt;50 PW'!$B$11</f>
        <v>0</v>
      </c>
      <c r="Q74" s="46">
        <f>'Monthly Data'!BH74</f>
        <v>31</v>
      </c>
      <c r="R74" s="44">
        <f>'Monthly Data'!O74</f>
        <v>1031</v>
      </c>
      <c r="S74" s="44">
        <f t="shared" si="11"/>
        <v>81461618.166425332</v>
      </c>
      <c r="T74" s="44">
        <f t="shared" si="9"/>
        <v>588472.36148522794</v>
      </c>
      <c r="U74" s="48">
        <f t="shared" si="10"/>
        <v>7.2764865967323523E-3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7">
        <f>'Monthly Data'!M75</f>
        <v>76692426.804940104</v>
      </c>
      <c r="E75" s="46">
        <f>'Monthly Data'!AJ75</f>
        <v>428.29999999999995</v>
      </c>
      <c r="F75" s="46">
        <f>'Monthly Data'!AK75</f>
        <v>0</v>
      </c>
      <c r="G75" s="46">
        <f>'Monthly Data'!V75</f>
        <v>692620.80000000005</v>
      </c>
      <c r="H75" s="44">
        <f>'Monthly Data'!BG75</f>
        <v>74</v>
      </c>
      <c r="I75" s="44">
        <f>'Monthly Data'!BC75</f>
        <v>0</v>
      </c>
      <c r="K75" s="29">
        <f>'GS&gt;50 PW'!$B$6</f>
        <v>565.62033275456599</v>
      </c>
      <c r="L75" s="29">
        <f>E75*'GS&gt;50 PW'!$B$7</f>
        <v>195.19237866861553</v>
      </c>
      <c r="M75" s="29">
        <f>F75*'GS&gt;50 PW'!$B$8</f>
        <v>0</v>
      </c>
      <c r="N75" s="29">
        <f>G75*'GS&gt;50 PW'!$B$9</f>
        <v>2014.9271306911746</v>
      </c>
      <c r="O75" s="44">
        <f>H75*'GS&gt;50 PW'!$B$10</f>
        <v>-263.65294157636964</v>
      </c>
      <c r="P75" s="44">
        <f>I75*'GS&gt;50 PW'!$B$11</f>
        <v>0</v>
      </c>
      <c r="Q75" s="46">
        <f>'Monthly Data'!BH75</f>
        <v>29</v>
      </c>
      <c r="R75" s="44">
        <f>'Monthly Data'!O75</f>
        <v>1033</v>
      </c>
      <c r="S75" s="44">
        <f t="shared" si="11"/>
        <v>75254587.279416457</v>
      </c>
      <c r="T75" s="44">
        <f t="shared" si="9"/>
        <v>-1437839.5255236477</v>
      </c>
      <c r="U75" s="48">
        <f t="shared" si="10"/>
        <v>1.8748129188565853E-2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7">
        <f>'Monthly Data'!M76</f>
        <v>79048992.804940104</v>
      </c>
      <c r="E76" s="46">
        <f>'Monthly Data'!AJ76</f>
        <v>327.2</v>
      </c>
      <c r="F76" s="46">
        <f>'Monthly Data'!AK76</f>
        <v>0</v>
      </c>
      <c r="G76" s="46">
        <f>'Monthly Data'!V76</f>
        <v>692620.80000000005</v>
      </c>
      <c r="H76" s="44">
        <f>'Monthly Data'!BG76</f>
        <v>75</v>
      </c>
      <c r="I76" s="44">
        <f>'Monthly Data'!BC76</f>
        <v>0</v>
      </c>
      <c r="K76" s="29">
        <f>'GS&gt;50 PW'!$B$6</f>
        <v>565.62033275456599</v>
      </c>
      <c r="L76" s="29">
        <f>E76*'GS&gt;50 PW'!$B$7</f>
        <v>149.11731566745507</v>
      </c>
      <c r="M76" s="29">
        <f>F76*'GS&gt;50 PW'!$B$8</f>
        <v>0</v>
      </c>
      <c r="N76" s="29">
        <f>G76*'GS&gt;50 PW'!$B$9</f>
        <v>2014.9271306911746</v>
      </c>
      <c r="O76" s="44">
        <f>H76*'GS&gt;50 PW'!$B$10</f>
        <v>-267.21581916523951</v>
      </c>
      <c r="P76" s="44">
        <f>I76*'GS&gt;50 PW'!$B$11</f>
        <v>0</v>
      </c>
      <c r="Q76" s="46">
        <f>'Monthly Data'!BH76</f>
        <v>31</v>
      </c>
      <c r="R76" s="44">
        <f>'Monthly Data'!O76</f>
        <v>1034</v>
      </c>
      <c r="S76" s="44">
        <f t="shared" si="11"/>
        <v>78931338.962171778</v>
      </c>
      <c r="T76" s="44">
        <f t="shared" si="9"/>
        <v>-117653.8427683264</v>
      </c>
      <c r="U76" s="48">
        <f t="shared" si="10"/>
        <v>1.4883661207252437E-3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7">
        <f>'Monthly Data'!M77</f>
        <v>75322308.804940104</v>
      </c>
      <c r="E77" s="46">
        <f>'Monthly Data'!AJ77</f>
        <v>273.7999999999999</v>
      </c>
      <c r="F77" s="46">
        <f>'Monthly Data'!AK77</f>
        <v>2.8000000000000007</v>
      </c>
      <c r="G77" s="46">
        <f>'Monthly Data'!V77</f>
        <v>692620.80000000005</v>
      </c>
      <c r="H77" s="44">
        <f>'Monthly Data'!BG77</f>
        <v>76</v>
      </c>
      <c r="I77" s="44">
        <f>'Monthly Data'!BC77</f>
        <v>0</v>
      </c>
      <c r="K77" s="29">
        <f>'GS&gt;50 PW'!$B$6</f>
        <v>565.62033275456599</v>
      </c>
      <c r="L77" s="29">
        <f>E77*'GS&gt;50 PW'!$B$7</f>
        <v>124.78093224250973</v>
      </c>
      <c r="M77" s="29">
        <f>F77*'GS&gt;50 PW'!$B$8</f>
        <v>4.3353192637300291</v>
      </c>
      <c r="N77" s="29">
        <f>G77*'GS&gt;50 PW'!$B$9</f>
        <v>2014.9271306911746</v>
      </c>
      <c r="O77" s="44">
        <f>H77*'GS&gt;50 PW'!$B$10</f>
        <v>-270.77869675410932</v>
      </c>
      <c r="P77" s="44">
        <f>I77*'GS&gt;50 PW'!$B$11</f>
        <v>0</v>
      </c>
      <c r="Q77" s="46">
        <f>'Monthly Data'!BH77</f>
        <v>30</v>
      </c>
      <c r="R77" s="44">
        <f>'Monthly Data'!O77</f>
        <v>1035</v>
      </c>
      <c r="S77" s="44">
        <f t="shared" si="11"/>
        <v>75727379.815043896</v>
      </c>
      <c r="T77" s="44">
        <f t="shared" si="9"/>
        <v>405071.01010379195</v>
      </c>
      <c r="U77" s="48">
        <f t="shared" si="10"/>
        <v>5.3778358169130486E-3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7">
        <f>'Monthly Data'!M78</f>
        <v>77294420.804940104</v>
      </c>
      <c r="E78" s="46">
        <f>'Monthly Data'!AJ78</f>
        <v>74.600000000000009</v>
      </c>
      <c r="F78" s="46">
        <f>'Monthly Data'!AK78</f>
        <v>70.599999999999994</v>
      </c>
      <c r="G78" s="46">
        <f>'Monthly Data'!V78</f>
        <v>692620.80000000005</v>
      </c>
      <c r="H78" s="44">
        <f>'Monthly Data'!BG78</f>
        <v>77</v>
      </c>
      <c r="I78" s="44">
        <f>'Monthly Data'!BC78</f>
        <v>0</v>
      </c>
      <c r="K78" s="29">
        <f>'GS&gt;50 PW'!$B$6</f>
        <v>565.62033275456599</v>
      </c>
      <c r="L78" s="29">
        <f>E78*'GS&gt;50 PW'!$B$7</f>
        <v>33.998018792152045</v>
      </c>
      <c r="M78" s="29">
        <f>F78*'GS&gt;50 PW'!$B$8</f>
        <v>109.3119785783357</v>
      </c>
      <c r="N78" s="29">
        <f>G78*'GS&gt;50 PW'!$B$9</f>
        <v>2014.9271306911746</v>
      </c>
      <c r="O78" s="44">
        <f>H78*'GS&gt;50 PW'!$B$10</f>
        <v>-274.34157434297919</v>
      </c>
      <c r="P78" s="44">
        <f>I78*'GS&gt;50 PW'!$B$11</f>
        <v>0</v>
      </c>
      <c r="Q78" s="46">
        <f>'Monthly Data'!BH78</f>
        <v>31</v>
      </c>
      <c r="R78" s="44">
        <f>'Monthly Data'!O78</f>
        <v>1035</v>
      </c>
      <c r="S78" s="44">
        <f t="shared" si="11"/>
        <v>78592717.217494205</v>
      </c>
      <c r="T78" s="44">
        <f t="shared" si="9"/>
        <v>1298296.4125541002</v>
      </c>
      <c r="U78" s="48">
        <f t="shared" si="10"/>
        <v>1.679676746437464E-2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7">
        <f>'Monthly Data'!M79</f>
        <v>80711542.804940104</v>
      </c>
      <c r="E79" s="46">
        <f>'Monthly Data'!AJ79</f>
        <v>2</v>
      </c>
      <c r="F79" s="46">
        <f>'Monthly Data'!AK79</f>
        <v>163.6</v>
      </c>
      <c r="G79" s="46">
        <f>'Monthly Data'!V79</f>
        <v>692620.80000000005</v>
      </c>
      <c r="H79" s="44">
        <f>'Monthly Data'!BG79</f>
        <v>78</v>
      </c>
      <c r="I79" s="44">
        <f>'Monthly Data'!BC79</f>
        <v>0</v>
      </c>
      <c r="K79" s="29">
        <f>'GS&gt;50 PW'!$B$6</f>
        <v>565.62033275456599</v>
      </c>
      <c r="L79" s="29">
        <f>E79*'GS&gt;50 PW'!$B$7</f>
        <v>0.91147503464214596</v>
      </c>
      <c r="M79" s="29">
        <f>F79*'GS&gt;50 PW'!$B$8</f>
        <v>253.30651126651162</v>
      </c>
      <c r="N79" s="29">
        <f>G79*'GS&gt;50 PW'!$B$9</f>
        <v>2014.9271306911746</v>
      </c>
      <c r="O79" s="44">
        <f>H79*'GS&gt;50 PW'!$B$10</f>
        <v>-277.90445193184905</v>
      </c>
      <c r="P79" s="44">
        <f>I79*'GS&gt;50 PW'!$B$11</f>
        <v>0</v>
      </c>
      <c r="Q79" s="46">
        <f>'Monthly Data'!BH79</f>
        <v>30</v>
      </c>
      <c r="R79" s="44">
        <f>'Monthly Data'!O79</f>
        <v>1033</v>
      </c>
      <c r="S79" s="44">
        <f t="shared" si="11"/>
        <v>79237122.322288245</v>
      </c>
      <c r="T79" s="44">
        <f t="shared" si="9"/>
        <v>-1474420.4826518595</v>
      </c>
      <c r="U79" s="48">
        <f t="shared" si="10"/>
        <v>1.8267777215152117E-2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7">
        <f>'Monthly Data'!M80</f>
        <v>86824077.804940104</v>
      </c>
      <c r="E80" s="46">
        <f>'Monthly Data'!AJ80</f>
        <v>0</v>
      </c>
      <c r="F80" s="46">
        <f>'Monthly Data'!AK80</f>
        <v>276.5</v>
      </c>
      <c r="G80" s="46">
        <f>'Monthly Data'!V80</f>
        <v>692620.80000000005</v>
      </c>
      <c r="H80" s="44">
        <f>'Monthly Data'!BG80</f>
        <v>79</v>
      </c>
      <c r="I80" s="44">
        <f>'Monthly Data'!BC80</f>
        <v>0</v>
      </c>
      <c r="K80" s="29">
        <f>'GS&gt;50 PW'!$B$6</f>
        <v>565.62033275456599</v>
      </c>
      <c r="L80" s="29">
        <f>E80*'GS&gt;50 PW'!$B$7</f>
        <v>0</v>
      </c>
      <c r="M80" s="29">
        <f>F80*'GS&gt;50 PW'!$B$8</f>
        <v>428.11277729334023</v>
      </c>
      <c r="N80" s="29">
        <f>G80*'GS&gt;50 PW'!$B$9</f>
        <v>2014.9271306911746</v>
      </c>
      <c r="O80" s="44">
        <f>H80*'GS&gt;50 PW'!$B$10</f>
        <v>-281.46732952071892</v>
      </c>
      <c r="P80" s="44">
        <f>I80*'GS&gt;50 PW'!$B$11</f>
        <v>0</v>
      </c>
      <c r="Q80" s="46">
        <f>'Monthly Data'!BH80</f>
        <v>31</v>
      </c>
      <c r="R80" s="44">
        <f>'Monthly Data'!O80</f>
        <v>1034</v>
      </c>
      <c r="S80" s="44">
        <f t="shared" si="11"/>
        <v>87417441.576193377</v>
      </c>
      <c r="T80" s="44">
        <f t="shared" si="9"/>
        <v>593363.77125327289</v>
      </c>
      <c r="U80" s="48">
        <f t="shared" si="10"/>
        <v>6.834092411396874E-3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7">
        <f>'Monthly Data'!M81</f>
        <v>89979891.804940104</v>
      </c>
      <c r="E81" s="46">
        <f>'Monthly Data'!AJ81</f>
        <v>0</v>
      </c>
      <c r="F81" s="46">
        <f>'Monthly Data'!AK81</f>
        <v>301.80000000000007</v>
      </c>
      <c r="G81" s="46">
        <f>'Monthly Data'!V81</f>
        <v>692620.80000000005</v>
      </c>
      <c r="H81" s="44">
        <f>'Monthly Data'!BG81</f>
        <v>80</v>
      </c>
      <c r="I81" s="44">
        <f>'Monthly Data'!BC81</f>
        <v>0</v>
      </c>
      <c r="K81" s="29">
        <f>'GS&gt;50 PW'!$B$6</f>
        <v>565.62033275456599</v>
      </c>
      <c r="L81" s="29">
        <f>E81*'GS&gt;50 PW'!$B$7</f>
        <v>0</v>
      </c>
      <c r="M81" s="29">
        <f>F81*'GS&gt;50 PW'!$B$8</f>
        <v>467.28548349775809</v>
      </c>
      <c r="N81" s="29">
        <f>G81*'GS&gt;50 PW'!$B$9</f>
        <v>2014.9271306911746</v>
      </c>
      <c r="O81" s="44">
        <f>H81*'GS&gt;50 PW'!$B$10</f>
        <v>-285.03020710958879</v>
      </c>
      <c r="P81" s="44">
        <f>I81*'GS&gt;50 PW'!$B$11</f>
        <v>0</v>
      </c>
      <c r="Q81" s="46">
        <f>'Monthly Data'!BH81</f>
        <v>31</v>
      </c>
      <c r="R81" s="44">
        <f>'Monthly Data'!O81</f>
        <v>1034</v>
      </c>
      <c r="S81" s="44">
        <f t="shared" si="11"/>
        <v>88558879.022636145</v>
      </c>
      <c r="T81" s="44">
        <f t="shared" si="9"/>
        <v>-1421012.7823039591</v>
      </c>
      <c r="U81" s="48">
        <f t="shared" si="10"/>
        <v>1.5792559357422367E-2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7">
        <f>'Monthly Data'!M82</f>
        <v>80652890.804940104</v>
      </c>
      <c r="E82" s="46">
        <f>'Monthly Data'!AJ82</f>
        <v>9.9999999999999645E-2</v>
      </c>
      <c r="F82" s="46">
        <f>'Monthly Data'!AK82</f>
        <v>181</v>
      </c>
      <c r="G82" s="46">
        <f>'Monthly Data'!V82</f>
        <v>692620.80000000005</v>
      </c>
      <c r="H82" s="44">
        <f>'Monthly Data'!BG82</f>
        <v>81</v>
      </c>
      <c r="I82" s="44">
        <f>'Monthly Data'!BC82</f>
        <v>0</v>
      </c>
      <c r="K82" s="29">
        <f>'GS&gt;50 PW'!$B$6</f>
        <v>565.62033275456599</v>
      </c>
      <c r="L82" s="29">
        <f>E82*'GS&gt;50 PW'!$B$7</f>
        <v>4.5573751732107134E-2</v>
      </c>
      <c r="M82" s="29">
        <f>F82*'GS&gt;50 PW'!$B$8</f>
        <v>280.24742383397677</v>
      </c>
      <c r="N82" s="29">
        <f>G82*'GS&gt;50 PW'!$B$9</f>
        <v>2014.9271306911746</v>
      </c>
      <c r="O82" s="44">
        <f>H82*'GS&gt;50 PW'!$B$10</f>
        <v>-288.59308469845865</v>
      </c>
      <c r="P82" s="44">
        <f>I82*'GS&gt;50 PW'!$B$11</f>
        <v>0</v>
      </c>
      <c r="Q82" s="46">
        <f>'Monthly Data'!BH82</f>
        <v>30</v>
      </c>
      <c r="R82" s="44">
        <f>'Monthly Data'!O82</f>
        <v>1033</v>
      </c>
      <c r="S82" s="44">
        <f t="shared" si="11"/>
        <v>79713946.192559391</v>
      </c>
      <c r="T82" s="44">
        <f t="shared" si="9"/>
        <v>-938944.61238071322</v>
      </c>
      <c r="U82" s="48">
        <f t="shared" si="10"/>
        <v>1.1641797374027932E-2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7">
        <f>'Monthly Data'!M83</f>
        <v>75962410.804940104</v>
      </c>
      <c r="E83" s="46">
        <f>'Monthly Data'!AJ83</f>
        <v>77.199999999999989</v>
      </c>
      <c r="F83" s="46">
        <f>'Monthly Data'!AK83</f>
        <v>52.699999999999989</v>
      </c>
      <c r="G83" s="46">
        <f>'Monthly Data'!V83</f>
        <v>692620.80000000005</v>
      </c>
      <c r="H83" s="44">
        <f>'Monthly Data'!BG83</f>
        <v>82</v>
      </c>
      <c r="I83" s="44">
        <f>'Monthly Data'!BC83</f>
        <v>0</v>
      </c>
      <c r="K83" s="29">
        <f>'GS&gt;50 PW'!$B$6</f>
        <v>565.62033275456599</v>
      </c>
      <c r="L83" s="29">
        <f>E83*'GS&gt;50 PW'!$B$7</f>
        <v>35.182936337186831</v>
      </c>
      <c r="M83" s="29">
        <f>F83*'GS&gt;50 PW'!$B$8</f>
        <v>81.596901856633011</v>
      </c>
      <c r="N83" s="29">
        <f>G83*'GS&gt;50 PW'!$B$9</f>
        <v>2014.9271306911746</v>
      </c>
      <c r="O83" s="44">
        <f>H83*'GS&gt;50 PW'!$B$10</f>
        <v>-292.15596228732852</v>
      </c>
      <c r="P83" s="44">
        <f>I83*'GS&gt;50 PW'!$B$11</f>
        <v>0</v>
      </c>
      <c r="Q83" s="46">
        <f>'Monthly Data'!BH83</f>
        <v>31</v>
      </c>
      <c r="R83" s="44">
        <f>'Monthly Data'!O83</f>
        <v>1036</v>
      </c>
      <c r="S83" s="44">
        <f t="shared" si="11"/>
        <v>77244482.734636292</v>
      </c>
      <c r="T83" s="44">
        <f t="shared" si="9"/>
        <v>1282071.9296961874</v>
      </c>
      <c r="U83" s="48">
        <f t="shared" si="10"/>
        <v>1.687771512397563E-2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7">
        <f>'Monthly Data'!M84</f>
        <v>74427270.804940104</v>
      </c>
      <c r="E84" s="46">
        <f>'Monthly Data'!AJ84</f>
        <v>174.8</v>
      </c>
      <c r="F84" s="46">
        <f>'Monthly Data'!AK84</f>
        <v>1.9000000000000004</v>
      </c>
      <c r="G84" s="46">
        <f>'Monthly Data'!V84</f>
        <v>692620.80000000005</v>
      </c>
      <c r="H84" s="44">
        <f>'Monthly Data'!BG84</f>
        <v>83</v>
      </c>
      <c r="I84" s="44">
        <f>'Monthly Data'!BC84</f>
        <v>0</v>
      </c>
      <c r="K84" s="29">
        <f>'GS&gt;50 PW'!$B$6</f>
        <v>565.62033275456599</v>
      </c>
      <c r="L84" s="29">
        <f>E84*'GS&gt;50 PW'!$B$7</f>
        <v>79.662918027723563</v>
      </c>
      <c r="M84" s="29">
        <f>F84*'GS&gt;50 PW'!$B$8</f>
        <v>2.9418237861025194</v>
      </c>
      <c r="N84" s="29">
        <f>G84*'GS&gt;50 PW'!$B$9</f>
        <v>2014.9271306911746</v>
      </c>
      <c r="O84" s="44">
        <f>H84*'GS&gt;50 PW'!$B$10</f>
        <v>-295.71883987619839</v>
      </c>
      <c r="P84" s="44">
        <f>I84*'GS&gt;50 PW'!$B$11</f>
        <v>0</v>
      </c>
      <c r="Q84" s="46">
        <f>'Monthly Data'!BH84</f>
        <v>30</v>
      </c>
      <c r="R84" s="44">
        <f>'Monthly Data'!O84</f>
        <v>1036</v>
      </c>
      <c r="S84" s="44">
        <f t="shared" si="11"/>
        <v>73579828.996115088</v>
      </c>
      <c r="T84" s="44">
        <f t="shared" si="9"/>
        <v>-847441.80882501602</v>
      </c>
      <c r="U84" s="48">
        <f t="shared" si="10"/>
        <v>1.1386173369785408E-2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7">
        <f>'Monthly Data'!M85</f>
        <v>76792517.804940104</v>
      </c>
      <c r="E85" s="46">
        <f>'Monthly Data'!AJ85</f>
        <v>435.00000000000006</v>
      </c>
      <c r="F85" s="46">
        <f>'Monthly Data'!AK85</f>
        <v>0</v>
      </c>
      <c r="G85" s="46">
        <f>'Monthly Data'!V85</f>
        <v>692620.80000000005</v>
      </c>
      <c r="H85" s="44">
        <f>'Monthly Data'!BG85</f>
        <v>84</v>
      </c>
      <c r="I85" s="44">
        <f>'Monthly Data'!BC85</f>
        <v>1</v>
      </c>
      <c r="K85" s="29">
        <f>'GS&gt;50 PW'!$B$6</f>
        <v>565.62033275456599</v>
      </c>
      <c r="L85" s="29">
        <f>E85*'GS&gt;50 PW'!$B$7</f>
        <v>198.24582003466676</v>
      </c>
      <c r="M85" s="29">
        <f>F85*'GS&gt;50 PW'!$B$8</f>
        <v>0</v>
      </c>
      <c r="N85" s="29">
        <f>G85*'GS&gt;50 PW'!$B$9</f>
        <v>2014.9271306911746</v>
      </c>
      <c r="O85" s="44">
        <f>H85*'GS&gt;50 PW'!$B$10</f>
        <v>-299.28171746506825</v>
      </c>
      <c r="P85" s="44">
        <f>I85*'GS&gt;50 PW'!$B$11</f>
        <v>-107.512723217271</v>
      </c>
      <c r="Q85" s="46">
        <f>'Monthly Data'!BH85</f>
        <v>31</v>
      </c>
      <c r="R85" s="44">
        <f>'Monthly Data'!O85</f>
        <v>1036</v>
      </c>
      <c r="S85" s="44">
        <f t="shared" si="11"/>
        <v>76179114.835302755</v>
      </c>
      <c r="T85" s="44">
        <f t="shared" si="9"/>
        <v>-613402.96963734925</v>
      </c>
      <c r="U85" s="48">
        <f t="shared" si="10"/>
        <v>7.9877960401747456E-3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7">
        <f>'Monthly Data'!M86</f>
        <v>79780480.554590791</v>
      </c>
      <c r="E86" s="46">
        <f>'Monthly Data'!AJ86</f>
        <v>444.60000000000008</v>
      </c>
      <c r="F86" s="46">
        <f>'Monthly Data'!AK86</f>
        <v>0</v>
      </c>
      <c r="G86" s="46">
        <f>'Monthly Data'!V86</f>
        <v>713254.1</v>
      </c>
      <c r="H86" s="44">
        <f>'Monthly Data'!BG86</f>
        <v>85</v>
      </c>
      <c r="I86" s="44">
        <f>'Monthly Data'!BC86</f>
        <v>0</v>
      </c>
      <c r="K86" s="29">
        <f>'GS&gt;50 PW'!$B$6</f>
        <v>565.62033275456599</v>
      </c>
      <c r="L86" s="29">
        <f>E86*'GS&gt;50 PW'!$B$7</f>
        <v>202.62090020094908</v>
      </c>
      <c r="M86" s="29">
        <f>F86*'GS&gt;50 PW'!$B$8</f>
        <v>0</v>
      </c>
      <c r="N86" s="29">
        <f>G86*'GS&gt;50 PW'!$B$9</f>
        <v>2074.9521775359854</v>
      </c>
      <c r="O86" s="44">
        <f>H86*'GS&gt;50 PW'!$B$10</f>
        <v>-302.84459505393806</v>
      </c>
      <c r="P86" s="44">
        <f>I86*'GS&gt;50 PW'!$B$11</f>
        <v>0</v>
      </c>
      <c r="Q86" s="46">
        <f>'Monthly Data'!BH86</f>
        <v>31</v>
      </c>
      <c r="R86" s="44">
        <f>'Monthly Data'!O86</f>
        <v>1035</v>
      </c>
      <c r="S86" s="44">
        <f t="shared" si="11"/>
        <v>81507091.743314177</v>
      </c>
      <c r="T86" s="44">
        <f t="shared" si="9"/>
        <v>1726611.1887233853</v>
      </c>
      <c r="U86" s="48">
        <f t="shared" si="10"/>
        <v>2.1642025426782559E-2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7">
        <f>'Monthly Data'!M87</f>
        <v>71620781.554590791</v>
      </c>
      <c r="E87" s="46">
        <f>'Monthly Data'!AJ87</f>
        <v>359.19999999999993</v>
      </c>
      <c r="F87" s="46">
        <f>'Monthly Data'!AK87</f>
        <v>0</v>
      </c>
      <c r="G87" s="46">
        <f>'Monthly Data'!V87</f>
        <v>713254.1</v>
      </c>
      <c r="H87" s="44">
        <f>'Monthly Data'!BG87</f>
        <v>86</v>
      </c>
      <c r="I87" s="44">
        <f>'Monthly Data'!BC87</f>
        <v>0</v>
      </c>
      <c r="K87" s="29">
        <f>'GS&gt;50 PW'!$B$6</f>
        <v>565.62033275456599</v>
      </c>
      <c r="L87" s="29">
        <f>E87*'GS&gt;50 PW'!$B$7</f>
        <v>163.70091622172939</v>
      </c>
      <c r="M87" s="29">
        <f>F87*'GS&gt;50 PW'!$B$8</f>
        <v>0</v>
      </c>
      <c r="N87" s="29">
        <f>G87*'GS&gt;50 PW'!$B$9</f>
        <v>2074.9521775359854</v>
      </c>
      <c r="O87" s="44">
        <f>H87*'GS&gt;50 PW'!$B$10</f>
        <v>-306.40747264280793</v>
      </c>
      <c r="P87" s="44">
        <f>I87*'GS&gt;50 PW'!$B$11</f>
        <v>0</v>
      </c>
      <c r="Q87" s="46">
        <f>'Monthly Data'!BH87</f>
        <v>28</v>
      </c>
      <c r="R87" s="44">
        <f>'Monthly Data'!O87</f>
        <v>999</v>
      </c>
      <c r="S87" s="44">
        <f t="shared" si="11"/>
        <v>69870306.461636886</v>
      </c>
      <c r="T87" s="44">
        <f t="shared" si="9"/>
        <v>-1750475.0929539055</v>
      </c>
      <c r="U87" s="48">
        <f t="shared" si="10"/>
        <v>2.4440882310390013E-2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7">
        <f>'Monthly Data'!M88</f>
        <v>78854911.554590791</v>
      </c>
      <c r="E88" s="46">
        <f>'Monthly Data'!AJ88</f>
        <v>417.20000000000005</v>
      </c>
      <c r="F88" s="46">
        <f>'Monthly Data'!AK88</f>
        <v>0</v>
      </c>
      <c r="G88" s="46">
        <f>'Monthly Data'!V88</f>
        <v>713254.1</v>
      </c>
      <c r="H88" s="44">
        <f>'Monthly Data'!BG88</f>
        <v>87</v>
      </c>
      <c r="I88" s="44">
        <f>'Monthly Data'!BC88</f>
        <v>0</v>
      </c>
      <c r="K88" s="29">
        <f>'GS&gt;50 PW'!$B$6</f>
        <v>565.62033275456599</v>
      </c>
      <c r="L88" s="29">
        <f>E88*'GS&gt;50 PW'!$B$7</f>
        <v>190.13369222635166</v>
      </c>
      <c r="M88" s="29">
        <f>F88*'GS&gt;50 PW'!$B$8</f>
        <v>0</v>
      </c>
      <c r="N88" s="29">
        <f>G88*'GS&gt;50 PW'!$B$9</f>
        <v>2074.9521775359854</v>
      </c>
      <c r="O88" s="44">
        <f>H88*'GS&gt;50 PW'!$B$10</f>
        <v>-309.9703502316778</v>
      </c>
      <c r="P88" s="44">
        <f>I88*'GS&gt;50 PW'!$B$11</f>
        <v>0</v>
      </c>
      <c r="Q88" s="46">
        <f>'Monthly Data'!BH88</f>
        <v>31</v>
      </c>
      <c r="R88" s="44">
        <f>'Monthly Data'!O88</f>
        <v>1000</v>
      </c>
      <c r="S88" s="44">
        <f t="shared" si="11"/>
        <v>78142811.420841977</v>
      </c>
      <c r="T88" s="44">
        <f t="shared" si="9"/>
        <v>-712100.13374881446</v>
      </c>
      <c r="U88" s="48">
        <f t="shared" si="10"/>
        <v>9.0305108421284801E-3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7">
        <f>'Monthly Data'!M89</f>
        <v>71497921.554590791</v>
      </c>
      <c r="E89" s="46">
        <f>'Monthly Data'!AJ89</f>
        <v>156.79999999999998</v>
      </c>
      <c r="F89" s="46">
        <f>'Monthly Data'!AK89</f>
        <v>4.6999999999999993</v>
      </c>
      <c r="G89" s="46">
        <f>'Monthly Data'!V89</f>
        <v>713254.1</v>
      </c>
      <c r="H89" s="44">
        <f>'Monthly Data'!BG89</f>
        <v>88</v>
      </c>
      <c r="I89" s="44">
        <f>'Monthly Data'!BC89</f>
        <v>0</v>
      </c>
      <c r="K89" s="29">
        <f>'GS&gt;50 PW'!$B$6</f>
        <v>565.62033275456599</v>
      </c>
      <c r="L89" s="29">
        <f>E89*'GS&gt;50 PW'!$B$7</f>
        <v>71.459642715944241</v>
      </c>
      <c r="M89" s="29">
        <f>F89*'GS&gt;50 PW'!$B$8</f>
        <v>7.2771430498325458</v>
      </c>
      <c r="N89" s="29">
        <f>G89*'GS&gt;50 PW'!$B$9</f>
        <v>2074.9521775359854</v>
      </c>
      <c r="O89" s="44">
        <f>H89*'GS&gt;50 PW'!$B$10</f>
        <v>-313.53322782054767</v>
      </c>
      <c r="P89" s="44">
        <f>I89*'GS&gt;50 PW'!$B$11</f>
        <v>0</v>
      </c>
      <c r="Q89" s="46">
        <f>'Monthly Data'!BH89</f>
        <v>30</v>
      </c>
      <c r="R89" s="44">
        <f>'Monthly Data'!O89</f>
        <v>1000</v>
      </c>
      <c r="S89" s="44">
        <f t="shared" si="11"/>
        <v>72173282.047073409</v>
      </c>
      <c r="T89" s="44">
        <f t="shared" si="9"/>
        <v>675360.4924826175</v>
      </c>
      <c r="U89" s="48">
        <f t="shared" si="10"/>
        <v>9.4458758772023831E-3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7">
        <f>'Monthly Data'!M90</f>
        <v>75457373.554590791</v>
      </c>
      <c r="E90" s="46">
        <f>'Monthly Data'!AJ90</f>
        <v>98.600000000000009</v>
      </c>
      <c r="F90" s="46">
        <f>'Monthly Data'!AK90</f>
        <v>29.9</v>
      </c>
      <c r="G90" s="46">
        <f>'Monthly Data'!V90</f>
        <v>713254.1</v>
      </c>
      <c r="H90" s="44">
        <f>'Monthly Data'!BG90</f>
        <v>89</v>
      </c>
      <c r="I90" s="44">
        <f>'Monthly Data'!BC90</f>
        <v>0</v>
      </c>
      <c r="K90" s="29">
        <f>'GS&gt;50 PW'!$B$6</f>
        <v>565.62033275456599</v>
      </c>
      <c r="L90" s="29">
        <f>E90*'GS&gt;50 PW'!$B$7</f>
        <v>44.935719207857801</v>
      </c>
      <c r="M90" s="29">
        <f>F90*'GS&gt;50 PW'!$B$8</f>
        <v>46.295016423402792</v>
      </c>
      <c r="N90" s="29">
        <f>G90*'GS&gt;50 PW'!$B$9</f>
        <v>2074.9521775359854</v>
      </c>
      <c r="O90" s="44">
        <f>H90*'GS&gt;50 PW'!$B$10</f>
        <v>-317.09610540941753</v>
      </c>
      <c r="P90" s="44">
        <f>I90*'GS&gt;50 PW'!$B$11</f>
        <v>0</v>
      </c>
      <c r="Q90" s="46">
        <f>'Monthly Data'!BH90</f>
        <v>31</v>
      </c>
      <c r="R90" s="44">
        <f>'Monthly Data'!O90</f>
        <v>997</v>
      </c>
      <c r="S90" s="44">
        <f t="shared" si="11"/>
        <v>74631353.591816559</v>
      </c>
      <c r="T90" s="44">
        <f t="shared" si="9"/>
        <v>-826019.96277423203</v>
      </c>
      <c r="U90" s="48">
        <f t="shared" si="10"/>
        <v>1.0946842221809314E-2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7">
        <f>'Monthly Data'!M91</f>
        <v>78634524.554590791</v>
      </c>
      <c r="E91" s="46">
        <f>'Monthly Data'!AJ91</f>
        <v>0</v>
      </c>
      <c r="F91" s="46">
        <f>'Monthly Data'!AK91</f>
        <v>159.10000000000002</v>
      </c>
      <c r="G91" s="46">
        <f>'Monthly Data'!V91</f>
        <v>713254.1</v>
      </c>
      <c r="H91" s="44">
        <f>'Monthly Data'!BG91</f>
        <v>90</v>
      </c>
      <c r="I91" s="44">
        <f>'Monthly Data'!BC91</f>
        <v>0</v>
      </c>
      <c r="K91" s="29">
        <f>'GS&gt;50 PW'!$B$6</f>
        <v>565.62033275456599</v>
      </c>
      <c r="L91" s="29">
        <f>E91*'GS&gt;50 PW'!$B$7</f>
        <v>0</v>
      </c>
      <c r="M91" s="29">
        <f>F91*'GS&gt;50 PW'!$B$8</f>
        <v>246.33903387837412</v>
      </c>
      <c r="N91" s="29">
        <f>G91*'GS&gt;50 PW'!$B$9</f>
        <v>2074.9521775359854</v>
      </c>
      <c r="O91" s="44">
        <f>H91*'GS&gt;50 PW'!$B$10</f>
        <v>-320.6589829982874</v>
      </c>
      <c r="P91" s="44">
        <f>I91*'GS&gt;50 PW'!$B$11</f>
        <v>0</v>
      </c>
      <c r="Q91" s="46">
        <f>'Monthly Data'!BH91</f>
        <v>30</v>
      </c>
      <c r="R91" s="44">
        <f>'Monthly Data'!O91</f>
        <v>1001</v>
      </c>
      <c r="S91" s="44">
        <f t="shared" si="11"/>
        <v>77064564.411954269</v>
      </c>
      <c r="T91" s="44">
        <f t="shared" si="9"/>
        <v>-1569960.1426365227</v>
      </c>
      <c r="U91" s="48">
        <f t="shared" si="10"/>
        <v>1.9965277993721477E-2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7">
        <f>'Monthly Data'!M92</f>
        <v>82423917.554590791</v>
      </c>
      <c r="E92" s="46">
        <f>'Monthly Data'!AJ92</f>
        <v>0</v>
      </c>
      <c r="F92" s="46">
        <f>'Monthly Data'!AK92</f>
        <v>237.5</v>
      </c>
      <c r="G92" s="46">
        <f>'Monthly Data'!V92</f>
        <v>713254.1</v>
      </c>
      <c r="H92" s="44">
        <f>'Monthly Data'!BG92</f>
        <v>91</v>
      </c>
      <c r="I92" s="44">
        <f>'Monthly Data'!BC92</f>
        <v>0</v>
      </c>
      <c r="K92" s="29">
        <f>'GS&gt;50 PW'!$B$6</f>
        <v>565.62033275456599</v>
      </c>
      <c r="L92" s="29">
        <f>E92*'GS&gt;50 PW'!$B$7</f>
        <v>0</v>
      </c>
      <c r="M92" s="29">
        <f>F92*'GS&gt;50 PW'!$B$8</f>
        <v>367.72797326281483</v>
      </c>
      <c r="N92" s="29">
        <f>G92*'GS&gt;50 PW'!$B$9</f>
        <v>2074.9521775359854</v>
      </c>
      <c r="O92" s="44">
        <f>H92*'GS&gt;50 PW'!$B$10</f>
        <v>-324.22186058715727</v>
      </c>
      <c r="P92" s="44">
        <f>I92*'GS&gt;50 PW'!$B$11</f>
        <v>0</v>
      </c>
      <c r="Q92" s="46">
        <f>'Monthly Data'!BH92</f>
        <v>31</v>
      </c>
      <c r="R92" s="44">
        <f>'Monthly Data'!O92</f>
        <v>1001</v>
      </c>
      <c r="S92" s="44">
        <f t="shared" si="11"/>
        <v>83289643.749264434</v>
      </c>
      <c r="T92" s="44">
        <f t="shared" si="9"/>
        <v>865726.19467364252</v>
      </c>
      <c r="U92" s="48">
        <f t="shared" si="10"/>
        <v>1.0503337142404777E-2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7">
        <f>'Monthly Data'!M93</f>
        <v>82322576.554590791</v>
      </c>
      <c r="E93" s="46">
        <f>'Monthly Data'!AJ93</f>
        <v>0</v>
      </c>
      <c r="F93" s="46">
        <f>'Monthly Data'!AK93</f>
        <v>202.19999999999996</v>
      </c>
      <c r="G93" s="46">
        <f>'Monthly Data'!V93</f>
        <v>713254.1</v>
      </c>
      <c r="H93" s="44">
        <f>'Monthly Data'!BG93</f>
        <v>92</v>
      </c>
      <c r="I93" s="44">
        <f>'Monthly Data'!BC93</f>
        <v>0</v>
      </c>
      <c r="K93" s="29">
        <f>'GS&gt;50 PW'!$B$6</f>
        <v>565.62033275456599</v>
      </c>
      <c r="L93" s="29">
        <f>E93*'GS&gt;50 PW'!$B$7</f>
        <v>0</v>
      </c>
      <c r="M93" s="29">
        <f>F93*'GS&gt;50 PW'!$B$8</f>
        <v>313.07198397364692</v>
      </c>
      <c r="N93" s="29">
        <f>G93*'GS&gt;50 PW'!$B$9</f>
        <v>2074.9521775359854</v>
      </c>
      <c r="O93" s="44">
        <f>H93*'GS&gt;50 PW'!$B$10</f>
        <v>-327.78473817602708</v>
      </c>
      <c r="P93" s="44">
        <f>I93*'GS&gt;50 PW'!$B$11</f>
        <v>0</v>
      </c>
      <c r="Q93" s="46">
        <f>'Monthly Data'!BH93</f>
        <v>31</v>
      </c>
      <c r="R93" s="44">
        <f>'Monthly Data'!O93</f>
        <v>1002</v>
      </c>
      <c r="S93" s="44">
        <f t="shared" si="11"/>
        <v>81564455.74361077</v>
      </c>
      <c r="T93" s="44">
        <f t="shared" si="9"/>
        <v>-758120.81098002195</v>
      </c>
      <c r="U93" s="48">
        <f t="shared" si="10"/>
        <v>9.2091482398790961E-3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7">
        <f>'Monthly Data'!M94</f>
        <v>78269088.554590791</v>
      </c>
      <c r="E94" s="46">
        <f>'Monthly Data'!AJ94</f>
        <v>4.0999999999999996</v>
      </c>
      <c r="F94" s="46">
        <f>'Monthly Data'!AK94</f>
        <v>142.4</v>
      </c>
      <c r="G94" s="46">
        <f>'Monthly Data'!V94</f>
        <v>713254.1</v>
      </c>
      <c r="H94" s="44">
        <f>'Monthly Data'!BG94</f>
        <v>93</v>
      </c>
      <c r="I94" s="44">
        <f>'Monthly Data'!BC94</f>
        <v>0</v>
      </c>
      <c r="K94" s="29">
        <f>'GS&gt;50 PW'!$B$6</f>
        <v>565.62033275456599</v>
      </c>
      <c r="L94" s="29">
        <f>E94*'GS&gt;50 PW'!$B$7</f>
        <v>1.868523821016399</v>
      </c>
      <c r="M94" s="29">
        <f>F94*'GS&gt;50 PW'!$B$8</f>
        <v>220.48195112684141</v>
      </c>
      <c r="N94" s="29">
        <f>G94*'GS&gt;50 PW'!$B$9</f>
        <v>2074.9521775359854</v>
      </c>
      <c r="O94" s="44">
        <f>H94*'GS&gt;50 PW'!$B$10</f>
        <v>-331.34761576489694</v>
      </c>
      <c r="P94" s="44">
        <f>I94*'GS&gt;50 PW'!$B$11</f>
        <v>0</v>
      </c>
      <c r="Q94" s="46">
        <f>'Monthly Data'!BH94</f>
        <v>30</v>
      </c>
      <c r="R94" s="44">
        <f>'Monthly Data'!O94</f>
        <v>1001</v>
      </c>
      <c r="S94" s="44">
        <f t="shared" si="11"/>
        <v>76023208.345289573</v>
      </c>
      <c r="T94" s="44">
        <f t="shared" si="9"/>
        <v>-2245880.2093012184</v>
      </c>
      <c r="U94" s="48">
        <f t="shared" si="10"/>
        <v>2.8694344737830585E-2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7">
        <f>'Monthly Data'!M95</f>
        <v>76413341.554590791</v>
      </c>
      <c r="E95" s="46">
        <f>'Monthly Data'!AJ95</f>
        <v>47.5</v>
      </c>
      <c r="F95" s="46">
        <f>'Monthly Data'!AK95</f>
        <v>67.900000000000006</v>
      </c>
      <c r="G95" s="46">
        <f>'Monthly Data'!V95</f>
        <v>713254.1</v>
      </c>
      <c r="H95" s="44">
        <f>'Monthly Data'!BG95</f>
        <v>94</v>
      </c>
      <c r="I95" s="44">
        <f>'Monthly Data'!BC95</f>
        <v>0</v>
      </c>
      <c r="K95" s="29">
        <f>'GS&gt;50 PW'!$B$6</f>
        <v>565.62033275456599</v>
      </c>
      <c r="L95" s="29">
        <f>E95*'GS&gt;50 PW'!$B$7</f>
        <v>21.647532072750966</v>
      </c>
      <c r="M95" s="29">
        <f>F95*'GS&gt;50 PW'!$B$8</f>
        <v>105.13149214545318</v>
      </c>
      <c r="N95" s="29">
        <f>G95*'GS&gt;50 PW'!$B$9</f>
        <v>2074.9521775359854</v>
      </c>
      <c r="O95" s="44">
        <f>H95*'GS&gt;50 PW'!$B$10</f>
        <v>-334.91049335376681</v>
      </c>
      <c r="P95" s="44">
        <f>I95*'GS&gt;50 PW'!$B$11</f>
        <v>0</v>
      </c>
      <c r="Q95" s="46">
        <f>'Monthly Data'!BH95</f>
        <v>31</v>
      </c>
      <c r="R95" s="44">
        <f>'Monthly Data'!O95</f>
        <v>1002</v>
      </c>
      <c r="S95" s="44">
        <f t="shared" si="11"/>
        <v>75556483.620356247</v>
      </c>
      <c r="T95" s="44">
        <f t="shared" si="9"/>
        <v>-856857.93423454463</v>
      </c>
      <c r="U95" s="48">
        <f t="shared" si="10"/>
        <v>1.1213459806915956E-2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7">
        <f>'Monthly Data'!M96</f>
        <v>74844679.554590791</v>
      </c>
      <c r="E96" s="46">
        <f>'Monthly Data'!AJ96</f>
        <v>267.89999999999998</v>
      </c>
      <c r="F96" s="46">
        <f>'Monthly Data'!AK96</f>
        <v>0</v>
      </c>
      <c r="G96" s="46">
        <f>'Monthly Data'!V96</f>
        <v>713254.1</v>
      </c>
      <c r="H96" s="44">
        <f>'Monthly Data'!BG96</f>
        <v>95</v>
      </c>
      <c r="I96" s="44">
        <f>'Monthly Data'!BC96</f>
        <v>0</v>
      </c>
      <c r="K96" s="29">
        <f>'GS&gt;50 PW'!$B$6</f>
        <v>565.62033275456599</v>
      </c>
      <c r="L96" s="29">
        <f>E96*'GS&gt;50 PW'!$B$7</f>
        <v>122.09208089031544</v>
      </c>
      <c r="M96" s="29">
        <f>F96*'GS&gt;50 PW'!$B$8</f>
        <v>0</v>
      </c>
      <c r="N96" s="29">
        <f>G96*'GS&gt;50 PW'!$B$9</f>
        <v>2074.9521775359854</v>
      </c>
      <c r="O96" s="44">
        <f>H96*'GS&gt;50 PW'!$B$10</f>
        <v>-338.47337094263668</v>
      </c>
      <c r="P96" s="44">
        <f>I96*'GS&gt;50 PW'!$B$11</f>
        <v>0</v>
      </c>
      <c r="Q96" s="46">
        <f>'Monthly Data'!BH96</f>
        <v>30</v>
      </c>
      <c r="R96" s="44">
        <f>'Monthly Data'!O96</f>
        <v>1003</v>
      </c>
      <c r="S96" s="44">
        <f t="shared" si="11"/>
        <v>72943913.816968337</v>
      </c>
      <c r="T96" s="44">
        <f t="shared" si="9"/>
        <v>-1900765.7376224548</v>
      </c>
      <c r="U96" s="48">
        <f t="shared" si="10"/>
        <v>2.5396137025826392E-2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7">
        <f>'Monthly Data'!M97</f>
        <v>76076090.554590791</v>
      </c>
      <c r="E97" s="46">
        <f>'Monthly Data'!AJ97</f>
        <v>525.19999999999993</v>
      </c>
      <c r="F97" s="46">
        <f>'Monthly Data'!AK97</f>
        <v>0</v>
      </c>
      <c r="G97" s="46">
        <f>'Monthly Data'!V97</f>
        <v>713254.1</v>
      </c>
      <c r="H97" s="44">
        <f>'Monthly Data'!BG97</f>
        <v>96</v>
      </c>
      <c r="I97" s="44">
        <f>'Monthly Data'!BC97</f>
        <v>1</v>
      </c>
      <c r="K97" s="29">
        <f>'GS&gt;50 PW'!$B$6</f>
        <v>565.62033275456599</v>
      </c>
      <c r="L97" s="29">
        <f>E97*'GS&gt;50 PW'!$B$7</f>
        <v>239.3533440970275</v>
      </c>
      <c r="M97" s="29">
        <f>F97*'GS&gt;50 PW'!$B$8</f>
        <v>0</v>
      </c>
      <c r="N97" s="29">
        <f>G97*'GS&gt;50 PW'!$B$9</f>
        <v>2074.9521775359854</v>
      </c>
      <c r="O97" s="44">
        <f>H97*'GS&gt;50 PW'!$B$10</f>
        <v>-342.03624853150654</v>
      </c>
      <c r="P97" s="44">
        <f>I97*'GS&gt;50 PW'!$B$11</f>
        <v>-107.512723217271</v>
      </c>
      <c r="Q97" s="46">
        <f>'Monthly Data'!BH97</f>
        <v>31</v>
      </c>
      <c r="R97" s="44">
        <f>'Monthly Data'!O97</f>
        <v>1003</v>
      </c>
      <c r="S97" s="44">
        <f t="shared" si="11"/>
        <v>75567708.411888257</v>
      </c>
      <c r="T97" s="44">
        <f t="shared" si="9"/>
        <v>-508382.14270253479</v>
      </c>
      <c r="U97" s="48">
        <f t="shared" si="10"/>
        <v>6.6825482092528034E-3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7">
        <f>'Monthly Data'!M98</f>
        <v>81449144.354345649</v>
      </c>
      <c r="E98" s="46">
        <f>'Monthly Data'!AJ98</f>
        <v>556.29999999999995</v>
      </c>
      <c r="F98" s="46">
        <f>'Monthly Data'!AK98</f>
        <v>0</v>
      </c>
      <c r="G98" s="46">
        <f>'Monthly Data'!V98</f>
        <v>730276.2</v>
      </c>
      <c r="H98" s="44">
        <f>'Monthly Data'!BG98</f>
        <v>97</v>
      </c>
      <c r="I98" s="44">
        <f>'Monthly Data'!BC98</f>
        <v>0</v>
      </c>
      <c r="K98" s="29">
        <f>'GS&gt;50 PW'!$B$6</f>
        <v>565.62033275456599</v>
      </c>
      <c r="L98" s="29">
        <f>E98*'GS&gt;50 PW'!$B$7</f>
        <v>253.52678088571287</v>
      </c>
      <c r="M98" s="29">
        <f>F98*'GS&gt;50 PW'!$B$8</f>
        <v>0</v>
      </c>
      <c r="N98" s="29">
        <f>G98*'GS&gt;50 PW'!$B$9</f>
        <v>2124.4717575303171</v>
      </c>
      <c r="O98" s="44">
        <f>H98*'GS&gt;50 PW'!$B$10</f>
        <v>-345.59912612037641</v>
      </c>
      <c r="P98" s="44">
        <f>I98*'GS&gt;50 PW'!$B$11</f>
        <v>0</v>
      </c>
      <c r="Q98" s="46">
        <f>'Monthly Data'!BH98</f>
        <v>31</v>
      </c>
      <c r="R98" s="44">
        <f>'Monthly Data'!O98</f>
        <v>1002</v>
      </c>
      <c r="S98" s="44">
        <f t="shared" si="11"/>
        <v>80699689.320749924</v>
      </c>
      <c r="T98" s="44">
        <f t="shared" ref="T98:T121" si="12">S98-D98</f>
        <v>-749455.03359572589</v>
      </c>
      <c r="U98" s="48">
        <f t="shared" ref="U98:U121" si="13">ABS(T98/D98)</f>
        <v>9.2015089849834548E-3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7">
        <f>'Monthly Data'!M99</f>
        <v>72337566.354345649</v>
      </c>
      <c r="E99" s="46">
        <f>'Monthly Data'!AJ99</f>
        <v>400.1</v>
      </c>
      <c r="F99" s="46">
        <f>'Monthly Data'!AK99</f>
        <v>0</v>
      </c>
      <c r="G99" s="46">
        <f>'Monthly Data'!V99</f>
        <v>730276.2</v>
      </c>
      <c r="H99" s="44">
        <f>'Monthly Data'!BG99</f>
        <v>98</v>
      </c>
      <c r="I99" s="44">
        <f>'Monthly Data'!BC99</f>
        <v>0</v>
      </c>
      <c r="K99" s="29">
        <f>'GS&gt;50 PW'!$B$6</f>
        <v>565.62033275456599</v>
      </c>
      <c r="L99" s="29">
        <f>E99*'GS&gt;50 PW'!$B$7</f>
        <v>182.34058068016131</v>
      </c>
      <c r="M99" s="29">
        <f>F99*'GS&gt;50 PW'!$B$8</f>
        <v>0</v>
      </c>
      <c r="N99" s="29">
        <f>G99*'GS&gt;50 PW'!$B$9</f>
        <v>2124.4717575303171</v>
      </c>
      <c r="O99" s="44">
        <f>H99*'GS&gt;50 PW'!$B$10</f>
        <v>-349.16200370924628</v>
      </c>
      <c r="P99" s="44">
        <f>I99*'GS&gt;50 PW'!$B$11</f>
        <v>0</v>
      </c>
      <c r="Q99" s="46">
        <f>'Monthly Data'!BH99</f>
        <v>28</v>
      </c>
      <c r="R99" s="44">
        <f>'Monthly Data'!O99</f>
        <v>1004</v>
      </c>
      <c r="S99" s="44">
        <f t="shared" si="11"/>
        <v>70934184.997895002</v>
      </c>
      <c r="T99" s="44">
        <f t="shared" si="12"/>
        <v>-1403381.3564506471</v>
      </c>
      <c r="U99" s="48">
        <f t="shared" si="13"/>
        <v>1.9400450238762277E-2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7">
        <f>'Monthly Data'!M100</f>
        <v>77756033.354345649</v>
      </c>
      <c r="E100" s="46">
        <f>'Monthly Data'!AJ100</f>
        <v>409.89999999999986</v>
      </c>
      <c r="F100" s="46">
        <f>'Monthly Data'!AK100</f>
        <v>0</v>
      </c>
      <c r="G100" s="46">
        <f>'Monthly Data'!V100</f>
        <v>730276.2</v>
      </c>
      <c r="H100" s="44">
        <f>'Monthly Data'!BG100</f>
        <v>99</v>
      </c>
      <c r="I100" s="44">
        <f>'Monthly Data'!BC100</f>
        <v>0</v>
      </c>
      <c r="K100" s="29">
        <f>'GS&gt;50 PW'!$B$6</f>
        <v>565.62033275456599</v>
      </c>
      <c r="L100" s="29">
        <f>E100*'GS&gt;50 PW'!$B$7</f>
        <v>186.80680834990775</v>
      </c>
      <c r="M100" s="29">
        <f>F100*'GS&gt;50 PW'!$B$8</f>
        <v>0</v>
      </c>
      <c r="N100" s="29">
        <f>G100*'GS&gt;50 PW'!$B$9</f>
        <v>2124.4717575303171</v>
      </c>
      <c r="O100" s="44">
        <f>H100*'GS&gt;50 PW'!$B$10</f>
        <v>-352.72488129811614</v>
      </c>
      <c r="P100" s="44">
        <f>I100*'GS&gt;50 PW'!$B$11</f>
        <v>0</v>
      </c>
      <c r="Q100" s="46">
        <f>'Monthly Data'!BH100</f>
        <v>31</v>
      </c>
      <c r="R100" s="44">
        <f>'Monthly Data'!O100</f>
        <v>1008</v>
      </c>
      <c r="S100" s="44">
        <f t="shared" si="11"/>
        <v>78875389.693736419</v>
      </c>
      <c r="T100" s="44">
        <f t="shared" si="12"/>
        <v>1119356.3393907696</v>
      </c>
      <c r="U100" s="48">
        <f t="shared" si="13"/>
        <v>1.4395748999819713E-2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7">
        <f>'Monthly Data'!M101</f>
        <v>74194021.354345649</v>
      </c>
      <c r="E101" s="46">
        <f>'Monthly Data'!AJ101</f>
        <v>299.3</v>
      </c>
      <c r="F101" s="46">
        <f>'Monthly Data'!AK101</f>
        <v>0</v>
      </c>
      <c r="G101" s="46">
        <f>'Monthly Data'!V101</f>
        <v>730276.2</v>
      </c>
      <c r="H101" s="44">
        <f>'Monthly Data'!BG101</f>
        <v>100</v>
      </c>
      <c r="I101" s="44">
        <f>'Monthly Data'!BC101</f>
        <v>0</v>
      </c>
      <c r="K101" s="29">
        <f>'GS&gt;50 PW'!$B$6</f>
        <v>565.62033275456599</v>
      </c>
      <c r="L101" s="29">
        <f>E101*'GS&gt;50 PW'!$B$7</f>
        <v>136.40223893419716</v>
      </c>
      <c r="M101" s="29">
        <f>F101*'GS&gt;50 PW'!$B$8</f>
        <v>0</v>
      </c>
      <c r="N101" s="29">
        <f>G101*'GS&gt;50 PW'!$B$9</f>
        <v>2124.4717575303171</v>
      </c>
      <c r="O101" s="44">
        <f>H101*'GS&gt;50 PW'!$B$10</f>
        <v>-356.28775888698601</v>
      </c>
      <c r="P101" s="44">
        <f>I101*'GS&gt;50 PW'!$B$11</f>
        <v>0</v>
      </c>
      <c r="Q101" s="46">
        <f>'Monthly Data'!BH101</f>
        <v>30</v>
      </c>
      <c r="R101" s="44">
        <f>'Monthly Data'!O101</f>
        <v>1006</v>
      </c>
      <c r="S101" s="44">
        <f t="shared" si="11"/>
        <v>74550834.292622611</v>
      </c>
      <c r="T101" s="44">
        <f t="shared" si="12"/>
        <v>356812.93827696145</v>
      </c>
      <c r="U101" s="48">
        <f t="shared" si="13"/>
        <v>4.8091872062419544E-3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7">
        <f>'Monthly Data'!M102</f>
        <v>76750861.354345649</v>
      </c>
      <c r="E102" s="46">
        <f>'Monthly Data'!AJ102</f>
        <v>50.5</v>
      </c>
      <c r="F102" s="46">
        <f>'Monthly Data'!AK102</f>
        <v>74.999999999999986</v>
      </c>
      <c r="G102" s="46">
        <f>'Monthly Data'!V102</f>
        <v>730276.2</v>
      </c>
      <c r="H102" s="44">
        <f>'Monthly Data'!BG102</f>
        <v>101</v>
      </c>
      <c r="I102" s="44">
        <f>'Monthly Data'!BC102</f>
        <v>0</v>
      </c>
      <c r="K102" s="29">
        <f>'GS&gt;50 PW'!$B$6</f>
        <v>565.62033275456599</v>
      </c>
      <c r="L102" s="29">
        <f>E102*'GS&gt;50 PW'!$B$7</f>
        <v>23.014744624714186</v>
      </c>
      <c r="M102" s="29">
        <f>F102*'GS&gt;50 PW'!$B$8</f>
        <v>116.12462313562573</v>
      </c>
      <c r="N102" s="29">
        <f>G102*'GS&gt;50 PW'!$B$9</f>
        <v>2124.4717575303171</v>
      </c>
      <c r="O102" s="44">
        <f>H102*'GS&gt;50 PW'!$B$10</f>
        <v>-359.85063647585582</v>
      </c>
      <c r="P102" s="44">
        <f>I102*'GS&gt;50 PW'!$B$11</f>
        <v>0</v>
      </c>
      <c r="Q102" s="46">
        <f>'Monthly Data'!BH102</f>
        <v>31</v>
      </c>
      <c r="R102" s="44">
        <f>'Monthly Data'!O102</f>
        <v>1008</v>
      </c>
      <c r="S102" s="44">
        <f t="shared" si="11"/>
        <v>77163211.912399575</v>
      </c>
      <c r="T102" s="44">
        <f t="shared" si="12"/>
        <v>412350.55805392563</v>
      </c>
      <c r="U102" s="48">
        <f t="shared" si="13"/>
        <v>5.3725854117802454E-3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7">
        <f>'Monthly Data'!M103</f>
        <v>78364231.354345649</v>
      </c>
      <c r="E103" s="46">
        <f>'Monthly Data'!AJ103</f>
        <v>0.60000000000000142</v>
      </c>
      <c r="F103" s="46">
        <f>'Monthly Data'!AK103</f>
        <v>151.49999999999997</v>
      </c>
      <c r="G103" s="46">
        <f>'Monthly Data'!V103</f>
        <v>730276.2</v>
      </c>
      <c r="H103" s="44">
        <f>'Monthly Data'!BG103</f>
        <v>102</v>
      </c>
      <c r="I103" s="44">
        <f>'Monthly Data'!BC103</f>
        <v>0</v>
      </c>
      <c r="K103" s="29">
        <f>'GS&gt;50 PW'!$B$6</f>
        <v>565.62033275456599</v>
      </c>
      <c r="L103" s="29">
        <f>E103*'GS&gt;50 PW'!$B$7</f>
        <v>0.27344251039264444</v>
      </c>
      <c r="M103" s="29">
        <f>F103*'GS&gt;50 PW'!$B$8</f>
        <v>234.57173873396397</v>
      </c>
      <c r="N103" s="29">
        <f>G103*'GS&gt;50 PW'!$B$9</f>
        <v>2124.4717575303171</v>
      </c>
      <c r="O103" s="44">
        <f>H103*'GS&gt;50 PW'!$B$10</f>
        <v>-363.41351406472569</v>
      </c>
      <c r="P103" s="44">
        <f>I103*'GS&gt;50 PW'!$B$11</f>
        <v>0</v>
      </c>
      <c r="Q103" s="46">
        <f>'Monthly Data'!BH103</f>
        <v>30</v>
      </c>
      <c r="R103" s="44">
        <f>'Monthly Data'!O103</f>
        <v>970</v>
      </c>
      <c r="S103" s="44">
        <f t="shared" si="11"/>
        <v>74540341.342217356</v>
      </c>
      <c r="T103" s="44">
        <f t="shared" si="12"/>
        <v>-3823890.0121282935</v>
      </c>
      <c r="U103" s="48">
        <f t="shared" si="13"/>
        <v>4.8796369798326897E-2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7">
        <f>'Monthly Data'!M104</f>
        <v>83718407.354345649</v>
      </c>
      <c r="E104" s="46">
        <f>'Monthly Data'!AJ104</f>
        <v>0</v>
      </c>
      <c r="F104" s="46">
        <f>'Monthly Data'!AK104</f>
        <v>288.2</v>
      </c>
      <c r="G104" s="46">
        <f>'Monthly Data'!V104</f>
        <v>730276.2</v>
      </c>
      <c r="H104" s="44">
        <f>'Monthly Data'!BG104</f>
        <v>103</v>
      </c>
      <c r="I104" s="44">
        <f>'Monthly Data'!BC104</f>
        <v>0</v>
      </c>
      <c r="K104" s="29">
        <f>'GS&gt;50 PW'!$B$6</f>
        <v>565.62033275456599</v>
      </c>
      <c r="L104" s="29">
        <f>E104*'GS&gt;50 PW'!$B$7</f>
        <v>0</v>
      </c>
      <c r="M104" s="29">
        <f>F104*'GS&gt;50 PW'!$B$8</f>
        <v>446.22821850249784</v>
      </c>
      <c r="N104" s="29">
        <f>G104*'GS&gt;50 PW'!$B$9</f>
        <v>2124.4717575303171</v>
      </c>
      <c r="O104" s="44">
        <f>H104*'GS&gt;50 PW'!$B$10</f>
        <v>-366.97639165359556</v>
      </c>
      <c r="P104" s="44">
        <f>I104*'GS&gt;50 PW'!$B$11</f>
        <v>0</v>
      </c>
      <c r="Q104" s="46">
        <f>'Monthly Data'!BH104</f>
        <v>31</v>
      </c>
      <c r="R104" s="44">
        <f>'Monthly Data'!O104</f>
        <v>970</v>
      </c>
      <c r="S104" s="44">
        <f t="shared" si="11"/>
        <v>83274171.588212922</v>
      </c>
      <c r="T104" s="44">
        <f t="shared" si="12"/>
        <v>-444235.76613272727</v>
      </c>
      <c r="U104" s="48">
        <f t="shared" si="13"/>
        <v>5.3063093311421904E-3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7">
        <f>'Monthly Data'!M105</f>
        <v>83875079.354345649</v>
      </c>
      <c r="E105" s="46">
        <f>'Monthly Data'!AJ105</f>
        <v>0</v>
      </c>
      <c r="F105" s="46">
        <f>'Monthly Data'!AK105</f>
        <v>287.79999999999995</v>
      </c>
      <c r="G105" s="46">
        <f>'Monthly Data'!V105</f>
        <v>730276.2</v>
      </c>
      <c r="H105" s="44">
        <f>'Monthly Data'!BG105</f>
        <v>104</v>
      </c>
      <c r="I105" s="44">
        <f>'Monthly Data'!BC105</f>
        <v>0</v>
      </c>
      <c r="K105" s="29">
        <f>'GS&gt;50 PW'!$B$6</f>
        <v>565.62033275456599</v>
      </c>
      <c r="L105" s="29">
        <f>E105*'GS&gt;50 PW'!$B$7</f>
        <v>0</v>
      </c>
      <c r="M105" s="29">
        <f>F105*'GS&gt;50 PW'!$B$8</f>
        <v>445.6088871791078</v>
      </c>
      <c r="N105" s="29">
        <f>G105*'GS&gt;50 PW'!$B$9</f>
        <v>2124.4717575303171</v>
      </c>
      <c r="O105" s="44">
        <f>H105*'GS&gt;50 PW'!$B$10</f>
        <v>-370.53926924246542</v>
      </c>
      <c r="P105" s="44">
        <f>I105*'GS&gt;50 PW'!$B$11</f>
        <v>0</v>
      </c>
      <c r="Q105" s="46">
        <f>'Monthly Data'!BH105</f>
        <v>31</v>
      </c>
      <c r="R105" s="44">
        <f>'Monthly Data'!O105</f>
        <v>970</v>
      </c>
      <c r="S105" s="44">
        <f t="shared" si="11"/>
        <v>83148412.566221282</v>
      </c>
      <c r="T105" s="44">
        <f t="shared" si="12"/>
        <v>-726666.78812436759</v>
      </c>
      <c r="U105" s="48">
        <f t="shared" si="13"/>
        <v>8.6636792920866349E-3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7">
        <f>'Monthly Data'!M106</f>
        <v>76344035.354345649</v>
      </c>
      <c r="E106" s="46">
        <f>'Monthly Data'!AJ106</f>
        <v>2.0000000000000018</v>
      </c>
      <c r="F106" s="46">
        <f>'Monthly Data'!AK106</f>
        <v>165.40000000000003</v>
      </c>
      <c r="G106" s="46">
        <f>'Monthly Data'!V106</f>
        <v>730276.2</v>
      </c>
      <c r="H106" s="44">
        <f>'Monthly Data'!BG106</f>
        <v>105</v>
      </c>
      <c r="I106" s="44">
        <f>'Monthly Data'!BC106</f>
        <v>0</v>
      </c>
      <c r="K106" s="29">
        <f>'GS&gt;50 PW'!$B$6</f>
        <v>565.62033275456599</v>
      </c>
      <c r="L106" s="29">
        <f>E106*'GS&gt;50 PW'!$B$7</f>
        <v>0.91147503464214674</v>
      </c>
      <c r="M106" s="29">
        <f>F106*'GS&gt;50 PW'!$B$8</f>
        <v>256.0935022217667</v>
      </c>
      <c r="N106" s="29">
        <f>G106*'GS&gt;50 PW'!$B$9</f>
        <v>2124.4717575303171</v>
      </c>
      <c r="O106" s="44">
        <f>H106*'GS&gt;50 PW'!$B$10</f>
        <v>-374.10214683133529</v>
      </c>
      <c r="P106" s="44">
        <f>I106*'GS&gt;50 PW'!$B$11</f>
        <v>0</v>
      </c>
      <c r="Q106" s="46">
        <f>'Monthly Data'!BH106</f>
        <v>30</v>
      </c>
      <c r="R106" s="44">
        <f>'Monthly Data'!O106</f>
        <v>974</v>
      </c>
      <c r="S106" s="44">
        <f t="shared" si="11"/>
        <v>75182911.583144933</v>
      </c>
      <c r="T106" s="44">
        <f t="shared" si="12"/>
        <v>-1161123.7712007165</v>
      </c>
      <c r="U106" s="48">
        <f t="shared" si="13"/>
        <v>1.5209096110933087E-2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7">
        <f>'Monthly Data'!M107</f>
        <v>72532572.354345649</v>
      </c>
      <c r="E107" s="46">
        <f>'Monthly Data'!AJ107</f>
        <v>132.70000000000002</v>
      </c>
      <c r="F107" s="46">
        <f>'Monthly Data'!AK107</f>
        <v>28.7</v>
      </c>
      <c r="G107" s="46">
        <f>'Monthly Data'!V107</f>
        <v>730276.2</v>
      </c>
      <c r="H107" s="44">
        <f>'Monthly Data'!BG107</f>
        <v>106</v>
      </c>
      <c r="I107" s="44">
        <f>'Monthly Data'!BC107</f>
        <v>0</v>
      </c>
      <c r="K107" s="29">
        <f>'GS&gt;50 PW'!$B$6</f>
        <v>565.62033275456599</v>
      </c>
      <c r="L107" s="29">
        <f>E107*'GS&gt;50 PW'!$B$7</f>
        <v>60.476368548506393</v>
      </c>
      <c r="M107" s="29">
        <f>F107*'GS&gt;50 PW'!$B$8</f>
        <v>44.437022453232785</v>
      </c>
      <c r="N107" s="29">
        <f>G107*'GS&gt;50 PW'!$B$9</f>
        <v>2124.4717575303171</v>
      </c>
      <c r="O107" s="44">
        <f>H107*'GS&gt;50 PW'!$B$10</f>
        <v>-377.66502442020516</v>
      </c>
      <c r="P107" s="44">
        <f>I107*'GS&gt;50 PW'!$B$11</f>
        <v>0</v>
      </c>
      <c r="Q107" s="46">
        <f>'Monthly Data'!BH107</f>
        <v>31</v>
      </c>
      <c r="R107" s="44">
        <f>'Monthly Data'!O107</f>
        <v>972</v>
      </c>
      <c r="S107" s="44">
        <f t="shared" si="11"/>
        <v>72839302.64629887</v>
      </c>
      <c r="T107" s="44">
        <f t="shared" si="12"/>
        <v>306730.29195322096</v>
      </c>
      <c r="U107" s="48">
        <f t="shared" si="13"/>
        <v>4.2288627301778556E-3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7">
        <f>'Monthly Data'!M108</f>
        <v>72249019.354345649</v>
      </c>
      <c r="E108" s="46">
        <f>'Monthly Data'!AJ108</f>
        <v>332.40000000000003</v>
      </c>
      <c r="F108" s="46">
        <f>'Monthly Data'!AK108</f>
        <v>0</v>
      </c>
      <c r="G108" s="46">
        <f>'Monthly Data'!V108</f>
        <v>730276.2</v>
      </c>
      <c r="H108" s="44">
        <f>'Monthly Data'!BG108</f>
        <v>107</v>
      </c>
      <c r="I108" s="44">
        <f>'Monthly Data'!BC108</f>
        <v>0</v>
      </c>
      <c r="K108" s="29">
        <f>'GS&gt;50 PW'!$B$6</f>
        <v>565.62033275456599</v>
      </c>
      <c r="L108" s="29">
        <f>E108*'GS&gt;50 PW'!$B$7</f>
        <v>151.48715075752469</v>
      </c>
      <c r="M108" s="29">
        <f>F108*'GS&gt;50 PW'!$B$8</f>
        <v>0</v>
      </c>
      <c r="N108" s="29">
        <f>G108*'GS&gt;50 PW'!$B$9</f>
        <v>2124.4717575303171</v>
      </c>
      <c r="O108" s="44">
        <f>H108*'GS&gt;50 PW'!$B$10</f>
        <v>-381.22790200907502</v>
      </c>
      <c r="P108" s="44">
        <f>I108*'GS&gt;50 PW'!$B$11</f>
        <v>0</v>
      </c>
      <c r="Q108" s="46">
        <f>'Monthly Data'!BH108</f>
        <v>30</v>
      </c>
      <c r="R108" s="44">
        <f>'Monthly Data'!O108</f>
        <v>972</v>
      </c>
      <c r="S108" s="44">
        <f t="shared" si="11"/>
        <v>71743845.046211988</v>
      </c>
      <c r="T108" s="44">
        <f t="shared" si="12"/>
        <v>-505174.30813366175</v>
      </c>
      <c r="U108" s="48">
        <f t="shared" si="13"/>
        <v>6.9921268502764313E-3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7">
        <f>'Monthly Data'!M109</f>
        <v>71570246.354345649</v>
      </c>
      <c r="E109" s="46">
        <f>'Monthly Data'!AJ109</f>
        <v>392.00000000000006</v>
      </c>
      <c r="F109" s="46">
        <f>'Monthly Data'!AK109</f>
        <v>0</v>
      </c>
      <c r="G109" s="46">
        <f>'Monthly Data'!V109</f>
        <v>730276.2</v>
      </c>
      <c r="H109" s="44">
        <f>'Monthly Data'!BG109</f>
        <v>108</v>
      </c>
      <c r="I109" s="44">
        <f>'Monthly Data'!BC109</f>
        <v>1</v>
      </c>
      <c r="K109" s="29">
        <f>'GS&gt;50 PW'!$B$6</f>
        <v>565.62033275456599</v>
      </c>
      <c r="L109" s="29">
        <f>E109*'GS&gt;50 PW'!$B$7</f>
        <v>178.64910678986064</v>
      </c>
      <c r="M109" s="29">
        <f>F109*'GS&gt;50 PW'!$B$8</f>
        <v>0</v>
      </c>
      <c r="N109" s="29">
        <f>G109*'GS&gt;50 PW'!$B$9</f>
        <v>2124.4717575303171</v>
      </c>
      <c r="O109" s="44">
        <f>H109*'GS&gt;50 PW'!$B$10</f>
        <v>-384.79077959794483</v>
      </c>
      <c r="P109" s="44">
        <f>I109*'GS&gt;50 PW'!$B$11</f>
        <v>-107.512723217271</v>
      </c>
      <c r="Q109" s="46">
        <f>'Monthly Data'!BH109</f>
        <v>31</v>
      </c>
      <c r="R109" s="44">
        <f>'Monthly Data'!O109</f>
        <v>974</v>
      </c>
      <c r="S109" s="44">
        <f t="shared" si="11"/>
        <v>71754159.740472183</v>
      </c>
      <c r="T109" s="44">
        <f t="shared" si="12"/>
        <v>183913.38612653315</v>
      </c>
      <c r="U109" s="48">
        <f t="shared" si="13"/>
        <v>2.569690555709065E-3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7">
        <f>'Monthly Data'!M110</f>
        <v>78816325.149707466</v>
      </c>
      <c r="E110" s="46">
        <f>'Monthly Data'!AJ110</f>
        <v>576</v>
      </c>
      <c r="F110" s="46">
        <f>'Monthly Data'!AK110</f>
        <v>0</v>
      </c>
      <c r="G110" s="46">
        <f>'Monthly Data'!V110</f>
        <v>744439.6</v>
      </c>
      <c r="H110" s="44">
        <f>'Monthly Data'!BG110</f>
        <v>109</v>
      </c>
      <c r="I110" s="44">
        <f>'Monthly Data'!BC110</f>
        <v>0</v>
      </c>
      <c r="K110" s="29">
        <f>'GS&gt;50 PW'!$B$6</f>
        <v>565.62033275456599</v>
      </c>
      <c r="L110" s="29">
        <f>E110*'GS&gt;50 PW'!$B$7</f>
        <v>262.50480997693802</v>
      </c>
      <c r="M110" s="29">
        <f>F110*'GS&gt;50 PW'!$B$8</f>
        <v>0</v>
      </c>
      <c r="N110" s="29">
        <f>G110*'GS&gt;50 PW'!$B$9</f>
        <v>2165.6749944571197</v>
      </c>
      <c r="O110" s="44">
        <f>H110*'GS&gt;50 PW'!$B$10</f>
        <v>-388.3536571868147</v>
      </c>
      <c r="P110" s="44">
        <f>I110*'GS&gt;50 PW'!$B$11</f>
        <v>0</v>
      </c>
      <c r="Q110" s="46">
        <f>'Monthly Data'!BH110</f>
        <v>31</v>
      </c>
      <c r="R110" s="44">
        <f>'Monthly Data'!O110</f>
        <v>974</v>
      </c>
      <c r="S110" s="44">
        <f t="shared" si="11"/>
        <v>78668851.017174631</v>
      </c>
      <c r="T110" s="44">
        <f t="shared" si="12"/>
        <v>-147474.13253283501</v>
      </c>
      <c r="U110" s="48">
        <f t="shared" si="13"/>
        <v>1.8711115019980397E-3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7">
        <f>'Monthly Data'!M111</f>
        <v>71346245.149707466</v>
      </c>
      <c r="E111" s="46">
        <f>'Monthly Data'!AJ111</f>
        <v>459.70000000000005</v>
      </c>
      <c r="F111" s="46">
        <f>'Monthly Data'!AK111</f>
        <v>0</v>
      </c>
      <c r="G111" s="46">
        <f>'Monthly Data'!V111</f>
        <v>744439.6</v>
      </c>
      <c r="H111" s="44">
        <f>'Monthly Data'!BG111</f>
        <v>110</v>
      </c>
      <c r="I111" s="44">
        <f>'Monthly Data'!BC111</f>
        <v>0</v>
      </c>
      <c r="K111" s="29">
        <f>'GS&gt;50 PW'!$B$6</f>
        <v>565.62033275456599</v>
      </c>
      <c r="L111" s="29">
        <f>E111*'GS&gt;50 PW'!$B$7</f>
        <v>209.50253671249726</v>
      </c>
      <c r="M111" s="29">
        <f>F111*'GS&gt;50 PW'!$B$8</f>
        <v>0</v>
      </c>
      <c r="N111" s="29">
        <f>G111*'GS&gt;50 PW'!$B$9</f>
        <v>2165.6749944571197</v>
      </c>
      <c r="O111" s="44">
        <f>H111*'GS&gt;50 PW'!$B$10</f>
        <v>-391.91653477568457</v>
      </c>
      <c r="P111" s="44">
        <f>I111*'GS&gt;50 PW'!$B$11</f>
        <v>0</v>
      </c>
      <c r="Q111" s="46">
        <f>'Monthly Data'!BH111</f>
        <v>28</v>
      </c>
      <c r="R111" s="44">
        <f>'Monthly Data'!O111</f>
        <v>972</v>
      </c>
      <c r="S111" s="44">
        <f t="shared" si="11"/>
        <v>69370354.254105538</v>
      </c>
      <c r="T111" s="44">
        <f t="shared" si="12"/>
        <v>-1975890.8956019282</v>
      </c>
      <c r="U111" s="48">
        <f t="shared" si="13"/>
        <v>2.7694392206007071E-2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7">
        <f>'Monthly Data'!M112</f>
        <v>76152470.149707466</v>
      </c>
      <c r="E112" s="46">
        <f>'Monthly Data'!AJ112</f>
        <v>432.49999999999989</v>
      </c>
      <c r="F112" s="46">
        <f>'Monthly Data'!AK112</f>
        <v>0</v>
      </c>
      <c r="G112" s="46">
        <f>'Monthly Data'!V112</f>
        <v>744439.6</v>
      </c>
      <c r="H112" s="44">
        <f>'Monthly Data'!BG112</f>
        <v>111</v>
      </c>
      <c r="I112" s="44">
        <f>'Monthly Data'!BC112</f>
        <v>0</v>
      </c>
      <c r="K112" s="29">
        <f>'GS&gt;50 PW'!$B$6</f>
        <v>565.62033275456599</v>
      </c>
      <c r="L112" s="29">
        <f>E112*'GS&gt;50 PW'!$B$7</f>
        <v>197.10647624136402</v>
      </c>
      <c r="M112" s="29">
        <f>F112*'GS&gt;50 PW'!$B$8</f>
        <v>0</v>
      </c>
      <c r="N112" s="29">
        <f>G112*'GS&gt;50 PW'!$B$9</f>
        <v>2165.6749944571197</v>
      </c>
      <c r="O112" s="44">
        <f>H112*'GS&gt;50 PW'!$B$10</f>
        <v>-395.47941236455443</v>
      </c>
      <c r="P112" s="44">
        <f>I112*'GS&gt;50 PW'!$B$11</f>
        <v>0</v>
      </c>
      <c r="Q112" s="46">
        <f>'Monthly Data'!BH112</f>
        <v>31</v>
      </c>
      <c r="R112" s="44">
        <f>'Monthly Data'!O112</f>
        <v>972</v>
      </c>
      <c r="S112" s="44">
        <f t="shared" si="11"/>
        <v>76322017.488278553</v>
      </c>
      <c r="T112" s="44">
        <f t="shared" si="12"/>
        <v>169547.33857108653</v>
      </c>
      <c r="U112" s="48">
        <f t="shared" si="13"/>
        <v>2.2264194219540736E-3</v>
      </c>
    </row>
    <row r="113" spans="1:23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7">
        <f>'Monthly Data'!M113</f>
        <v>69898435.149707466</v>
      </c>
      <c r="E113" s="46">
        <f>'Monthly Data'!AJ113</f>
        <v>231.89999999999995</v>
      </c>
      <c r="F113" s="46">
        <f>'Monthly Data'!AK113</f>
        <v>0</v>
      </c>
      <c r="G113" s="46">
        <f>'Monthly Data'!V113</f>
        <v>744439.6</v>
      </c>
      <c r="H113" s="44">
        <f>'Monthly Data'!BG113</f>
        <v>112</v>
      </c>
      <c r="I113" s="44">
        <f>'Monthly Data'!BC113</f>
        <v>0</v>
      </c>
      <c r="K113" s="29">
        <f>'GS&gt;50 PW'!$B$6</f>
        <v>565.62033275456599</v>
      </c>
      <c r="L113" s="29">
        <f>E113*'GS&gt;50 PW'!$B$7</f>
        <v>105.6855302667568</v>
      </c>
      <c r="M113" s="29">
        <f>F113*'GS&gt;50 PW'!$B$8</f>
        <v>0</v>
      </c>
      <c r="N113" s="29">
        <f>G113*'GS&gt;50 PW'!$B$9</f>
        <v>2165.6749944571197</v>
      </c>
      <c r="O113" s="44">
        <f>H113*'GS&gt;50 PW'!$B$10</f>
        <v>-399.0422899534243</v>
      </c>
      <c r="P113" s="44">
        <f>I113*'GS&gt;50 PW'!$B$11</f>
        <v>0</v>
      </c>
      <c r="Q113" s="46">
        <f>'Monthly Data'!BH113</f>
        <v>30</v>
      </c>
      <c r="R113" s="44">
        <f>'Monthly Data'!O113</f>
        <v>973</v>
      </c>
      <c r="S113" s="44">
        <f t="shared" si="11"/>
        <v>71163426.786055282</v>
      </c>
      <c r="T113" s="44">
        <f t="shared" si="12"/>
        <v>1264991.6363478154</v>
      </c>
      <c r="U113" s="48">
        <f t="shared" si="13"/>
        <v>1.8097567329489916E-2</v>
      </c>
    </row>
    <row r="114" spans="1:23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7">
        <f>'Monthly Data'!M114</f>
        <v>70938992.149707466</v>
      </c>
      <c r="E114" s="46">
        <f>'Monthly Data'!AJ114</f>
        <v>105.80000000000003</v>
      </c>
      <c r="F114" s="46">
        <f>'Monthly Data'!AK114</f>
        <v>14.6</v>
      </c>
      <c r="G114" s="46">
        <f>'Monthly Data'!V114</f>
        <v>744439.6</v>
      </c>
      <c r="H114" s="44">
        <f>'Monthly Data'!BG114</f>
        <v>113</v>
      </c>
      <c r="I114" s="44">
        <f>'Monthly Data'!BC114</f>
        <v>0</v>
      </c>
      <c r="K114" s="29">
        <f>'GS&gt;50 PW'!$B$6</f>
        <v>565.62033275456599</v>
      </c>
      <c r="L114" s="29">
        <f>E114*'GS&gt;50 PW'!$B$7</f>
        <v>48.217029332569531</v>
      </c>
      <c r="M114" s="29">
        <f>F114*'GS&gt;50 PW'!$B$8</f>
        <v>22.605593303735144</v>
      </c>
      <c r="N114" s="29">
        <f>G114*'GS&gt;50 PW'!$B$9</f>
        <v>2165.6749944571197</v>
      </c>
      <c r="O114" s="44">
        <f>H114*'GS&gt;50 PW'!$B$10</f>
        <v>-402.60516754229417</v>
      </c>
      <c r="P114" s="44">
        <f>I114*'GS&gt;50 PW'!$B$11</f>
        <v>0</v>
      </c>
      <c r="Q114" s="46">
        <f>'Monthly Data'!BH114</f>
        <v>31</v>
      </c>
      <c r="R114" s="44">
        <f>'Monthly Data'!O114</f>
        <v>977</v>
      </c>
      <c r="S114" s="44">
        <f t="shared" si="11"/>
        <v>72674043.63769263</v>
      </c>
      <c r="T114" s="44">
        <f t="shared" si="12"/>
        <v>1735051.4879851639</v>
      </c>
      <c r="U114" s="48">
        <f t="shared" si="13"/>
        <v>2.4458361127031022E-2</v>
      </c>
    </row>
    <row r="115" spans="1:23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7">
        <f>'Monthly Data'!M115</f>
        <v>71957492.149707466</v>
      </c>
      <c r="E115" s="46">
        <f>'Monthly Data'!AJ115</f>
        <v>4.3999999999999986</v>
      </c>
      <c r="F115" s="46">
        <f>'Monthly Data'!AK115</f>
        <v>103.60000000000002</v>
      </c>
      <c r="G115" s="46">
        <f>'Monthly Data'!V115</f>
        <v>744439.6</v>
      </c>
      <c r="H115" s="44">
        <f>'Monthly Data'!BG115</f>
        <v>114</v>
      </c>
      <c r="I115" s="44">
        <f>'Monthly Data'!BC115</f>
        <v>0</v>
      </c>
      <c r="K115" s="29">
        <f>'GS&gt;50 PW'!$B$6</f>
        <v>565.62033275456599</v>
      </c>
      <c r="L115" s="29">
        <f>E115*'GS&gt;50 PW'!$B$7</f>
        <v>2.0052450762127205</v>
      </c>
      <c r="M115" s="29">
        <f>F115*'GS&gt;50 PW'!$B$8</f>
        <v>160.40681275801106</v>
      </c>
      <c r="N115" s="29">
        <f>G115*'GS&gt;50 PW'!$B$9</f>
        <v>2165.6749944571197</v>
      </c>
      <c r="O115" s="44">
        <f>H115*'GS&gt;50 PW'!$B$10</f>
        <v>-406.16804513116404</v>
      </c>
      <c r="P115" s="44">
        <f>I115*'GS&gt;50 PW'!$B$11</f>
        <v>0</v>
      </c>
      <c r="Q115" s="46">
        <f>'Monthly Data'!BH115</f>
        <v>30</v>
      </c>
      <c r="R115" s="44">
        <f>'Monthly Data'!O115</f>
        <v>982</v>
      </c>
      <c r="S115" s="44">
        <f t="shared" si="11"/>
        <v>73282908.953888416</v>
      </c>
      <c r="T115" s="44">
        <f t="shared" si="12"/>
        <v>1325416.8041809499</v>
      </c>
      <c r="U115" s="48">
        <f t="shared" si="13"/>
        <v>1.8419441319931246E-2</v>
      </c>
    </row>
    <row r="116" spans="1:23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7">
        <f>'Monthly Data'!M116</f>
        <v>83273196.149707466</v>
      </c>
      <c r="E116" s="46">
        <f>'Monthly Data'!AJ116</f>
        <v>0</v>
      </c>
      <c r="F116" s="46">
        <f>'Monthly Data'!AK116</f>
        <v>276.59999999999997</v>
      </c>
      <c r="G116" s="46">
        <f>'Monthly Data'!V116</f>
        <v>744439.6</v>
      </c>
      <c r="H116" s="44">
        <f>'Monthly Data'!BG116</f>
        <v>115</v>
      </c>
      <c r="I116" s="44">
        <f>'Monthly Data'!BC116</f>
        <v>0</v>
      </c>
      <c r="K116" s="29">
        <f>'GS&gt;50 PW'!$B$6</f>
        <v>565.62033275456599</v>
      </c>
      <c r="L116" s="29">
        <f>E116*'GS&gt;50 PW'!$B$7</f>
        <v>0</v>
      </c>
      <c r="M116" s="29">
        <f>F116*'GS&gt;50 PW'!$B$8</f>
        <v>428.26761012418768</v>
      </c>
      <c r="N116" s="29">
        <f>G116*'GS&gt;50 PW'!$B$9</f>
        <v>2165.6749944571197</v>
      </c>
      <c r="O116" s="44">
        <f>H116*'GS&gt;50 PW'!$B$10</f>
        <v>-409.7309227200339</v>
      </c>
      <c r="P116" s="44">
        <f>I116*'GS&gt;50 PW'!$B$11</f>
        <v>0</v>
      </c>
      <c r="Q116" s="46">
        <f>'Monthly Data'!BH116</f>
        <v>31</v>
      </c>
      <c r="R116" s="44">
        <f>'Monthly Data'!O116</f>
        <v>982</v>
      </c>
      <c r="S116" s="44">
        <f t="shared" si="11"/>
        <v>83710386.188935384</v>
      </c>
      <c r="T116" s="44">
        <f t="shared" si="12"/>
        <v>437190.03922791779</v>
      </c>
      <c r="U116" s="48">
        <f t="shared" si="13"/>
        <v>5.2500691632148145E-3</v>
      </c>
    </row>
    <row r="117" spans="1:23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7">
        <f>'Monthly Data'!M117</f>
        <v>79874501.149707466</v>
      </c>
      <c r="E117" s="46">
        <f>'Monthly Data'!AJ117</f>
        <v>0</v>
      </c>
      <c r="F117" s="46">
        <f>'Monthly Data'!AK117</f>
        <v>225.29999999999998</v>
      </c>
      <c r="G117" s="46">
        <f>'Monthly Data'!V117</f>
        <v>744439.6</v>
      </c>
      <c r="H117" s="44">
        <f>'Monthly Data'!BG117</f>
        <v>116</v>
      </c>
      <c r="I117" s="44">
        <f>'Monthly Data'!BC117</f>
        <v>0</v>
      </c>
      <c r="K117" s="29">
        <f>'GS&gt;50 PW'!$B$6</f>
        <v>565.62033275456599</v>
      </c>
      <c r="L117" s="29">
        <f>E117*'GS&gt;50 PW'!$B$7</f>
        <v>0</v>
      </c>
      <c r="M117" s="29">
        <f>F117*'GS&gt;50 PW'!$B$8</f>
        <v>348.83836789941972</v>
      </c>
      <c r="N117" s="29">
        <f>G117*'GS&gt;50 PW'!$B$9</f>
        <v>2165.6749944571197</v>
      </c>
      <c r="O117" s="44">
        <f>H117*'GS&gt;50 PW'!$B$10</f>
        <v>-413.29380030890377</v>
      </c>
      <c r="P117" s="44">
        <f>I117*'GS&gt;50 PW'!$B$11</f>
        <v>0</v>
      </c>
      <c r="Q117" s="46">
        <f>'Monthly Data'!BH117</f>
        <v>31</v>
      </c>
      <c r="R117" s="44">
        <f>'Monthly Data'!O117</f>
        <v>983</v>
      </c>
      <c r="S117" s="44">
        <f t="shared" si="11"/>
        <v>81266612.114307478</v>
      </c>
      <c r="T117" s="44">
        <f t="shared" si="12"/>
        <v>1392110.9646000117</v>
      </c>
      <c r="U117" s="48">
        <f t="shared" si="13"/>
        <v>1.7428728124270862E-2</v>
      </c>
    </row>
    <row r="118" spans="1:23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7">
        <f>'Monthly Data'!M118</f>
        <v>73235612.149707466</v>
      </c>
      <c r="E118" s="46">
        <f>'Monthly Data'!AJ118</f>
        <v>0.30000000000000071</v>
      </c>
      <c r="F118" s="46">
        <f>'Monthly Data'!AK118</f>
        <v>133.90000000000003</v>
      </c>
      <c r="G118" s="46">
        <f>'Monthly Data'!V118</f>
        <v>744439.6</v>
      </c>
      <c r="H118" s="44">
        <f>'Monthly Data'!BG118</f>
        <v>117</v>
      </c>
      <c r="I118" s="44">
        <f>'Monthly Data'!BC118</f>
        <v>0</v>
      </c>
      <c r="K118" s="29">
        <f>'GS&gt;50 PW'!$B$6</f>
        <v>565.62033275456599</v>
      </c>
      <c r="L118" s="29">
        <f>E118*'GS&gt;50 PW'!$B$7</f>
        <v>0.13672125519632222</v>
      </c>
      <c r="M118" s="29">
        <f>F118*'GS&gt;50 PW'!$B$8</f>
        <v>207.32116050480388</v>
      </c>
      <c r="N118" s="29">
        <f>G118*'GS&gt;50 PW'!$B$9</f>
        <v>2165.6749944571197</v>
      </c>
      <c r="O118" s="44">
        <f>H118*'GS&gt;50 PW'!$B$10</f>
        <v>-416.85667789777358</v>
      </c>
      <c r="P118" s="44">
        <f>I118*'GS&gt;50 PW'!$B$11</f>
        <v>0</v>
      </c>
      <c r="Q118" s="46">
        <f>'Monthly Data'!BH118</f>
        <v>30</v>
      </c>
      <c r="R118" s="44">
        <f>'Monthly Data'!O118</f>
        <v>981</v>
      </c>
      <c r="S118" s="44">
        <f t="shared" si="11"/>
        <v>74219414.909505233</v>
      </c>
      <c r="T118" s="44">
        <f t="shared" si="12"/>
        <v>983802.7597977668</v>
      </c>
      <c r="U118" s="48">
        <f t="shared" si="13"/>
        <v>1.3433393002664981E-2</v>
      </c>
    </row>
    <row r="119" spans="1:23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7">
        <f>'Monthly Data'!M119</f>
        <v>71066407.149707466</v>
      </c>
      <c r="E119" s="46">
        <f>'Monthly Data'!AJ119</f>
        <v>74.100000000000009</v>
      </c>
      <c r="F119" s="46">
        <f>'Monthly Data'!AK119</f>
        <v>15.999999999999998</v>
      </c>
      <c r="G119" s="46">
        <f>'Monthly Data'!V119</f>
        <v>744439.6</v>
      </c>
      <c r="H119" s="44">
        <f>'Monthly Data'!BG119</f>
        <v>118</v>
      </c>
      <c r="I119" s="44">
        <f>'Monthly Data'!BC119</f>
        <v>0</v>
      </c>
      <c r="K119" s="29">
        <f>'GS&gt;50 PW'!$B$6</f>
        <v>565.62033275456599</v>
      </c>
      <c r="L119" s="29">
        <f>E119*'GS&gt;50 PW'!$B$7</f>
        <v>33.770150033491511</v>
      </c>
      <c r="M119" s="29">
        <f>F119*'GS&gt;50 PW'!$B$8</f>
        <v>24.773252935600155</v>
      </c>
      <c r="N119" s="29">
        <f>G119*'GS&gt;50 PW'!$B$9</f>
        <v>2165.6749944571197</v>
      </c>
      <c r="O119" s="44">
        <f>H119*'GS&gt;50 PW'!$B$10</f>
        <v>-420.41955548664345</v>
      </c>
      <c r="P119" s="44">
        <f>I119*'GS&gt;50 PW'!$B$11</f>
        <v>0</v>
      </c>
      <c r="Q119" s="46">
        <f>'Monthly Data'!BH119</f>
        <v>31</v>
      </c>
      <c r="R119" s="44">
        <f>'Monthly Data'!O119</f>
        <v>980</v>
      </c>
      <c r="S119" s="44">
        <f t="shared" si="11"/>
        <v>71982954.527207792</v>
      </c>
      <c r="T119" s="44">
        <f t="shared" si="12"/>
        <v>916547.37750032544</v>
      </c>
      <c r="U119" s="48">
        <f t="shared" si="13"/>
        <v>1.2897055222864159E-2</v>
      </c>
    </row>
    <row r="120" spans="1:23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7">
        <f>'Monthly Data'!M120</f>
        <v>71496344.149707466</v>
      </c>
      <c r="E120" s="46">
        <f>'Monthly Data'!AJ120</f>
        <v>343.99999999999994</v>
      </c>
      <c r="F120" s="46">
        <f>'Monthly Data'!AK120</f>
        <v>0</v>
      </c>
      <c r="G120" s="46">
        <f>'Monthly Data'!V120</f>
        <v>744439.6</v>
      </c>
      <c r="H120" s="44">
        <f>'Monthly Data'!BG120</f>
        <v>119</v>
      </c>
      <c r="I120" s="44">
        <f>'Monthly Data'!BC120</f>
        <v>0</v>
      </c>
      <c r="K120" s="29">
        <f>'GS&gt;50 PW'!$B$6</f>
        <v>565.62033275456599</v>
      </c>
      <c r="L120" s="29">
        <f>E120*'GS&gt;50 PW'!$B$7</f>
        <v>156.77370595844909</v>
      </c>
      <c r="M120" s="29">
        <f>F120*'GS&gt;50 PW'!$B$8</f>
        <v>0</v>
      </c>
      <c r="N120" s="29">
        <f>G120*'GS&gt;50 PW'!$B$9</f>
        <v>2165.6749944571197</v>
      </c>
      <c r="O120" s="44">
        <f>H120*'GS&gt;50 PW'!$B$10</f>
        <v>-423.98243307551331</v>
      </c>
      <c r="P120" s="44">
        <f>I120*'GS&gt;50 PW'!$B$11</f>
        <v>0</v>
      </c>
      <c r="Q120" s="46">
        <f>'Monthly Data'!BH120</f>
        <v>30</v>
      </c>
      <c r="R120" s="44">
        <f>'Monthly Data'!O120</f>
        <v>1020</v>
      </c>
      <c r="S120" s="44">
        <f t="shared" si="11"/>
        <v>75401049.962895423</v>
      </c>
      <c r="T120" s="44">
        <f t="shared" si="12"/>
        <v>3904705.8131879568</v>
      </c>
      <c r="U120" s="48">
        <f t="shared" si="13"/>
        <v>5.4614062573770543E-2</v>
      </c>
    </row>
    <row r="121" spans="1:23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7">
        <f>'Monthly Data'!M121</f>
        <v>72338992.149707466</v>
      </c>
      <c r="E121" s="46">
        <f>'Monthly Data'!AJ121</f>
        <v>396.4</v>
      </c>
      <c r="F121" s="46">
        <f>'Monthly Data'!AK121</f>
        <v>0</v>
      </c>
      <c r="G121" s="46">
        <f>'Monthly Data'!V121</f>
        <v>744439.6</v>
      </c>
      <c r="H121" s="44">
        <f>'Monthly Data'!BG121</f>
        <v>120</v>
      </c>
      <c r="I121" s="44">
        <f>'Monthly Data'!BC121</f>
        <v>1</v>
      </c>
      <c r="K121" s="29">
        <f>'GS&gt;50 PW'!$B$6</f>
        <v>565.62033275456599</v>
      </c>
      <c r="L121" s="29">
        <f>E121*'GS&gt;50 PW'!$B$7</f>
        <v>180.65435186607331</v>
      </c>
      <c r="M121" s="29">
        <f>F121*'GS&gt;50 PW'!$B$8</f>
        <v>0</v>
      </c>
      <c r="N121" s="29">
        <f>G121*'GS&gt;50 PW'!$B$9</f>
        <v>2165.6749944571197</v>
      </c>
      <c r="O121" s="44">
        <f>H121*'GS&gt;50 PW'!$B$10</f>
        <v>-427.54531066438318</v>
      </c>
      <c r="P121" s="44">
        <f>I121*'GS&gt;50 PW'!$B$11</f>
        <v>-107.512723217271</v>
      </c>
      <c r="Q121" s="46">
        <f>'Monthly Data'!BH121</f>
        <v>31</v>
      </c>
      <c r="R121" s="44">
        <f>'Monthly Data'!O121</f>
        <v>1022</v>
      </c>
      <c r="S121" s="44">
        <f t="shared" si="11"/>
        <v>75304681.103102997</v>
      </c>
      <c r="T121" s="44">
        <f t="shared" si="12"/>
        <v>2965688.9533955306</v>
      </c>
      <c r="U121" s="48">
        <f t="shared" si="13"/>
        <v>4.0997100806408227E-2</v>
      </c>
    </row>
    <row r="122" spans="1:23" x14ac:dyDescent="0.2">
      <c r="A122" s="45"/>
      <c r="D122" s="44"/>
      <c r="E122" s="46"/>
      <c r="F122" s="46"/>
      <c r="G122" s="46"/>
      <c r="H122" s="44"/>
      <c r="I122" s="44"/>
      <c r="O122" s="44"/>
      <c r="P122" s="44"/>
      <c r="Q122" s="46"/>
      <c r="R122" s="44"/>
      <c r="S122" s="44"/>
      <c r="T122" s="44"/>
      <c r="U122" s="49">
        <f>AVERAGE(U2:U121)</f>
        <v>1.3131781204573229E-2</v>
      </c>
    </row>
    <row r="123" spans="1:23" x14ac:dyDescent="0.2">
      <c r="A123" s="45"/>
      <c r="D123" s="44"/>
      <c r="E123" s="46"/>
      <c r="F123" s="46"/>
      <c r="G123" s="46"/>
      <c r="H123" s="44"/>
      <c r="I123" s="44"/>
      <c r="O123" s="44"/>
      <c r="P123" s="44"/>
      <c r="Q123" s="46"/>
      <c r="R123" s="44"/>
      <c r="S123" s="44"/>
      <c r="T123" s="44"/>
    </row>
    <row r="124" spans="1:23" x14ac:dyDescent="0.2">
      <c r="A124" s="45"/>
      <c r="D124" s="44"/>
      <c r="E124" s="46"/>
      <c r="F124" s="46"/>
      <c r="G124" s="46"/>
      <c r="H124" s="44"/>
      <c r="I124" s="44"/>
      <c r="O124" s="44"/>
      <c r="P124" s="44"/>
      <c r="Q124" s="46"/>
      <c r="R124" s="44"/>
      <c r="S124" s="44"/>
      <c r="T124" s="44"/>
      <c r="W124" s="26"/>
    </row>
    <row r="125" spans="1:23" x14ac:dyDescent="0.2">
      <c r="A125" s="45"/>
      <c r="D125" s="44"/>
      <c r="E125" s="46"/>
      <c r="F125" s="46"/>
      <c r="G125" s="46"/>
      <c r="H125" s="44"/>
      <c r="I125" s="44"/>
      <c r="O125" s="44"/>
      <c r="P125" s="44"/>
      <c r="Q125" s="46"/>
      <c r="R125" s="44"/>
      <c r="S125" s="44"/>
      <c r="T125" s="44"/>
      <c r="W125" s="26"/>
    </row>
    <row r="126" spans="1:23" x14ac:dyDescent="0.2">
      <c r="A126" s="45"/>
      <c r="D126" s="44"/>
      <c r="E126" s="46"/>
      <c r="F126" s="46"/>
      <c r="G126" s="46"/>
      <c r="H126" s="44"/>
      <c r="I126" s="44"/>
      <c r="O126" s="44"/>
      <c r="P126" s="44"/>
      <c r="Q126" s="46"/>
      <c r="R126" s="44"/>
      <c r="S126" s="44"/>
      <c r="T126" s="44"/>
      <c r="W126" s="26"/>
    </row>
    <row r="127" spans="1:23" x14ac:dyDescent="0.2">
      <c r="A127" s="45"/>
      <c r="D127" s="44"/>
      <c r="E127" s="46"/>
      <c r="F127" s="46"/>
      <c r="G127" s="46"/>
      <c r="H127" s="44"/>
      <c r="I127" s="44"/>
      <c r="O127" s="44"/>
      <c r="P127" s="44"/>
      <c r="Q127" s="46"/>
      <c r="R127" s="44"/>
      <c r="S127" s="44"/>
      <c r="T127" s="44"/>
      <c r="W127" s="26"/>
    </row>
    <row r="128" spans="1:23" x14ac:dyDescent="0.2">
      <c r="A128" s="45"/>
      <c r="W128" s="26"/>
    </row>
    <row r="129" spans="1:28" x14ac:dyDescent="0.2">
      <c r="A129" s="45"/>
      <c r="W129" s="26"/>
    </row>
    <row r="130" spans="1:28" x14ac:dyDescent="0.2">
      <c r="A130" s="45"/>
      <c r="W130" s="26"/>
    </row>
    <row r="131" spans="1:28" x14ac:dyDescent="0.2">
      <c r="A131" s="45"/>
      <c r="W131" s="26"/>
    </row>
    <row r="132" spans="1:28" x14ac:dyDescent="0.2">
      <c r="A132" s="45"/>
      <c r="W132" s="26"/>
    </row>
    <row r="133" spans="1:28" x14ac:dyDescent="0.2">
      <c r="A133" s="45"/>
      <c r="W133" s="26"/>
    </row>
    <row r="134" spans="1:28" x14ac:dyDescent="0.2">
      <c r="A134" s="45"/>
      <c r="W134" s="26"/>
    </row>
    <row r="135" spans="1:28" x14ac:dyDescent="0.2">
      <c r="A135" s="45"/>
      <c r="W135" s="26"/>
    </row>
    <row r="136" spans="1:28" x14ac:dyDescent="0.2">
      <c r="A136" s="45"/>
    </row>
    <row r="137" spans="1:28" x14ac:dyDescent="0.2">
      <c r="A137" s="45"/>
      <c r="W137" s="26"/>
    </row>
    <row r="138" spans="1:28" x14ac:dyDescent="0.2">
      <c r="A138" s="45"/>
      <c r="W138" s="26"/>
      <c r="Z138" s="26"/>
      <c r="AA138" s="26"/>
      <c r="AB138" s="160"/>
    </row>
    <row r="139" spans="1:28" x14ac:dyDescent="0.2">
      <c r="A139" s="45"/>
      <c r="W139" s="26"/>
      <c r="Z139" s="26"/>
      <c r="AA139" s="26"/>
      <c r="AB139" s="160"/>
    </row>
    <row r="140" spans="1:28" x14ac:dyDescent="0.2">
      <c r="A140" s="45"/>
      <c r="W140" s="26"/>
      <c r="Z140" s="26"/>
      <c r="AA140" s="26"/>
      <c r="AB140" s="160"/>
    </row>
    <row r="141" spans="1:28" x14ac:dyDescent="0.2">
      <c r="A141" s="45"/>
      <c r="W141" s="26"/>
      <c r="Z141" s="26"/>
      <c r="AA141" s="26"/>
      <c r="AB141" s="160"/>
    </row>
    <row r="142" spans="1:28" x14ac:dyDescent="0.2">
      <c r="A142" s="45"/>
      <c r="W142" s="26"/>
      <c r="Z142" s="26"/>
      <c r="AA142" s="26"/>
      <c r="AB142" s="160"/>
    </row>
    <row r="143" spans="1:28" x14ac:dyDescent="0.2">
      <c r="A143" s="45"/>
      <c r="W143" s="26"/>
      <c r="Z143" s="26"/>
      <c r="AA143" s="26"/>
      <c r="AB143" s="160"/>
    </row>
    <row r="144" spans="1:28" x14ac:dyDescent="0.2">
      <c r="A144" s="45"/>
      <c r="W144" s="26"/>
      <c r="Z144" s="26"/>
      <c r="AA144" s="26"/>
      <c r="AB144" s="160"/>
    </row>
    <row r="145" spans="1:28" x14ac:dyDescent="0.2">
      <c r="A145" s="45"/>
      <c r="W145" s="26"/>
      <c r="Z145" s="26"/>
      <c r="AA145" s="26"/>
      <c r="AB145" s="160"/>
    </row>
    <row r="146" spans="1:28" x14ac:dyDescent="0.2">
      <c r="A146" s="45"/>
      <c r="W146" s="26"/>
      <c r="Z146" s="26"/>
      <c r="AA146" s="26"/>
      <c r="AB146" s="160"/>
    </row>
    <row r="147" spans="1:28" x14ac:dyDescent="0.2">
      <c r="A147" s="45"/>
      <c r="W147" s="26"/>
      <c r="Z147" s="26"/>
      <c r="AA147" s="26"/>
      <c r="AB147" s="160"/>
    </row>
    <row r="148" spans="1:28" x14ac:dyDescent="0.2">
      <c r="A148" s="45"/>
      <c r="W148" s="26"/>
    </row>
    <row r="149" spans="1:28" x14ac:dyDescent="0.2">
      <c r="A149" s="45"/>
      <c r="AB149" s="161"/>
    </row>
    <row r="150" spans="1:28" x14ac:dyDescent="0.2">
      <c r="A150" s="45"/>
    </row>
    <row r="151" spans="1:28" x14ac:dyDescent="0.2">
      <c r="A151" s="45"/>
    </row>
    <row r="152" spans="1:28" x14ac:dyDescent="0.2">
      <c r="A152" s="45"/>
    </row>
    <row r="153" spans="1:28" x14ac:dyDescent="0.2">
      <c r="A153" s="45"/>
    </row>
    <row r="154" spans="1:28" x14ac:dyDescent="0.2">
      <c r="A154" s="45"/>
    </row>
    <row r="155" spans="1:28" x14ac:dyDescent="0.2">
      <c r="A155" s="45"/>
    </row>
    <row r="156" spans="1:28" x14ac:dyDescent="0.2">
      <c r="A156" s="45"/>
    </row>
    <row r="157" spans="1:28" x14ac:dyDescent="0.2">
      <c r="A157" s="45"/>
    </row>
    <row r="158" spans="1:28" x14ac:dyDescent="0.2">
      <c r="A158" s="45"/>
    </row>
    <row r="159" spans="1:28" x14ac:dyDescent="0.2">
      <c r="A159" s="45"/>
    </row>
    <row r="160" spans="1:28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48ECF-5446-4242-AF46-FCD05F58E51D}">
  <dimension ref="A1:E20"/>
  <sheetViews>
    <sheetView workbookViewId="0">
      <selection activeCell="H23" sqref="H23"/>
    </sheetView>
  </sheetViews>
  <sheetFormatPr defaultRowHeight="12.75" x14ac:dyDescent="0.2"/>
  <cols>
    <col min="1" max="1" width="20.6640625" style="200" customWidth="1"/>
    <col min="2" max="2" width="18.5" style="200" customWidth="1"/>
    <col min="3" max="3" width="17.6640625" style="200" customWidth="1"/>
    <col min="4" max="4" width="11.83203125" style="200" customWidth="1"/>
    <col min="5" max="5" width="9.5" style="200" bestFit="1" customWidth="1"/>
    <col min="6" max="16384" width="9.33203125" style="200"/>
  </cols>
  <sheetData>
    <row r="1" spans="1:5" x14ac:dyDescent="0.2">
      <c r="A1" s="200" t="s">
        <v>264</v>
      </c>
    </row>
    <row r="2" spans="1:5" x14ac:dyDescent="0.2">
      <c r="A2" s="200" t="s">
        <v>265</v>
      </c>
    </row>
    <row r="3" spans="1:5" x14ac:dyDescent="0.2">
      <c r="A3" s="200" t="s">
        <v>266</v>
      </c>
    </row>
    <row r="5" spans="1:5" x14ac:dyDescent="0.2">
      <c r="B5" s="200" t="s">
        <v>72</v>
      </c>
      <c r="C5" s="200" t="s">
        <v>73</v>
      </c>
      <c r="D5" s="200" t="s">
        <v>74</v>
      </c>
      <c r="E5" s="43" t="s">
        <v>75</v>
      </c>
    </row>
    <row r="6" spans="1:5" x14ac:dyDescent="0.2">
      <c r="A6" s="200" t="s">
        <v>76</v>
      </c>
      <c r="B6" s="236">
        <v>-65109283.238350697</v>
      </c>
      <c r="C6" s="236">
        <v>24356960.485643599</v>
      </c>
      <c r="D6" s="236">
        <v>-2.67312841751035</v>
      </c>
      <c r="E6" s="236">
        <v>8.63777736349528E-3</v>
      </c>
    </row>
    <row r="7" spans="1:5" x14ac:dyDescent="0.2">
      <c r="A7" s="200" t="s">
        <v>39</v>
      </c>
      <c r="B7" s="236">
        <v>14179.911220988901</v>
      </c>
      <c r="C7" s="236">
        <v>954.47847468131704</v>
      </c>
      <c r="D7" s="236">
        <v>14.856187538145701</v>
      </c>
      <c r="E7" s="236">
        <v>3.05044715633871E-28</v>
      </c>
    </row>
    <row r="8" spans="1:5" x14ac:dyDescent="0.2">
      <c r="A8" s="200" t="s">
        <v>40</v>
      </c>
      <c r="B8" s="236">
        <v>48266.7280289829</v>
      </c>
      <c r="C8" s="236">
        <v>1666.2468767892001</v>
      </c>
      <c r="D8" s="236">
        <v>28.967332933275301</v>
      </c>
      <c r="E8" s="236">
        <v>7.5585880630146598E-54</v>
      </c>
    </row>
    <row r="9" spans="1:5" x14ac:dyDescent="0.2">
      <c r="A9" s="200" t="s">
        <v>17</v>
      </c>
      <c r="B9" s="236">
        <v>41.311009443793402</v>
      </c>
      <c r="C9" s="236">
        <v>31.421151768670601</v>
      </c>
      <c r="D9" s="236">
        <v>1.3147515962474601</v>
      </c>
      <c r="E9" s="236">
        <v>0.19127919747369601</v>
      </c>
    </row>
    <row r="10" spans="1:5" x14ac:dyDescent="0.2">
      <c r="A10" s="200" t="s">
        <v>69</v>
      </c>
      <c r="B10" s="236">
        <v>-49467.826659633902</v>
      </c>
      <c r="C10" s="236">
        <v>39662.012270229403</v>
      </c>
      <c r="D10" s="236">
        <v>-1.24723441469874</v>
      </c>
      <c r="E10" s="236">
        <v>0.214913324407944</v>
      </c>
    </row>
    <row r="11" spans="1:5" x14ac:dyDescent="0.2">
      <c r="A11" s="200" t="s">
        <v>65</v>
      </c>
      <c r="B11" s="236">
        <v>-3192226.1883302699</v>
      </c>
      <c r="C11" s="236">
        <v>424155.72343263897</v>
      </c>
      <c r="D11" s="236">
        <v>-7.5260712327443802</v>
      </c>
      <c r="E11" s="236">
        <v>1.4197215039187799E-11</v>
      </c>
    </row>
    <row r="12" spans="1:5" x14ac:dyDescent="0.2">
      <c r="A12" s="200" t="s">
        <v>11</v>
      </c>
      <c r="B12" s="248">
        <v>51972.1610081084</v>
      </c>
      <c r="C12" s="200">
        <v>8777.8534272996094</v>
      </c>
      <c r="D12" s="200">
        <v>5.9208280747172397</v>
      </c>
      <c r="E12" s="43">
        <v>3.5762857723683097E-8</v>
      </c>
    </row>
    <row r="13" spans="1:5" x14ac:dyDescent="0.2">
      <c r="A13" s="200" t="s">
        <v>258</v>
      </c>
      <c r="B13" s="200">
        <v>1922313.1645084301</v>
      </c>
      <c r="C13" s="200">
        <v>101458.476685612</v>
      </c>
      <c r="D13" s="200">
        <v>18.946797027764202</v>
      </c>
      <c r="E13" s="43">
        <v>1.00498687170423E-36</v>
      </c>
    </row>
    <row r="14" spans="1:5" x14ac:dyDescent="0.2">
      <c r="B14" s="237"/>
      <c r="C14" s="237"/>
      <c r="D14" s="237"/>
    </row>
    <row r="15" spans="1:5" x14ac:dyDescent="0.2">
      <c r="A15" s="200" t="s">
        <v>199</v>
      </c>
      <c r="B15" s="237"/>
      <c r="C15" s="237"/>
      <c r="D15" s="237"/>
    </row>
    <row r="16" spans="1:5" x14ac:dyDescent="0.2">
      <c r="A16" s="200" t="s">
        <v>77</v>
      </c>
      <c r="B16" s="237">
        <v>76577516.927841395</v>
      </c>
      <c r="C16" s="237" t="s">
        <v>78</v>
      </c>
      <c r="D16" s="237">
        <v>4216837.4676961796</v>
      </c>
    </row>
    <row r="17" spans="1:4" x14ac:dyDescent="0.2">
      <c r="A17" s="200" t="s">
        <v>79</v>
      </c>
      <c r="B17" s="237">
        <v>128632445021440</v>
      </c>
      <c r="C17" s="237" t="s">
        <v>80</v>
      </c>
      <c r="D17" s="237">
        <v>1071682.7764808501</v>
      </c>
    </row>
    <row r="18" spans="1:4" x14ac:dyDescent="0.2">
      <c r="A18" s="200" t="s">
        <v>81</v>
      </c>
      <c r="B18" s="237">
        <v>0.93921055493675398</v>
      </c>
      <c r="C18" s="237" t="s">
        <v>82</v>
      </c>
      <c r="D18" s="237">
        <v>0.93541121462030197</v>
      </c>
    </row>
    <row r="19" spans="1:4" x14ac:dyDescent="0.2">
      <c r="A19" s="200" t="s">
        <v>259</v>
      </c>
      <c r="B19" s="200">
        <v>282.68408400764901</v>
      </c>
      <c r="C19" s="200" t="s">
        <v>83</v>
      </c>
      <c r="D19" s="43">
        <v>4.38911125452683E-68</v>
      </c>
    </row>
    <row r="20" spans="1:4" x14ac:dyDescent="0.2">
      <c r="A20" s="200" t="s">
        <v>84</v>
      </c>
      <c r="B20" s="200">
        <v>-4.8083002777161002E-2</v>
      </c>
      <c r="C20" s="200" t="s">
        <v>85</v>
      </c>
      <c r="D20" s="200">
        <v>2.08447238787859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</sheetPr>
  <dimension ref="A1:AA305"/>
  <sheetViews>
    <sheetView topLeftCell="A120" workbookViewId="0">
      <selection activeCell="C146" sqref="C146:C157"/>
    </sheetView>
  </sheetViews>
  <sheetFormatPr defaultRowHeight="12.75" x14ac:dyDescent="0.2"/>
  <cols>
    <col min="1" max="1" width="11.33203125" style="200" bestFit="1" customWidth="1"/>
    <col min="2" max="10" width="9.33203125" style="200"/>
    <col min="11" max="11" width="12" style="200" customWidth="1"/>
    <col min="12" max="12" width="13.6640625" style="200" customWidth="1"/>
    <col min="13" max="13" width="14" style="200" bestFit="1" customWidth="1"/>
    <col min="14" max="14" width="13.5" style="200" bestFit="1" customWidth="1"/>
    <col min="15" max="15" width="13" style="200" bestFit="1" customWidth="1"/>
    <col min="16" max="16" width="18.83203125" style="200" customWidth="1"/>
    <col min="17" max="17" width="9.33203125" style="200"/>
    <col min="18" max="18" width="9.33203125" style="216"/>
    <col min="19" max="19" width="12.5" style="216" customWidth="1"/>
    <col min="20" max="20" width="14.33203125" style="216" bestFit="1" customWidth="1"/>
    <col min="21" max="21" width="11.33203125" style="216" customWidth="1"/>
    <col min="22" max="23" width="14.33203125" style="216" bestFit="1" customWidth="1"/>
    <col min="24" max="25" width="9.5" style="216" bestFit="1" customWidth="1"/>
    <col min="26" max="26" width="9.33203125" style="216"/>
    <col min="27" max="16384" width="9.33203125" style="200"/>
  </cols>
  <sheetData>
    <row r="1" spans="1:27" x14ac:dyDescent="0.2">
      <c r="A1" s="200" t="s">
        <v>16</v>
      </c>
      <c r="B1" s="200" t="s">
        <v>0</v>
      </c>
      <c r="C1" s="200" t="s">
        <v>17</v>
      </c>
      <c r="D1" s="200" t="s">
        <v>18</v>
      </c>
      <c r="E1" s="200" t="s">
        <v>21</v>
      </c>
      <c r="F1" s="200" t="s">
        <v>19</v>
      </c>
      <c r="G1" s="200" t="s">
        <v>22</v>
      </c>
      <c r="H1" s="200" t="s">
        <v>20</v>
      </c>
      <c r="I1" s="200" t="s">
        <v>23</v>
      </c>
      <c r="R1" s="178"/>
      <c r="S1" s="13"/>
      <c r="T1" s="13"/>
      <c r="U1" s="13"/>
      <c r="V1" s="13"/>
      <c r="W1" s="13"/>
      <c r="X1" s="13"/>
      <c r="Y1" s="13"/>
      <c r="Z1" s="13"/>
      <c r="AA1" s="13"/>
    </row>
    <row r="2" spans="1:27" x14ac:dyDescent="0.2">
      <c r="A2" s="13">
        <v>39814</v>
      </c>
      <c r="B2" s="14">
        <f>YEAR(A2)</f>
        <v>2009</v>
      </c>
      <c r="C2" s="200">
        <v>591636.5</v>
      </c>
      <c r="D2" s="142">
        <v>6541.6</v>
      </c>
      <c r="E2" s="142">
        <v>6506.5</v>
      </c>
      <c r="F2" s="142">
        <v>2842.1</v>
      </c>
      <c r="G2" s="142">
        <v>2835.9</v>
      </c>
      <c r="H2" s="142">
        <v>361.3</v>
      </c>
      <c r="I2" s="142">
        <v>358.8</v>
      </c>
      <c r="K2" s="200" t="s">
        <v>247</v>
      </c>
      <c r="R2" s="200"/>
      <c r="S2" s="13"/>
      <c r="T2" s="14"/>
      <c r="U2" s="14"/>
      <c r="V2" s="14"/>
      <c r="W2" s="14"/>
      <c r="X2" s="14"/>
      <c r="Y2" s="14"/>
      <c r="Z2" s="14"/>
      <c r="AA2" s="14"/>
    </row>
    <row r="3" spans="1:27" x14ac:dyDescent="0.2">
      <c r="A3" s="13">
        <v>39845</v>
      </c>
      <c r="B3" s="14">
        <f t="shared" ref="B3:B66" si="0">YEAR(A3)</f>
        <v>2009</v>
      </c>
      <c r="C3" s="200">
        <v>591636.5</v>
      </c>
      <c r="D3" s="142">
        <v>6506</v>
      </c>
      <c r="E3" s="142">
        <v>6436.2</v>
      </c>
      <c r="F3" s="142">
        <v>2838</v>
      </c>
      <c r="G3" s="142">
        <v>2820.5</v>
      </c>
      <c r="H3" s="142">
        <v>364.6</v>
      </c>
      <c r="I3" s="142">
        <v>357.3</v>
      </c>
      <c r="K3" s="249" t="s">
        <v>223</v>
      </c>
      <c r="L3" s="249"/>
      <c r="M3" s="249"/>
      <c r="N3" s="249"/>
      <c r="O3" s="249"/>
      <c r="P3" s="249"/>
      <c r="R3" s="200"/>
      <c r="S3" s="13"/>
      <c r="T3" s="14"/>
      <c r="U3" s="14"/>
      <c r="V3" s="14"/>
      <c r="W3" s="14"/>
      <c r="X3" s="14"/>
      <c r="Y3" s="14"/>
      <c r="Z3" s="14"/>
      <c r="AA3" s="14"/>
    </row>
    <row r="4" spans="1:27" x14ac:dyDescent="0.2">
      <c r="A4" s="13">
        <v>39873</v>
      </c>
      <c r="B4" s="14">
        <f t="shared" si="0"/>
        <v>2009</v>
      </c>
      <c r="C4" s="200">
        <v>591636.5</v>
      </c>
      <c r="D4" s="142">
        <v>6466.8</v>
      </c>
      <c r="E4" s="142">
        <v>6363.8</v>
      </c>
      <c r="F4" s="142">
        <v>2839.9</v>
      </c>
      <c r="G4" s="142">
        <v>2804.5</v>
      </c>
      <c r="H4" s="142">
        <v>369.7</v>
      </c>
      <c r="I4" s="142">
        <v>359.9</v>
      </c>
      <c r="L4" s="15" t="s">
        <v>25</v>
      </c>
      <c r="M4" s="15" t="s">
        <v>26</v>
      </c>
      <c r="N4" s="15" t="s">
        <v>27</v>
      </c>
      <c r="O4" s="15" t="s">
        <v>28</v>
      </c>
      <c r="P4" s="15" t="s">
        <v>29</v>
      </c>
      <c r="Q4" s="15"/>
      <c r="R4" s="200"/>
      <c r="S4" s="13"/>
      <c r="T4" s="14"/>
      <c r="U4" s="14"/>
      <c r="V4" s="14"/>
      <c r="W4" s="14"/>
      <c r="X4" s="14"/>
      <c r="Y4" s="14"/>
      <c r="Z4" s="14"/>
      <c r="AA4" s="14"/>
    </row>
    <row r="5" spans="1:27" x14ac:dyDescent="0.2">
      <c r="A5" s="13">
        <v>39904</v>
      </c>
      <c r="B5" s="14">
        <f t="shared" si="0"/>
        <v>2009</v>
      </c>
      <c r="C5" s="200">
        <v>591636.5</v>
      </c>
      <c r="D5" s="142">
        <v>6445.5</v>
      </c>
      <c r="E5" s="142">
        <v>6359.6</v>
      </c>
      <c r="F5" s="142">
        <v>2843.4</v>
      </c>
      <c r="G5" s="142">
        <v>2816.6</v>
      </c>
      <c r="H5" s="142">
        <v>374.2</v>
      </c>
      <c r="I5" s="142">
        <v>366.2</v>
      </c>
      <c r="K5" s="15" t="s">
        <v>30</v>
      </c>
      <c r="L5" s="16">
        <v>43993</v>
      </c>
      <c r="M5" s="16">
        <v>43999</v>
      </c>
      <c r="N5" s="16">
        <v>44047</v>
      </c>
      <c r="O5" s="16">
        <v>43992</v>
      </c>
      <c r="P5" s="17"/>
      <c r="R5" s="200"/>
      <c r="S5" s="13"/>
      <c r="T5" s="14"/>
      <c r="U5" s="14"/>
      <c r="V5" s="14"/>
      <c r="W5" s="14"/>
      <c r="X5" s="14"/>
      <c r="Y5" s="14"/>
      <c r="Z5" s="14"/>
      <c r="AA5" s="14"/>
    </row>
    <row r="6" spans="1:27" x14ac:dyDescent="0.2">
      <c r="A6" s="13">
        <v>39934</v>
      </c>
      <c r="B6" s="14">
        <f t="shared" si="0"/>
        <v>2009</v>
      </c>
      <c r="C6" s="200">
        <v>591636.5</v>
      </c>
      <c r="D6" s="142">
        <v>6420.3</v>
      </c>
      <c r="E6" s="142">
        <v>6382.1</v>
      </c>
      <c r="F6" s="142">
        <v>2837.3</v>
      </c>
      <c r="G6" s="142">
        <v>2824.5</v>
      </c>
      <c r="H6" s="142">
        <v>376.7</v>
      </c>
      <c r="I6" s="142">
        <v>374.5</v>
      </c>
      <c r="K6" s="15" t="s">
        <v>24</v>
      </c>
      <c r="L6" s="18"/>
      <c r="N6" s="18"/>
      <c r="O6" s="18"/>
      <c r="P6" s="18"/>
      <c r="R6" s="200"/>
      <c r="S6" s="13"/>
      <c r="T6" s="14"/>
      <c r="U6" s="14"/>
      <c r="V6" s="14"/>
      <c r="W6" s="14"/>
      <c r="X6" s="14"/>
      <c r="Y6" s="14"/>
      <c r="Z6" s="14"/>
      <c r="AA6" s="14"/>
    </row>
    <row r="7" spans="1:27" x14ac:dyDescent="0.2">
      <c r="A7" s="13">
        <v>39965</v>
      </c>
      <c r="B7" s="14">
        <f t="shared" si="0"/>
        <v>2009</v>
      </c>
      <c r="C7" s="200">
        <v>591636.5</v>
      </c>
      <c r="D7" s="142">
        <v>6393.2</v>
      </c>
      <c r="E7" s="142">
        <v>6429.4</v>
      </c>
      <c r="F7" s="142">
        <v>2810.4</v>
      </c>
      <c r="G7" s="142">
        <v>2820.1</v>
      </c>
      <c r="H7" s="142">
        <v>373.4</v>
      </c>
      <c r="I7" s="142">
        <v>376.9</v>
      </c>
      <c r="K7" s="15">
        <v>2019</v>
      </c>
      <c r="L7" s="18">
        <v>2.9000000000000001E-2</v>
      </c>
      <c r="M7" s="18">
        <v>2.9000000000000001E-2</v>
      </c>
      <c r="N7" s="18">
        <v>2.9000000000000001E-2</v>
      </c>
      <c r="O7" s="18">
        <v>2.9000000000000001E-2</v>
      </c>
      <c r="P7" s="18">
        <f>AVERAGE(L7,M7,N7,O7)</f>
        <v>2.9000000000000001E-2</v>
      </c>
      <c r="R7" s="200"/>
      <c r="S7" s="13"/>
      <c r="T7" s="14"/>
      <c r="U7" s="14"/>
      <c r="V7" s="14"/>
      <c r="W7" s="14"/>
      <c r="X7" s="14"/>
      <c r="Y7" s="14"/>
      <c r="Z7" s="14"/>
      <c r="AA7" s="14"/>
    </row>
    <row r="8" spans="1:27" x14ac:dyDescent="0.2">
      <c r="A8" s="13">
        <v>39995</v>
      </c>
      <c r="B8" s="14">
        <f t="shared" si="0"/>
        <v>2009</v>
      </c>
      <c r="C8" s="200">
        <v>591636.5</v>
      </c>
      <c r="D8" s="142">
        <v>6390.2</v>
      </c>
      <c r="E8" s="142">
        <v>6467</v>
      </c>
      <c r="F8" s="142">
        <v>2796.2</v>
      </c>
      <c r="G8" s="142">
        <v>2818</v>
      </c>
      <c r="H8" s="142">
        <v>370</v>
      </c>
      <c r="I8" s="142">
        <v>375.1</v>
      </c>
      <c r="K8" s="15">
        <v>2020</v>
      </c>
      <c r="L8" s="18">
        <v>-3.9E-2</v>
      </c>
      <c r="M8" s="18">
        <v>-0.06</v>
      </c>
      <c r="N8" s="18">
        <v>-5.8000000000000003E-2</v>
      </c>
      <c r="O8" s="18">
        <v>-4.7E-2</v>
      </c>
      <c r="P8" s="18">
        <f>AVERAGE(L8,M8,N8,O8)</f>
        <v>-5.1000000000000004E-2</v>
      </c>
      <c r="R8" s="200"/>
      <c r="S8" s="13"/>
      <c r="T8" s="14"/>
      <c r="U8" s="14"/>
      <c r="V8" s="14"/>
      <c r="W8" s="14"/>
      <c r="X8" s="14"/>
      <c r="Y8" s="14"/>
      <c r="Z8" s="14"/>
      <c r="AA8" s="14"/>
    </row>
    <row r="9" spans="1:27" x14ac:dyDescent="0.2">
      <c r="A9" s="13">
        <v>40026</v>
      </c>
      <c r="B9" s="14">
        <f t="shared" si="0"/>
        <v>2009</v>
      </c>
      <c r="C9" s="200">
        <v>591636.5</v>
      </c>
      <c r="D9" s="142">
        <v>6401</v>
      </c>
      <c r="E9" s="142">
        <v>6487.6</v>
      </c>
      <c r="F9" s="142">
        <v>2791.5</v>
      </c>
      <c r="G9" s="142">
        <v>2817</v>
      </c>
      <c r="H9" s="142">
        <v>365.6</v>
      </c>
      <c r="I9" s="142">
        <v>372.7</v>
      </c>
      <c r="K9" s="200">
        <v>2021</v>
      </c>
      <c r="L9" s="18">
        <v>5.6000000000000001E-2</v>
      </c>
      <c r="M9" s="18">
        <v>5.8999999999999997E-2</v>
      </c>
      <c r="N9" s="18">
        <v>0.06</v>
      </c>
      <c r="O9" s="18">
        <v>5.3999999999999999E-2</v>
      </c>
      <c r="P9" s="18">
        <f>AVERAGE(L9,M9,N9,O9)</f>
        <v>5.7249999999999995E-2</v>
      </c>
      <c r="R9" s="200"/>
      <c r="S9" s="13"/>
      <c r="T9" s="14"/>
      <c r="U9" s="14"/>
      <c r="V9" s="14"/>
      <c r="W9" s="14"/>
      <c r="X9" s="14"/>
      <c r="Y9" s="14"/>
      <c r="Z9" s="14"/>
      <c r="AA9" s="14"/>
    </row>
    <row r="10" spans="1:27" x14ac:dyDescent="0.2">
      <c r="A10" s="13">
        <v>40057</v>
      </c>
      <c r="B10" s="14">
        <f t="shared" si="0"/>
        <v>2009</v>
      </c>
      <c r="C10" s="200">
        <v>591636.5</v>
      </c>
      <c r="D10" s="142">
        <v>6421.2</v>
      </c>
      <c r="E10" s="142">
        <v>6470.2</v>
      </c>
      <c r="F10" s="142">
        <v>2796.5</v>
      </c>
      <c r="G10" s="142">
        <v>2808.4</v>
      </c>
      <c r="H10" s="142">
        <v>367.1</v>
      </c>
      <c r="I10" s="142">
        <v>371.5</v>
      </c>
      <c r="L10" s="18"/>
      <c r="N10" s="18"/>
      <c r="O10" s="18"/>
      <c r="P10" s="18"/>
      <c r="R10" s="200"/>
      <c r="S10" s="13"/>
      <c r="T10" s="14"/>
      <c r="U10" s="14"/>
      <c r="V10" s="14"/>
      <c r="W10" s="14"/>
      <c r="X10" s="14"/>
      <c r="Y10" s="14"/>
      <c r="Z10" s="14"/>
      <c r="AA10" s="14"/>
    </row>
    <row r="11" spans="1:27" x14ac:dyDescent="0.2">
      <c r="A11" s="13">
        <v>40087</v>
      </c>
      <c r="B11" s="14">
        <f t="shared" si="0"/>
        <v>2009</v>
      </c>
      <c r="C11" s="200">
        <v>591636.5</v>
      </c>
      <c r="D11" s="142">
        <v>6438.2</v>
      </c>
      <c r="E11" s="142">
        <v>6472.1</v>
      </c>
      <c r="F11" s="142">
        <v>2803.9</v>
      </c>
      <c r="G11" s="142">
        <v>2811.8</v>
      </c>
      <c r="H11" s="142">
        <v>370.5</v>
      </c>
      <c r="I11" s="142">
        <v>374.6</v>
      </c>
      <c r="K11" s="15" t="s">
        <v>17</v>
      </c>
      <c r="L11" s="16">
        <v>43993</v>
      </c>
      <c r="M11" s="16">
        <v>43999</v>
      </c>
      <c r="N11" s="16">
        <v>44047</v>
      </c>
      <c r="O11" s="16">
        <v>43992</v>
      </c>
      <c r="P11" s="18"/>
      <c r="R11" s="200"/>
      <c r="S11" s="13"/>
      <c r="T11" s="14"/>
      <c r="U11" s="14"/>
      <c r="V11" s="14"/>
      <c r="W11" s="14"/>
      <c r="X11" s="14"/>
      <c r="Y11" s="14"/>
      <c r="Z11" s="14"/>
      <c r="AA11" s="14"/>
    </row>
    <row r="12" spans="1:27" x14ac:dyDescent="0.2">
      <c r="A12" s="13">
        <v>40118</v>
      </c>
      <c r="B12" s="14">
        <f t="shared" si="0"/>
        <v>2009</v>
      </c>
      <c r="C12" s="200">
        <v>591636.5</v>
      </c>
      <c r="D12" s="142">
        <v>6454</v>
      </c>
      <c r="E12" s="142">
        <v>6465.6</v>
      </c>
      <c r="F12" s="142">
        <v>2815.8</v>
      </c>
      <c r="G12" s="142">
        <v>2817.5</v>
      </c>
      <c r="H12" s="142">
        <v>373</v>
      </c>
      <c r="I12" s="142">
        <v>373.5</v>
      </c>
      <c r="K12" s="15">
        <v>2019</v>
      </c>
      <c r="L12" s="18">
        <v>1.9E-2</v>
      </c>
      <c r="M12" s="18">
        <v>1.9E-2</v>
      </c>
      <c r="N12" s="18">
        <v>1.6E-2</v>
      </c>
      <c r="O12" s="18">
        <v>1.9E-2</v>
      </c>
      <c r="P12" s="18">
        <f>AVERAGE(L12,M12,N12,O12)</f>
        <v>1.8249999999999999E-2</v>
      </c>
      <c r="R12" s="200"/>
      <c r="S12" s="13"/>
      <c r="T12" s="14"/>
      <c r="U12" s="14"/>
      <c r="V12" s="14"/>
      <c r="W12" s="14"/>
      <c r="X12" s="14"/>
      <c r="Y12" s="14"/>
      <c r="Z12" s="14"/>
      <c r="AA12" s="14"/>
    </row>
    <row r="13" spans="1:27" x14ac:dyDescent="0.2">
      <c r="A13" s="13">
        <v>40148</v>
      </c>
      <c r="B13" s="14">
        <f t="shared" si="0"/>
        <v>2009</v>
      </c>
      <c r="C13" s="200">
        <v>591636.5</v>
      </c>
      <c r="D13" s="142">
        <v>6458.5</v>
      </c>
      <c r="E13" s="142">
        <v>6467.5</v>
      </c>
      <c r="F13" s="142">
        <v>2823.8</v>
      </c>
      <c r="G13" s="142">
        <v>2834.8</v>
      </c>
      <c r="H13" s="142">
        <v>370.8</v>
      </c>
      <c r="I13" s="142">
        <v>370.8</v>
      </c>
      <c r="K13" s="15">
        <v>2020</v>
      </c>
      <c r="L13" s="18">
        <v>-0.06</v>
      </c>
      <c r="M13" s="18">
        <f>-0.062</f>
        <v>-6.2E-2</v>
      </c>
      <c r="N13" s="18">
        <v>-6.4000000000000001E-2</v>
      </c>
      <c r="O13" s="18">
        <v>-5.8000000000000003E-2</v>
      </c>
      <c r="P13" s="18">
        <f>AVERAGE(L13,M13,N13,O13)</f>
        <v>-6.0999999999999999E-2</v>
      </c>
      <c r="R13" s="200"/>
      <c r="S13" s="13"/>
      <c r="T13" s="14"/>
      <c r="U13" s="14"/>
      <c r="V13" s="14"/>
      <c r="W13" s="14"/>
      <c r="X13" s="14"/>
      <c r="Y13" s="14"/>
      <c r="Z13" s="14"/>
      <c r="AA13" s="14"/>
    </row>
    <row r="14" spans="1:27" x14ac:dyDescent="0.2">
      <c r="A14" s="13">
        <v>40179</v>
      </c>
      <c r="B14" s="14">
        <f t="shared" si="0"/>
        <v>2010</v>
      </c>
      <c r="C14" s="200">
        <v>609770.30000000005</v>
      </c>
      <c r="D14" s="142">
        <v>6466.9</v>
      </c>
      <c r="E14" s="142">
        <v>6434.5</v>
      </c>
      <c r="F14" s="142">
        <v>2836.8</v>
      </c>
      <c r="G14" s="142">
        <v>2831.9</v>
      </c>
      <c r="H14" s="142">
        <v>368.4</v>
      </c>
      <c r="I14" s="142">
        <v>365.5</v>
      </c>
      <c r="K14" s="15">
        <v>2021</v>
      </c>
      <c r="L14" s="18">
        <v>0.06</v>
      </c>
      <c r="M14" s="18">
        <v>5.0999999999999997E-2</v>
      </c>
      <c r="N14" s="18">
        <v>5.2999999999999999E-2</v>
      </c>
      <c r="O14" s="18">
        <v>4.2000000000000003E-2</v>
      </c>
      <c r="P14" s="18">
        <f>AVERAGE(L14,M14,N14,O14)</f>
        <v>5.1499999999999997E-2</v>
      </c>
      <c r="R14" s="200"/>
      <c r="S14" s="13"/>
      <c r="T14" s="14"/>
      <c r="U14" s="14"/>
      <c r="V14" s="14"/>
      <c r="W14" s="14"/>
      <c r="X14" s="14"/>
      <c r="Y14" s="14"/>
      <c r="Z14" s="14"/>
      <c r="AA14" s="14"/>
    </row>
    <row r="15" spans="1:27" x14ac:dyDescent="0.2">
      <c r="A15" s="13">
        <v>40210</v>
      </c>
      <c r="B15" s="14">
        <f t="shared" si="0"/>
        <v>2010</v>
      </c>
      <c r="C15" s="200">
        <v>609770.30000000005</v>
      </c>
      <c r="D15" s="142">
        <v>6471</v>
      </c>
      <c r="E15" s="142">
        <v>6404.1</v>
      </c>
      <c r="F15" s="142">
        <v>2842.3</v>
      </c>
      <c r="G15" s="142">
        <v>2825.6</v>
      </c>
      <c r="H15" s="142">
        <v>366.3</v>
      </c>
      <c r="I15" s="142">
        <v>360.3</v>
      </c>
      <c r="R15" s="200"/>
      <c r="S15" s="13"/>
      <c r="T15" s="14"/>
      <c r="U15" s="14"/>
      <c r="V15" s="14"/>
      <c r="W15" s="14"/>
      <c r="X15" s="14"/>
      <c r="Y15" s="14"/>
      <c r="Z15" s="14"/>
      <c r="AA15" s="14"/>
    </row>
    <row r="16" spans="1:27" x14ac:dyDescent="0.2">
      <c r="A16" s="13">
        <v>40238</v>
      </c>
      <c r="B16" s="14">
        <f t="shared" si="0"/>
        <v>2010</v>
      </c>
      <c r="C16" s="200">
        <v>609770.30000000005</v>
      </c>
      <c r="D16" s="142">
        <v>6477.5</v>
      </c>
      <c r="E16" s="142">
        <v>6377.2</v>
      </c>
      <c r="F16" s="142">
        <v>2849.8</v>
      </c>
      <c r="G16" s="142">
        <v>2813.8</v>
      </c>
      <c r="H16" s="142">
        <v>367.5</v>
      </c>
      <c r="I16" s="142">
        <v>359.4</v>
      </c>
      <c r="R16" s="200"/>
      <c r="S16" s="13"/>
      <c r="T16" s="14"/>
      <c r="U16" s="14"/>
      <c r="V16" s="14"/>
      <c r="W16" s="14"/>
      <c r="X16" s="14"/>
      <c r="Y16" s="14"/>
      <c r="Z16" s="14"/>
      <c r="AA16" s="14"/>
    </row>
    <row r="17" spans="1:27" x14ac:dyDescent="0.2">
      <c r="A17" s="13">
        <v>40269</v>
      </c>
      <c r="B17" s="14">
        <f t="shared" si="0"/>
        <v>2010</v>
      </c>
      <c r="C17" s="200">
        <v>609770.30000000005</v>
      </c>
      <c r="D17" s="142">
        <v>6485</v>
      </c>
      <c r="E17" s="142">
        <v>6401.7</v>
      </c>
      <c r="F17" s="142">
        <v>2844.4</v>
      </c>
      <c r="G17" s="142">
        <v>2815.5</v>
      </c>
      <c r="H17" s="142">
        <v>364.7</v>
      </c>
      <c r="I17" s="142">
        <v>358.4</v>
      </c>
      <c r="K17" s="238"/>
      <c r="L17" s="238"/>
      <c r="M17" s="238"/>
      <c r="N17" s="238"/>
      <c r="O17" s="238"/>
      <c r="P17" s="238"/>
      <c r="R17" s="200"/>
      <c r="S17" s="13"/>
      <c r="T17" s="14"/>
      <c r="U17" s="14"/>
      <c r="V17" s="14"/>
      <c r="W17" s="14"/>
      <c r="X17" s="14"/>
      <c r="Y17" s="14"/>
      <c r="Z17" s="14"/>
      <c r="AA17" s="14"/>
    </row>
    <row r="18" spans="1:27" x14ac:dyDescent="0.2">
      <c r="A18" s="13">
        <v>40299</v>
      </c>
      <c r="B18" s="14">
        <f t="shared" si="0"/>
        <v>2010</v>
      </c>
      <c r="C18" s="200">
        <v>609770.30000000005</v>
      </c>
      <c r="D18" s="142">
        <v>6506.8</v>
      </c>
      <c r="E18" s="142">
        <v>6468.9</v>
      </c>
      <c r="F18" s="142">
        <v>2847.5</v>
      </c>
      <c r="G18" s="142">
        <v>2831.7</v>
      </c>
      <c r="H18" s="142">
        <v>364.3</v>
      </c>
      <c r="I18" s="142">
        <v>362.4</v>
      </c>
      <c r="N18" s="16"/>
      <c r="O18" s="13"/>
      <c r="R18" s="200"/>
      <c r="S18" s="13"/>
      <c r="T18" s="14"/>
      <c r="U18" s="14"/>
      <c r="V18" s="14"/>
      <c r="W18" s="14"/>
      <c r="X18" s="14"/>
      <c r="Y18" s="14"/>
      <c r="Z18" s="14"/>
      <c r="AA18" s="14"/>
    </row>
    <row r="19" spans="1:27" x14ac:dyDescent="0.2">
      <c r="A19" s="13">
        <v>40330</v>
      </c>
      <c r="B19" s="14">
        <f t="shared" si="0"/>
        <v>2010</v>
      </c>
      <c r="C19" s="200">
        <v>609770.30000000005</v>
      </c>
      <c r="D19" s="142">
        <v>6540.8</v>
      </c>
      <c r="E19" s="142">
        <v>6578.9</v>
      </c>
      <c r="F19" s="142">
        <v>2859.9</v>
      </c>
      <c r="G19" s="142">
        <v>2867.7</v>
      </c>
      <c r="H19" s="142">
        <v>367.2</v>
      </c>
      <c r="I19" s="142">
        <v>370.1</v>
      </c>
      <c r="K19" s="15"/>
      <c r="L19" s="18"/>
      <c r="M19" s="18"/>
      <c r="N19" s="18"/>
      <c r="O19" s="18"/>
      <c r="P19" s="18"/>
      <c r="R19" s="200"/>
      <c r="S19" s="13"/>
      <c r="T19" s="14"/>
      <c r="U19" s="14"/>
      <c r="V19" s="14"/>
      <c r="W19" s="14"/>
      <c r="X19" s="14"/>
      <c r="Y19" s="14"/>
      <c r="Z19" s="14"/>
      <c r="AA19" s="14"/>
    </row>
    <row r="20" spans="1:27" x14ac:dyDescent="0.2">
      <c r="A20" s="13">
        <v>40360</v>
      </c>
      <c r="B20" s="14">
        <f t="shared" si="0"/>
        <v>2010</v>
      </c>
      <c r="C20" s="200">
        <v>609770.30000000005</v>
      </c>
      <c r="D20" s="142">
        <v>6561</v>
      </c>
      <c r="E20" s="142">
        <v>6640.9</v>
      </c>
      <c r="F20" s="142">
        <v>2878.7</v>
      </c>
      <c r="G20" s="142">
        <v>2899.6</v>
      </c>
      <c r="H20" s="142">
        <v>372.2</v>
      </c>
      <c r="I20" s="142">
        <v>375.7</v>
      </c>
      <c r="K20" s="15"/>
      <c r="L20" s="18"/>
      <c r="M20" s="18"/>
      <c r="N20" s="18"/>
      <c r="O20" s="18"/>
      <c r="P20" s="18"/>
      <c r="R20" s="200"/>
      <c r="S20" s="13"/>
      <c r="T20" s="14"/>
      <c r="U20" s="14"/>
      <c r="V20" s="14"/>
      <c r="W20" s="14"/>
      <c r="X20" s="14"/>
      <c r="Y20" s="14"/>
      <c r="Z20" s="14"/>
      <c r="AA20" s="14"/>
    </row>
    <row r="21" spans="1:27" ht="15" x14ac:dyDescent="0.2">
      <c r="A21" s="13">
        <v>40391</v>
      </c>
      <c r="B21" s="14">
        <f t="shared" si="0"/>
        <v>2010</v>
      </c>
      <c r="C21" s="200">
        <v>609770.30000000005</v>
      </c>
      <c r="D21" s="142">
        <v>6568.9</v>
      </c>
      <c r="E21" s="142">
        <v>6662.6</v>
      </c>
      <c r="F21" s="142">
        <v>2895.3</v>
      </c>
      <c r="G21" s="142">
        <v>2928.4</v>
      </c>
      <c r="H21" s="142">
        <v>377</v>
      </c>
      <c r="I21" s="142">
        <v>379.1</v>
      </c>
      <c r="K21" s="146"/>
      <c r="L21" s="144"/>
      <c r="M21" s="144"/>
      <c r="N21" s="145"/>
      <c r="O21" s="145"/>
      <c r="R21" s="200"/>
      <c r="S21" s="13"/>
      <c r="T21" s="14"/>
      <c r="U21" s="14"/>
      <c r="V21" s="14"/>
      <c r="W21" s="14"/>
      <c r="X21" s="14"/>
      <c r="Y21" s="14"/>
      <c r="Z21" s="14"/>
      <c r="AA21" s="14"/>
    </row>
    <row r="22" spans="1:27" x14ac:dyDescent="0.2">
      <c r="A22" s="13">
        <v>40422</v>
      </c>
      <c r="B22" s="14">
        <f t="shared" si="0"/>
        <v>2010</v>
      </c>
      <c r="C22" s="200">
        <v>609770.30000000005</v>
      </c>
      <c r="D22" s="142">
        <v>6556</v>
      </c>
      <c r="E22" s="142">
        <v>6611.2</v>
      </c>
      <c r="F22" s="142">
        <v>2891.8</v>
      </c>
      <c r="G22" s="142">
        <v>2912</v>
      </c>
      <c r="H22" s="142">
        <v>377.3</v>
      </c>
      <c r="I22" s="142">
        <v>376.7</v>
      </c>
      <c r="L22" s="16"/>
      <c r="M22" s="16"/>
      <c r="N22" s="16"/>
      <c r="O22" s="13"/>
      <c r="R22" s="200"/>
      <c r="S22" s="13"/>
      <c r="T22" s="14"/>
      <c r="U22" s="14"/>
      <c r="V22" s="14"/>
      <c r="W22" s="14"/>
      <c r="X22" s="14"/>
      <c r="Y22" s="14"/>
      <c r="Z22" s="14"/>
      <c r="AA22" s="14"/>
    </row>
    <row r="23" spans="1:27" x14ac:dyDescent="0.2">
      <c r="A23" s="13">
        <v>40452</v>
      </c>
      <c r="B23" s="14">
        <f t="shared" si="0"/>
        <v>2010</v>
      </c>
      <c r="C23" s="200">
        <v>609770.30000000005</v>
      </c>
      <c r="D23" s="142">
        <v>6551.6</v>
      </c>
      <c r="E23" s="142">
        <v>6587.1</v>
      </c>
      <c r="F23" s="142">
        <v>2893.7</v>
      </c>
      <c r="G23" s="142">
        <v>2907.8</v>
      </c>
      <c r="H23" s="142">
        <v>373.6</v>
      </c>
      <c r="I23" s="142">
        <v>372.9</v>
      </c>
      <c r="K23" s="15"/>
      <c r="L23" s="18"/>
      <c r="M23" s="18"/>
      <c r="N23" s="18"/>
      <c r="O23" s="18"/>
      <c r="P23" s="18"/>
      <c r="R23" s="200"/>
      <c r="S23" s="13"/>
      <c r="T23" s="14"/>
      <c r="U23" s="14"/>
      <c r="V23" s="14"/>
      <c r="W23" s="14"/>
      <c r="X23" s="14"/>
      <c r="Y23" s="14"/>
      <c r="Z23" s="14"/>
      <c r="AA23" s="14"/>
    </row>
    <row r="24" spans="1:27" x14ac:dyDescent="0.2">
      <c r="A24" s="13">
        <v>40483</v>
      </c>
      <c r="B24" s="14">
        <f t="shared" si="0"/>
        <v>2010</v>
      </c>
      <c r="C24" s="200">
        <v>609770.30000000005</v>
      </c>
      <c r="D24" s="142">
        <v>6555.7</v>
      </c>
      <c r="E24" s="142">
        <v>6566.6</v>
      </c>
      <c r="F24" s="142">
        <v>2893.6</v>
      </c>
      <c r="G24" s="142">
        <v>2895.2</v>
      </c>
      <c r="H24" s="142">
        <v>372.3</v>
      </c>
      <c r="I24" s="142">
        <v>371.5</v>
      </c>
      <c r="K24" s="15"/>
      <c r="L24" s="18"/>
      <c r="M24" s="18"/>
      <c r="N24" s="18"/>
      <c r="O24" s="18"/>
      <c r="P24" s="18"/>
      <c r="R24" s="200"/>
      <c r="S24" s="13"/>
      <c r="T24" s="14"/>
      <c r="U24" s="14"/>
      <c r="V24" s="14"/>
      <c r="W24" s="14"/>
      <c r="X24" s="14"/>
      <c r="Y24" s="14"/>
      <c r="Z24" s="14"/>
      <c r="AA24" s="14"/>
    </row>
    <row r="25" spans="1:27" x14ac:dyDescent="0.2">
      <c r="A25" s="13">
        <v>40513</v>
      </c>
      <c r="B25" s="14">
        <f t="shared" si="0"/>
        <v>2010</v>
      </c>
      <c r="C25" s="200">
        <v>609770.30000000005</v>
      </c>
      <c r="D25" s="142">
        <v>6578.3</v>
      </c>
      <c r="E25" s="142">
        <v>6584.1</v>
      </c>
      <c r="F25" s="142">
        <v>2918.5</v>
      </c>
      <c r="G25" s="142">
        <v>2927.8</v>
      </c>
      <c r="H25" s="142">
        <v>370.9</v>
      </c>
      <c r="I25" s="142">
        <v>370.2</v>
      </c>
      <c r="O25" s="143"/>
      <c r="R25" s="200"/>
      <c r="S25" s="13"/>
      <c r="T25" s="14"/>
      <c r="U25" s="14"/>
      <c r="V25" s="14"/>
      <c r="W25" s="14"/>
      <c r="X25" s="14"/>
      <c r="Y25" s="14"/>
      <c r="Z25" s="14"/>
      <c r="AA25" s="14"/>
    </row>
    <row r="26" spans="1:27" x14ac:dyDescent="0.2">
      <c r="A26" s="13">
        <v>40544</v>
      </c>
      <c r="B26" s="14">
        <f t="shared" si="0"/>
        <v>2011</v>
      </c>
      <c r="C26" s="200">
        <v>625936.9</v>
      </c>
      <c r="D26" s="142">
        <v>6606.3</v>
      </c>
      <c r="E26" s="142">
        <v>6571.2</v>
      </c>
      <c r="F26" s="142">
        <v>2938.5</v>
      </c>
      <c r="G26" s="142">
        <v>2934.1</v>
      </c>
      <c r="H26" s="142">
        <v>372.1</v>
      </c>
      <c r="I26" s="142">
        <v>369.4</v>
      </c>
      <c r="R26" s="200"/>
      <c r="S26" s="13"/>
      <c r="T26" s="14"/>
      <c r="U26" s="14"/>
      <c r="V26" s="14"/>
      <c r="W26" s="14"/>
      <c r="X26" s="14"/>
      <c r="Y26" s="14"/>
      <c r="Z26" s="14"/>
      <c r="AA26" s="14"/>
    </row>
    <row r="27" spans="1:27" x14ac:dyDescent="0.2">
      <c r="A27" s="13">
        <v>40575</v>
      </c>
      <c r="B27" s="14">
        <f t="shared" si="0"/>
        <v>2011</v>
      </c>
      <c r="C27" s="200">
        <v>625936.9</v>
      </c>
      <c r="D27" s="142">
        <v>6619.5</v>
      </c>
      <c r="E27" s="142">
        <v>6548.1</v>
      </c>
      <c r="F27" s="142">
        <v>2947.4</v>
      </c>
      <c r="G27" s="142">
        <v>2929.4</v>
      </c>
      <c r="H27" s="142">
        <v>369.6</v>
      </c>
      <c r="I27" s="142">
        <v>365.4</v>
      </c>
      <c r="R27" s="200"/>
      <c r="S27" s="13"/>
      <c r="T27" s="14"/>
      <c r="U27" s="14"/>
      <c r="V27" s="14"/>
      <c r="W27" s="14"/>
      <c r="X27" s="14"/>
      <c r="Y27" s="14"/>
      <c r="Z27" s="14"/>
      <c r="AA27" s="14"/>
    </row>
    <row r="28" spans="1:27" x14ac:dyDescent="0.2">
      <c r="A28" s="13">
        <v>40603</v>
      </c>
      <c r="B28" s="14">
        <f t="shared" si="0"/>
        <v>2011</v>
      </c>
      <c r="C28" s="200">
        <v>625936.9</v>
      </c>
      <c r="D28" s="142">
        <v>6628.6</v>
      </c>
      <c r="E28" s="142">
        <v>6523.7</v>
      </c>
      <c r="F28" s="142">
        <v>2938.7</v>
      </c>
      <c r="G28" s="142">
        <v>2901.9</v>
      </c>
      <c r="H28" s="142">
        <v>369.8</v>
      </c>
      <c r="I28" s="142">
        <v>363.6</v>
      </c>
      <c r="K28" s="15"/>
      <c r="R28" s="200"/>
      <c r="S28" s="13"/>
      <c r="T28" s="14"/>
      <c r="U28" s="14"/>
      <c r="V28" s="14"/>
      <c r="W28" s="14"/>
      <c r="X28" s="14"/>
      <c r="Y28" s="14"/>
      <c r="Z28" s="14"/>
      <c r="AA28" s="14"/>
    </row>
    <row r="29" spans="1:27" x14ac:dyDescent="0.2">
      <c r="A29" s="13">
        <v>40634</v>
      </c>
      <c r="B29" s="14">
        <f t="shared" si="0"/>
        <v>2011</v>
      </c>
      <c r="C29" s="200">
        <v>625936.9</v>
      </c>
      <c r="D29" s="142">
        <v>6635.5</v>
      </c>
      <c r="E29" s="142">
        <v>6550</v>
      </c>
      <c r="F29" s="142">
        <v>2929.9</v>
      </c>
      <c r="G29" s="142">
        <v>2898.7</v>
      </c>
      <c r="H29" s="142">
        <v>372</v>
      </c>
      <c r="I29" s="142">
        <v>367.1</v>
      </c>
      <c r="P29" s="230"/>
      <c r="R29" s="200"/>
      <c r="S29" s="13"/>
      <c r="T29" s="14"/>
      <c r="U29" s="14"/>
      <c r="V29" s="14"/>
      <c r="W29" s="14"/>
      <c r="X29" s="14"/>
      <c r="Y29" s="14"/>
      <c r="Z29" s="14"/>
      <c r="AA29" s="14"/>
    </row>
    <row r="30" spans="1:27" x14ac:dyDescent="0.2">
      <c r="A30" s="13">
        <v>40664</v>
      </c>
      <c r="B30" s="14">
        <f t="shared" si="0"/>
        <v>2011</v>
      </c>
      <c r="C30" s="200">
        <v>625936.9</v>
      </c>
      <c r="D30" s="142">
        <v>6645.8</v>
      </c>
      <c r="E30" s="142">
        <v>6612</v>
      </c>
      <c r="F30" s="142">
        <v>2930.2</v>
      </c>
      <c r="G30" s="142">
        <v>2912</v>
      </c>
      <c r="H30" s="142">
        <v>375</v>
      </c>
      <c r="I30" s="142">
        <v>374.6</v>
      </c>
      <c r="R30" s="200"/>
      <c r="S30" s="13"/>
      <c r="T30" s="14"/>
      <c r="U30" s="14"/>
      <c r="V30" s="14"/>
      <c r="W30" s="14"/>
      <c r="X30" s="14"/>
      <c r="Y30" s="14"/>
      <c r="Z30" s="14"/>
      <c r="AA30" s="14"/>
    </row>
    <row r="31" spans="1:27" x14ac:dyDescent="0.2">
      <c r="A31" s="13">
        <v>40695</v>
      </c>
      <c r="B31" s="14">
        <f t="shared" si="0"/>
        <v>2011</v>
      </c>
      <c r="C31" s="200">
        <v>625936.9</v>
      </c>
      <c r="D31" s="142">
        <v>6662</v>
      </c>
      <c r="E31" s="142">
        <v>6706.8</v>
      </c>
      <c r="F31" s="142">
        <v>2934.9</v>
      </c>
      <c r="G31" s="142">
        <v>2941</v>
      </c>
      <c r="H31" s="142">
        <v>375.2</v>
      </c>
      <c r="I31" s="142">
        <v>379.2</v>
      </c>
      <c r="P31" s="143"/>
      <c r="R31" s="200"/>
      <c r="S31" s="13"/>
      <c r="T31" s="14"/>
      <c r="U31" s="14"/>
      <c r="V31" s="14"/>
      <c r="W31" s="14"/>
      <c r="X31" s="14"/>
      <c r="Y31" s="14"/>
      <c r="Z31" s="14"/>
      <c r="AA31" s="14"/>
    </row>
    <row r="32" spans="1:27" x14ac:dyDescent="0.2">
      <c r="A32" s="13">
        <v>40725</v>
      </c>
      <c r="B32" s="14">
        <f t="shared" si="0"/>
        <v>2011</v>
      </c>
      <c r="C32" s="200">
        <v>625936.9</v>
      </c>
      <c r="D32" s="142">
        <v>6665.8</v>
      </c>
      <c r="E32" s="142">
        <v>6755.3</v>
      </c>
      <c r="F32" s="142">
        <v>2928.1</v>
      </c>
      <c r="G32" s="142">
        <v>2949.3</v>
      </c>
      <c r="H32" s="142">
        <v>375.3</v>
      </c>
      <c r="I32" s="142">
        <v>379.4</v>
      </c>
      <c r="P32" s="143"/>
      <c r="R32" s="200"/>
      <c r="S32" s="13"/>
      <c r="T32" s="14"/>
      <c r="U32" s="14"/>
      <c r="V32" s="14"/>
      <c r="W32" s="14"/>
      <c r="X32" s="14"/>
      <c r="Y32" s="14"/>
      <c r="Z32" s="14"/>
      <c r="AA32" s="14"/>
    </row>
    <row r="33" spans="1:27" x14ac:dyDescent="0.2">
      <c r="A33" s="13">
        <v>40756</v>
      </c>
      <c r="B33" s="14">
        <f t="shared" si="0"/>
        <v>2011</v>
      </c>
      <c r="C33" s="200">
        <v>625936.9</v>
      </c>
      <c r="D33" s="142">
        <v>6677.5</v>
      </c>
      <c r="E33" s="142">
        <v>6778</v>
      </c>
      <c r="F33" s="142">
        <v>2922.7</v>
      </c>
      <c r="G33" s="142">
        <v>2957.5</v>
      </c>
      <c r="H33" s="142">
        <v>371.4</v>
      </c>
      <c r="I33" s="142">
        <v>372.8</v>
      </c>
      <c r="R33" s="200"/>
      <c r="S33" s="13"/>
      <c r="T33" s="14"/>
      <c r="U33" s="14"/>
      <c r="V33" s="14"/>
      <c r="W33" s="14"/>
      <c r="X33" s="14"/>
      <c r="Y33" s="14"/>
      <c r="Z33" s="14"/>
      <c r="AA33" s="14"/>
    </row>
    <row r="34" spans="1:27" x14ac:dyDescent="0.2">
      <c r="A34" s="13">
        <v>40787</v>
      </c>
      <c r="B34" s="14">
        <f t="shared" si="0"/>
        <v>2011</v>
      </c>
      <c r="C34" s="200">
        <v>625936.9</v>
      </c>
      <c r="D34" s="142">
        <v>6674.4</v>
      </c>
      <c r="E34" s="142">
        <v>6734.6</v>
      </c>
      <c r="F34" s="142">
        <v>2918.3</v>
      </c>
      <c r="G34" s="142">
        <v>2940.6</v>
      </c>
      <c r="H34" s="142">
        <v>372.6</v>
      </c>
      <c r="I34" s="142">
        <v>371.1</v>
      </c>
      <c r="R34" s="200"/>
      <c r="S34" s="13"/>
      <c r="T34" s="14"/>
      <c r="U34" s="14"/>
      <c r="V34" s="14"/>
      <c r="W34" s="14"/>
      <c r="X34" s="14"/>
      <c r="Y34" s="14"/>
      <c r="Z34" s="14"/>
      <c r="AA34" s="14"/>
    </row>
    <row r="35" spans="1:27" x14ac:dyDescent="0.2">
      <c r="A35" s="13">
        <v>40817</v>
      </c>
      <c r="B35" s="14">
        <f t="shared" si="0"/>
        <v>2011</v>
      </c>
      <c r="C35" s="200">
        <v>625936.9</v>
      </c>
      <c r="D35" s="142">
        <v>6668.1</v>
      </c>
      <c r="E35" s="142">
        <v>6702.2</v>
      </c>
      <c r="F35" s="142">
        <v>2912.1</v>
      </c>
      <c r="G35" s="142">
        <v>2925.9</v>
      </c>
      <c r="H35" s="142">
        <v>374.6</v>
      </c>
      <c r="I35" s="142">
        <v>373.4</v>
      </c>
      <c r="R35" s="200"/>
      <c r="S35" s="13"/>
      <c r="T35" s="14"/>
      <c r="U35" s="14"/>
      <c r="V35" s="14"/>
      <c r="W35" s="14"/>
      <c r="X35" s="14"/>
      <c r="Y35" s="14"/>
      <c r="Z35" s="14"/>
      <c r="AA35" s="14"/>
    </row>
    <row r="36" spans="1:27" x14ac:dyDescent="0.2">
      <c r="A36" s="13">
        <v>40848</v>
      </c>
      <c r="B36" s="14">
        <f t="shared" si="0"/>
        <v>2011</v>
      </c>
      <c r="C36" s="200">
        <v>625936.9</v>
      </c>
      <c r="D36" s="142">
        <v>6662.8</v>
      </c>
      <c r="E36" s="142">
        <v>6669.4</v>
      </c>
      <c r="F36" s="142">
        <v>2908.5</v>
      </c>
      <c r="G36" s="142">
        <v>2909.9</v>
      </c>
      <c r="H36" s="142">
        <v>383.7</v>
      </c>
      <c r="I36" s="142">
        <v>381.7</v>
      </c>
      <c r="R36" s="200"/>
      <c r="S36" s="13"/>
      <c r="T36" s="14"/>
      <c r="U36" s="14"/>
      <c r="V36" s="14"/>
      <c r="W36" s="14"/>
      <c r="X36" s="14"/>
      <c r="Y36" s="14"/>
      <c r="Z36" s="14"/>
      <c r="AA36" s="14"/>
    </row>
    <row r="37" spans="1:27" x14ac:dyDescent="0.2">
      <c r="A37" s="13">
        <v>40878</v>
      </c>
      <c r="B37" s="14">
        <f t="shared" si="0"/>
        <v>2011</v>
      </c>
      <c r="C37" s="200">
        <v>625936.9</v>
      </c>
      <c r="D37" s="142">
        <v>6667.5</v>
      </c>
      <c r="E37" s="142">
        <v>6668.3</v>
      </c>
      <c r="F37" s="142">
        <v>2903</v>
      </c>
      <c r="G37" s="142">
        <v>2910.1</v>
      </c>
      <c r="H37" s="142">
        <v>387.6</v>
      </c>
      <c r="I37" s="142">
        <v>386.4</v>
      </c>
      <c r="N37" s="16"/>
      <c r="R37" s="200"/>
      <c r="S37" s="13"/>
      <c r="T37" s="14"/>
      <c r="U37" s="14"/>
      <c r="V37" s="14"/>
      <c r="W37" s="14"/>
      <c r="X37" s="14"/>
      <c r="Y37" s="14"/>
      <c r="Z37" s="14"/>
      <c r="AA37" s="14"/>
    </row>
    <row r="38" spans="1:27" x14ac:dyDescent="0.2">
      <c r="A38" s="13">
        <v>40909</v>
      </c>
      <c r="B38" s="14">
        <f t="shared" si="0"/>
        <v>2012</v>
      </c>
      <c r="C38" s="200">
        <v>634944.30000000005</v>
      </c>
      <c r="D38" s="142">
        <v>6673.6</v>
      </c>
      <c r="E38" s="142">
        <v>6635.9</v>
      </c>
      <c r="F38" s="142">
        <v>2903.3</v>
      </c>
      <c r="G38" s="142">
        <v>2898.2</v>
      </c>
      <c r="H38" s="142">
        <v>390.1</v>
      </c>
      <c r="I38" s="142">
        <v>387.2</v>
      </c>
      <c r="N38" s="143"/>
      <c r="P38" s="48"/>
      <c r="R38" s="200"/>
      <c r="S38" s="13"/>
      <c r="T38" s="14"/>
      <c r="U38" s="14"/>
      <c r="V38" s="14"/>
      <c r="W38" s="14"/>
      <c r="X38" s="14"/>
      <c r="Y38" s="14"/>
      <c r="Z38" s="14"/>
      <c r="AA38" s="14"/>
    </row>
    <row r="39" spans="1:27" x14ac:dyDescent="0.2">
      <c r="A39" s="13">
        <v>40940</v>
      </c>
      <c r="B39" s="14">
        <f t="shared" si="0"/>
        <v>2012</v>
      </c>
      <c r="C39" s="200">
        <v>634944.30000000005</v>
      </c>
      <c r="D39" s="142">
        <v>6670.7</v>
      </c>
      <c r="E39" s="142">
        <v>6598</v>
      </c>
      <c r="F39" s="142">
        <v>2901.2</v>
      </c>
      <c r="G39" s="142">
        <v>2881</v>
      </c>
      <c r="H39" s="142">
        <v>388.4</v>
      </c>
      <c r="I39" s="142">
        <v>385.8</v>
      </c>
      <c r="N39" s="143"/>
      <c r="P39" s="48"/>
      <c r="Q39" s="220"/>
      <c r="R39" s="200"/>
      <c r="S39" s="13"/>
      <c r="T39" s="14"/>
      <c r="U39" s="14"/>
      <c r="V39" s="14"/>
      <c r="W39" s="14"/>
      <c r="X39" s="14"/>
      <c r="Y39" s="14"/>
      <c r="Z39" s="14"/>
      <c r="AA39" s="14"/>
    </row>
    <row r="40" spans="1:27" x14ac:dyDescent="0.2">
      <c r="A40" s="13">
        <v>40969</v>
      </c>
      <c r="B40" s="14">
        <f t="shared" si="0"/>
        <v>2012</v>
      </c>
      <c r="C40" s="200">
        <v>634944.30000000005</v>
      </c>
      <c r="D40" s="142">
        <v>6674</v>
      </c>
      <c r="E40" s="142">
        <v>6569.8</v>
      </c>
      <c r="F40" s="142">
        <v>2907.4</v>
      </c>
      <c r="G40" s="142">
        <v>2869.6</v>
      </c>
      <c r="H40" s="142">
        <v>385</v>
      </c>
      <c r="I40" s="142">
        <v>380.7</v>
      </c>
      <c r="N40" s="177"/>
      <c r="P40" s="48"/>
      <c r="Q40" s="220"/>
      <c r="R40" s="200"/>
      <c r="S40" s="13"/>
      <c r="T40" s="14"/>
      <c r="U40" s="14"/>
      <c r="V40" s="14"/>
      <c r="W40" s="14"/>
      <c r="X40" s="14"/>
      <c r="Y40" s="14"/>
      <c r="Z40" s="14"/>
      <c r="AA40" s="14"/>
    </row>
    <row r="41" spans="1:27" x14ac:dyDescent="0.2">
      <c r="A41" s="13">
        <v>41000</v>
      </c>
      <c r="B41" s="14">
        <f t="shared" si="0"/>
        <v>2012</v>
      </c>
      <c r="C41" s="200">
        <v>634944.30000000005</v>
      </c>
      <c r="D41" s="142">
        <v>6685.8</v>
      </c>
      <c r="E41" s="142">
        <v>6603.3</v>
      </c>
      <c r="F41" s="142">
        <v>2912.5</v>
      </c>
      <c r="G41" s="142">
        <v>2883</v>
      </c>
      <c r="H41" s="142">
        <v>382.5</v>
      </c>
      <c r="I41" s="142">
        <v>378.9</v>
      </c>
      <c r="N41" s="143"/>
      <c r="P41" s="48"/>
      <c r="Q41" s="220"/>
      <c r="R41" s="200"/>
      <c r="S41" s="13"/>
      <c r="T41" s="14"/>
      <c r="U41" s="14"/>
      <c r="V41" s="14"/>
      <c r="W41" s="14"/>
      <c r="X41" s="14"/>
      <c r="Y41" s="14"/>
      <c r="Z41" s="14"/>
      <c r="AA41" s="14"/>
    </row>
    <row r="42" spans="1:27" x14ac:dyDescent="0.2">
      <c r="A42" s="13">
        <v>41030</v>
      </c>
      <c r="B42" s="14">
        <f t="shared" si="0"/>
        <v>2012</v>
      </c>
      <c r="C42" s="200">
        <v>634944.30000000005</v>
      </c>
      <c r="D42" s="142">
        <v>6690.1</v>
      </c>
      <c r="E42" s="142">
        <v>6658.1</v>
      </c>
      <c r="F42" s="142">
        <v>2917.9</v>
      </c>
      <c r="G42" s="142">
        <v>2902.3</v>
      </c>
      <c r="H42" s="142">
        <v>376.3</v>
      </c>
      <c r="I42" s="142">
        <v>375.1</v>
      </c>
      <c r="N42" s="143"/>
      <c r="P42" s="48"/>
      <c r="Q42" s="220"/>
      <c r="R42" s="200"/>
      <c r="S42" s="13"/>
      <c r="T42" s="14"/>
      <c r="U42" s="14"/>
      <c r="V42" s="14"/>
      <c r="W42" s="14"/>
      <c r="X42" s="14"/>
      <c r="Y42" s="14"/>
      <c r="Z42" s="14"/>
      <c r="AA42" s="14"/>
    </row>
    <row r="43" spans="1:27" x14ac:dyDescent="0.2">
      <c r="A43" s="13">
        <v>41061</v>
      </c>
      <c r="B43" s="14">
        <f t="shared" si="0"/>
        <v>2012</v>
      </c>
      <c r="C43" s="200">
        <v>634944.30000000005</v>
      </c>
      <c r="D43" s="142">
        <v>6693.3</v>
      </c>
      <c r="E43" s="142">
        <v>6737.2</v>
      </c>
      <c r="F43" s="142">
        <v>2928.6</v>
      </c>
      <c r="G43" s="142">
        <v>2937.8</v>
      </c>
      <c r="H43" s="142">
        <v>371.5</v>
      </c>
      <c r="I43" s="142">
        <v>373.8</v>
      </c>
      <c r="R43" s="200"/>
      <c r="S43" s="13"/>
      <c r="T43" s="14"/>
      <c r="U43" s="14"/>
      <c r="V43" s="14"/>
      <c r="W43" s="14"/>
      <c r="X43" s="14"/>
      <c r="Y43" s="14"/>
      <c r="Z43" s="14"/>
      <c r="AA43" s="14"/>
    </row>
    <row r="44" spans="1:27" x14ac:dyDescent="0.2">
      <c r="A44" s="13">
        <v>41091</v>
      </c>
      <c r="B44" s="14">
        <f t="shared" si="0"/>
        <v>2012</v>
      </c>
      <c r="C44" s="200">
        <v>634944.30000000005</v>
      </c>
      <c r="D44" s="142">
        <v>6694.6</v>
      </c>
      <c r="E44" s="142">
        <v>6778.6</v>
      </c>
      <c r="F44" s="142">
        <v>2949.2</v>
      </c>
      <c r="G44" s="142">
        <v>2965.9</v>
      </c>
      <c r="H44" s="142">
        <v>368.7</v>
      </c>
      <c r="I44" s="142">
        <v>372.6</v>
      </c>
      <c r="P44" s="48"/>
      <c r="Q44" s="48"/>
      <c r="R44" s="200"/>
      <c r="S44" s="13"/>
      <c r="T44" s="14"/>
      <c r="U44" s="14"/>
      <c r="V44" s="14"/>
      <c r="W44" s="14"/>
      <c r="X44" s="14"/>
      <c r="Y44" s="14"/>
      <c r="Z44" s="14"/>
      <c r="AA44" s="14"/>
    </row>
    <row r="45" spans="1:27" x14ac:dyDescent="0.2">
      <c r="A45" s="13">
        <v>41122</v>
      </c>
      <c r="B45" s="14">
        <f t="shared" si="0"/>
        <v>2012</v>
      </c>
      <c r="C45" s="200">
        <v>634944.30000000005</v>
      </c>
      <c r="D45" s="142">
        <v>6703.3</v>
      </c>
      <c r="E45" s="142">
        <v>6797.9</v>
      </c>
      <c r="F45" s="142">
        <v>2968.4</v>
      </c>
      <c r="G45" s="142">
        <v>2997.9</v>
      </c>
      <c r="H45" s="142">
        <v>371.3</v>
      </c>
      <c r="I45" s="142">
        <v>374.1</v>
      </c>
      <c r="P45" s="143"/>
      <c r="Q45" s="143"/>
      <c r="R45" s="200"/>
      <c r="S45" s="13"/>
      <c r="T45" s="14"/>
      <c r="U45" s="14"/>
      <c r="V45" s="14"/>
      <c r="W45" s="14"/>
      <c r="X45" s="14"/>
      <c r="Y45" s="14"/>
      <c r="Z45" s="14"/>
      <c r="AA45" s="14"/>
    </row>
    <row r="46" spans="1:27" x14ac:dyDescent="0.2">
      <c r="A46" s="13">
        <v>41153</v>
      </c>
      <c r="B46" s="14">
        <f t="shared" si="0"/>
        <v>2012</v>
      </c>
      <c r="C46" s="200">
        <v>634944.30000000005</v>
      </c>
      <c r="D46" s="142">
        <v>6707.4</v>
      </c>
      <c r="E46" s="142">
        <v>6763.1</v>
      </c>
      <c r="F46" s="142">
        <v>2985.6</v>
      </c>
      <c r="G46" s="142">
        <v>3001.5</v>
      </c>
      <c r="H46" s="142">
        <v>376.3</v>
      </c>
      <c r="I46" s="142">
        <v>376.1</v>
      </c>
      <c r="P46" s="143"/>
      <c r="R46" s="200"/>
      <c r="S46" s="13"/>
      <c r="T46" s="14"/>
      <c r="U46" s="14"/>
      <c r="V46" s="14"/>
      <c r="W46" s="14"/>
      <c r="X46" s="14"/>
      <c r="Y46" s="14"/>
      <c r="Z46" s="14"/>
      <c r="AA46" s="14"/>
    </row>
    <row r="47" spans="1:27" x14ac:dyDescent="0.2">
      <c r="A47" s="13">
        <v>41183</v>
      </c>
      <c r="B47" s="14">
        <f t="shared" si="0"/>
        <v>2012</v>
      </c>
      <c r="C47" s="200">
        <v>634944.30000000005</v>
      </c>
      <c r="D47" s="142">
        <v>6710</v>
      </c>
      <c r="E47" s="142">
        <v>6740.9</v>
      </c>
      <c r="F47" s="142">
        <v>3002.1</v>
      </c>
      <c r="G47" s="142">
        <v>3012.7</v>
      </c>
      <c r="H47" s="142">
        <v>377.5</v>
      </c>
      <c r="I47" s="142">
        <v>375.9</v>
      </c>
      <c r="R47" s="200"/>
      <c r="S47" s="13"/>
      <c r="T47" s="14"/>
      <c r="U47" s="14"/>
      <c r="V47" s="14"/>
      <c r="W47" s="14"/>
      <c r="X47" s="14"/>
      <c r="Y47" s="14"/>
      <c r="Z47" s="14"/>
      <c r="AA47" s="14"/>
    </row>
    <row r="48" spans="1:27" x14ac:dyDescent="0.2">
      <c r="A48" s="13">
        <v>41214</v>
      </c>
      <c r="B48" s="14">
        <f t="shared" si="0"/>
        <v>2012</v>
      </c>
      <c r="C48" s="200">
        <v>634944.30000000005</v>
      </c>
      <c r="D48" s="142">
        <v>6722.4</v>
      </c>
      <c r="E48" s="142">
        <v>6727.4</v>
      </c>
      <c r="F48" s="142">
        <v>3019.5</v>
      </c>
      <c r="G48" s="142">
        <v>3019</v>
      </c>
      <c r="H48" s="142">
        <v>377.9</v>
      </c>
      <c r="I48" s="142">
        <v>373.6</v>
      </c>
      <c r="R48" s="200"/>
      <c r="S48" s="13"/>
      <c r="T48" s="14"/>
      <c r="U48" s="14"/>
      <c r="V48" s="14"/>
      <c r="W48" s="14"/>
      <c r="X48" s="14"/>
      <c r="Y48" s="14"/>
      <c r="Z48" s="14"/>
      <c r="AA48" s="14"/>
    </row>
    <row r="49" spans="1:27" x14ac:dyDescent="0.2">
      <c r="A49" s="13">
        <v>41244</v>
      </c>
      <c r="B49" s="14">
        <f t="shared" si="0"/>
        <v>2012</v>
      </c>
      <c r="C49" s="200">
        <v>634944.30000000005</v>
      </c>
      <c r="D49" s="142">
        <v>6740.6</v>
      </c>
      <c r="E49" s="142">
        <v>6740.2</v>
      </c>
      <c r="F49" s="142">
        <v>3030.3</v>
      </c>
      <c r="G49" s="142">
        <v>3033.6</v>
      </c>
      <c r="H49" s="142">
        <v>378.6</v>
      </c>
      <c r="I49" s="142">
        <v>375.8</v>
      </c>
      <c r="R49" s="200"/>
      <c r="S49" s="13"/>
      <c r="T49" s="14"/>
      <c r="U49" s="14"/>
      <c r="V49" s="14"/>
      <c r="W49" s="14"/>
      <c r="X49" s="14"/>
      <c r="Y49" s="14"/>
      <c r="Z49" s="14"/>
      <c r="AA49" s="14"/>
    </row>
    <row r="50" spans="1:27" x14ac:dyDescent="0.2">
      <c r="A50" s="13">
        <v>41275</v>
      </c>
      <c r="B50" s="14">
        <f t="shared" si="0"/>
        <v>2013</v>
      </c>
      <c r="C50" s="200">
        <v>643937</v>
      </c>
      <c r="D50" s="142">
        <v>6758.8</v>
      </c>
      <c r="E50" s="142">
        <v>6721.7</v>
      </c>
      <c r="F50" s="142">
        <v>3038</v>
      </c>
      <c r="G50" s="142">
        <v>3030.3</v>
      </c>
      <c r="H50" s="142">
        <v>380.4</v>
      </c>
      <c r="I50" s="142">
        <v>378.6</v>
      </c>
      <c r="R50" s="200"/>
      <c r="S50" s="13"/>
      <c r="T50" s="14"/>
      <c r="U50" s="14"/>
      <c r="V50" s="14"/>
      <c r="W50" s="14"/>
      <c r="X50" s="14"/>
      <c r="Y50" s="14"/>
      <c r="Z50" s="14"/>
      <c r="AA50" s="14"/>
    </row>
    <row r="51" spans="1:27" x14ac:dyDescent="0.2">
      <c r="A51" s="13">
        <v>41306</v>
      </c>
      <c r="B51" s="14">
        <f t="shared" si="0"/>
        <v>2013</v>
      </c>
      <c r="C51" s="200">
        <v>643937</v>
      </c>
      <c r="D51" s="142">
        <v>6775.5</v>
      </c>
      <c r="E51" s="142">
        <v>6702</v>
      </c>
      <c r="F51" s="142">
        <v>3041.7</v>
      </c>
      <c r="G51" s="142">
        <v>3018.2</v>
      </c>
      <c r="H51" s="142">
        <v>381.8</v>
      </c>
      <c r="I51" s="142">
        <v>382.7</v>
      </c>
      <c r="R51" s="200"/>
      <c r="S51" s="13"/>
      <c r="T51" s="14"/>
      <c r="U51" s="14"/>
      <c r="V51" s="14"/>
      <c r="W51" s="14"/>
      <c r="X51" s="14"/>
      <c r="Y51" s="14"/>
      <c r="Z51" s="14"/>
      <c r="AA51" s="14"/>
    </row>
    <row r="52" spans="1:27" x14ac:dyDescent="0.2">
      <c r="A52" s="13">
        <v>41334</v>
      </c>
      <c r="B52" s="14">
        <f t="shared" si="0"/>
        <v>2013</v>
      </c>
      <c r="C52" s="200">
        <v>643937</v>
      </c>
      <c r="D52" s="142">
        <v>6781.1</v>
      </c>
      <c r="E52" s="142">
        <v>6675.8</v>
      </c>
      <c r="F52" s="142">
        <v>3045.3</v>
      </c>
      <c r="G52" s="142">
        <v>3007</v>
      </c>
      <c r="H52" s="142">
        <v>380.1</v>
      </c>
      <c r="I52" s="142">
        <v>379.3</v>
      </c>
      <c r="R52" s="200"/>
      <c r="S52" s="13"/>
      <c r="T52" s="14"/>
      <c r="U52" s="14"/>
      <c r="V52" s="14"/>
      <c r="W52" s="14"/>
      <c r="X52" s="14"/>
      <c r="Y52" s="14"/>
      <c r="Z52" s="14"/>
      <c r="AA52" s="14"/>
    </row>
    <row r="53" spans="1:27" x14ac:dyDescent="0.2">
      <c r="A53" s="13">
        <v>41365</v>
      </c>
      <c r="B53" s="14">
        <f t="shared" si="0"/>
        <v>2013</v>
      </c>
      <c r="C53" s="200">
        <v>643937</v>
      </c>
      <c r="D53" s="142">
        <v>6788.9</v>
      </c>
      <c r="E53" s="142">
        <v>6703.7</v>
      </c>
      <c r="F53" s="142">
        <v>3057</v>
      </c>
      <c r="G53" s="142">
        <v>3026.3</v>
      </c>
      <c r="H53" s="142">
        <v>377.1</v>
      </c>
      <c r="I53" s="142">
        <v>375.4</v>
      </c>
      <c r="R53" s="200"/>
      <c r="S53" s="13"/>
      <c r="T53" s="14"/>
      <c r="U53" s="14"/>
      <c r="V53" s="14"/>
      <c r="W53" s="14"/>
      <c r="X53" s="14"/>
      <c r="Y53" s="14"/>
      <c r="Z53" s="14"/>
      <c r="AA53" s="14"/>
    </row>
    <row r="54" spans="1:27" x14ac:dyDescent="0.2">
      <c r="A54" s="13">
        <v>41395</v>
      </c>
      <c r="B54" s="14">
        <f t="shared" si="0"/>
        <v>2013</v>
      </c>
      <c r="C54" s="200">
        <v>643937</v>
      </c>
      <c r="D54" s="142">
        <v>6801.1</v>
      </c>
      <c r="E54" s="142">
        <v>6770.3</v>
      </c>
      <c r="F54" s="142">
        <v>3073.7</v>
      </c>
      <c r="G54" s="142">
        <v>3059.1</v>
      </c>
      <c r="H54" s="142">
        <v>378.2</v>
      </c>
      <c r="I54" s="142">
        <v>376.4</v>
      </c>
      <c r="R54" s="200"/>
      <c r="S54" s="13"/>
      <c r="T54" s="14"/>
      <c r="U54" s="14"/>
      <c r="V54" s="14"/>
      <c r="W54" s="14"/>
      <c r="X54" s="14"/>
      <c r="Y54" s="14"/>
      <c r="Z54" s="14"/>
      <c r="AA54" s="14"/>
    </row>
    <row r="55" spans="1:27" x14ac:dyDescent="0.2">
      <c r="A55" s="13">
        <v>41426</v>
      </c>
      <c r="B55" s="14">
        <f t="shared" si="0"/>
        <v>2013</v>
      </c>
      <c r="C55" s="200">
        <v>643937</v>
      </c>
      <c r="D55" s="142">
        <v>6815.2</v>
      </c>
      <c r="E55" s="142">
        <v>6861.8</v>
      </c>
      <c r="F55" s="142">
        <v>3092.4</v>
      </c>
      <c r="G55" s="142">
        <v>3103.8</v>
      </c>
      <c r="H55" s="142">
        <v>376.8</v>
      </c>
      <c r="I55" s="142">
        <v>378.6</v>
      </c>
      <c r="R55" s="200"/>
      <c r="S55" s="13"/>
      <c r="T55" s="14"/>
      <c r="U55" s="14"/>
      <c r="V55" s="14"/>
      <c r="W55" s="14"/>
      <c r="X55" s="14"/>
      <c r="Y55" s="14"/>
      <c r="Z55" s="14"/>
      <c r="AA55" s="14"/>
    </row>
    <row r="56" spans="1:27" x14ac:dyDescent="0.2">
      <c r="A56" s="13">
        <v>41456</v>
      </c>
      <c r="B56" s="14">
        <f t="shared" si="0"/>
        <v>2013</v>
      </c>
      <c r="C56" s="200">
        <v>643937</v>
      </c>
      <c r="D56" s="142">
        <v>6826.2</v>
      </c>
      <c r="E56" s="142">
        <v>6917.1</v>
      </c>
      <c r="F56" s="142">
        <v>3100</v>
      </c>
      <c r="G56" s="142">
        <v>3122.7</v>
      </c>
      <c r="H56" s="142">
        <v>375.3</v>
      </c>
      <c r="I56" s="142">
        <v>378.7</v>
      </c>
      <c r="R56" s="200"/>
      <c r="S56" s="13"/>
      <c r="T56" s="14"/>
      <c r="U56" s="14"/>
      <c r="V56" s="14"/>
      <c r="W56" s="14"/>
      <c r="X56" s="14"/>
      <c r="Y56" s="14"/>
      <c r="Z56" s="14"/>
      <c r="AA56" s="14"/>
    </row>
    <row r="57" spans="1:27" x14ac:dyDescent="0.2">
      <c r="A57" s="13">
        <v>41487</v>
      </c>
      <c r="B57" s="14">
        <f t="shared" si="0"/>
        <v>2013</v>
      </c>
      <c r="C57" s="200">
        <v>643937</v>
      </c>
      <c r="D57" s="142">
        <v>6833.9</v>
      </c>
      <c r="E57" s="142">
        <v>6934.7</v>
      </c>
      <c r="F57" s="142">
        <v>3110.2</v>
      </c>
      <c r="G57" s="142">
        <v>3145.2</v>
      </c>
      <c r="H57" s="142">
        <v>364.2</v>
      </c>
      <c r="I57" s="142">
        <v>368.3</v>
      </c>
      <c r="R57" s="200"/>
      <c r="S57" s="13"/>
      <c r="T57" s="14"/>
      <c r="U57" s="14"/>
      <c r="V57" s="14"/>
      <c r="W57" s="14"/>
      <c r="X57" s="14"/>
      <c r="Y57" s="14"/>
      <c r="Z57" s="14"/>
      <c r="AA57" s="14"/>
    </row>
    <row r="58" spans="1:27" x14ac:dyDescent="0.2">
      <c r="A58" s="13">
        <v>41518</v>
      </c>
      <c r="B58" s="14">
        <f t="shared" si="0"/>
        <v>2013</v>
      </c>
      <c r="C58" s="200">
        <v>643937</v>
      </c>
      <c r="D58" s="142">
        <v>6843.3</v>
      </c>
      <c r="E58" s="142">
        <v>6906.9</v>
      </c>
      <c r="F58" s="142">
        <v>3116.8</v>
      </c>
      <c r="G58" s="142">
        <v>3143.4</v>
      </c>
      <c r="H58" s="142">
        <v>362.4</v>
      </c>
      <c r="I58" s="142">
        <v>364.6</v>
      </c>
      <c r="R58" s="200"/>
      <c r="S58" s="13"/>
      <c r="T58" s="14"/>
      <c r="U58" s="14"/>
      <c r="V58" s="14"/>
      <c r="W58" s="14"/>
      <c r="X58" s="14"/>
      <c r="Y58" s="14"/>
      <c r="Z58" s="14"/>
      <c r="AA58" s="14"/>
    </row>
    <row r="59" spans="1:27" x14ac:dyDescent="0.2">
      <c r="A59" s="13">
        <v>41548</v>
      </c>
      <c r="B59" s="14">
        <f t="shared" si="0"/>
        <v>2013</v>
      </c>
      <c r="C59" s="200">
        <v>643937</v>
      </c>
      <c r="D59" s="142">
        <v>6850.3</v>
      </c>
      <c r="E59" s="142">
        <v>6889</v>
      </c>
      <c r="F59" s="142">
        <v>3116</v>
      </c>
      <c r="G59" s="142">
        <v>3136</v>
      </c>
      <c r="H59" s="142">
        <v>363.6</v>
      </c>
      <c r="I59" s="142">
        <v>366.5</v>
      </c>
      <c r="R59" s="200"/>
      <c r="S59" s="13"/>
      <c r="T59" s="14"/>
      <c r="U59" s="14"/>
      <c r="V59" s="14"/>
      <c r="W59" s="14"/>
      <c r="X59" s="14"/>
      <c r="Y59" s="14"/>
      <c r="Z59" s="14"/>
      <c r="AA59" s="14"/>
    </row>
    <row r="60" spans="1:27" x14ac:dyDescent="0.2">
      <c r="A60" s="13">
        <v>41579</v>
      </c>
      <c r="B60" s="14">
        <f t="shared" si="0"/>
        <v>2013</v>
      </c>
      <c r="C60" s="200">
        <v>643937</v>
      </c>
      <c r="D60" s="142">
        <v>6854</v>
      </c>
      <c r="E60" s="142">
        <v>6863.8</v>
      </c>
      <c r="F60" s="142">
        <v>3113.4</v>
      </c>
      <c r="G60" s="142">
        <v>3119.8</v>
      </c>
      <c r="H60" s="142">
        <v>369.8</v>
      </c>
      <c r="I60" s="142">
        <v>371.8</v>
      </c>
      <c r="R60" s="200"/>
      <c r="S60" s="13"/>
      <c r="T60" s="14"/>
      <c r="U60" s="14"/>
      <c r="V60" s="14"/>
      <c r="W60" s="14"/>
      <c r="X60" s="14"/>
      <c r="Y60" s="14"/>
      <c r="Z60" s="14"/>
      <c r="AA60" s="14"/>
    </row>
    <row r="61" spans="1:27" x14ac:dyDescent="0.2">
      <c r="A61" s="13">
        <v>41609</v>
      </c>
      <c r="B61" s="14">
        <f t="shared" si="0"/>
        <v>2013</v>
      </c>
      <c r="C61" s="200">
        <v>643937</v>
      </c>
      <c r="D61" s="142">
        <v>6850.4</v>
      </c>
      <c r="E61" s="142">
        <v>6849.3</v>
      </c>
      <c r="F61" s="142">
        <v>3108.4</v>
      </c>
      <c r="G61" s="142">
        <v>3114.3</v>
      </c>
      <c r="H61" s="142">
        <v>373.6</v>
      </c>
      <c r="I61" s="142">
        <v>376.6</v>
      </c>
      <c r="R61" s="200"/>
      <c r="S61" s="13"/>
      <c r="T61" s="14"/>
      <c r="U61" s="14"/>
      <c r="V61" s="14"/>
      <c r="W61" s="14"/>
      <c r="X61" s="14"/>
      <c r="Y61" s="14"/>
      <c r="Z61" s="14"/>
      <c r="AA61" s="14"/>
    </row>
    <row r="62" spans="1:27" x14ac:dyDescent="0.2">
      <c r="A62" s="13">
        <v>41640</v>
      </c>
      <c r="B62" s="14">
        <f t="shared" si="0"/>
        <v>2014</v>
      </c>
      <c r="C62" s="200">
        <v>659861.19999999995</v>
      </c>
      <c r="D62" s="142">
        <v>6848.3</v>
      </c>
      <c r="E62" s="142">
        <v>6806.1</v>
      </c>
      <c r="F62" s="142">
        <v>3105.1</v>
      </c>
      <c r="G62" s="142">
        <v>3097</v>
      </c>
      <c r="H62" s="142">
        <v>375.1</v>
      </c>
      <c r="I62" s="142">
        <v>376.3</v>
      </c>
      <c r="R62" s="200"/>
      <c r="S62" s="13"/>
      <c r="T62" s="14"/>
      <c r="U62" s="14"/>
      <c r="V62" s="14"/>
      <c r="W62" s="14"/>
      <c r="X62" s="14"/>
      <c r="Y62" s="14"/>
      <c r="Z62" s="14"/>
      <c r="AA62" s="14"/>
    </row>
    <row r="63" spans="1:27" x14ac:dyDescent="0.2">
      <c r="A63" s="13">
        <v>41671</v>
      </c>
      <c r="B63" s="14">
        <f t="shared" si="0"/>
        <v>2014</v>
      </c>
      <c r="C63" s="200">
        <v>659861.19999999995</v>
      </c>
      <c r="D63" s="142">
        <v>6850</v>
      </c>
      <c r="E63" s="142">
        <v>6772.3</v>
      </c>
      <c r="F63" s="142">
        <v>3109.9</v>
      </c>
      <c r="G63" s="142">
        <v>3085.6</v>
      </c>
      <c r="H63" s="142">
        <v>379.9</v>
      </c>
      <c r="I63" s="142">
        <v>382.3</v>
      </c>
      <c r="R63" s="200"/>
      <c r="S63" s="13"/>
      <c r="T63" s="14"/>
      <c r="U63" s="14"/>
      <c r="V63" s="14"/>
      <c r="W63" s="14"/>
      <c r="X63" s="14"/>
      <c r="Y63" s="14"/>
      <c r="Z63" s="14"/>
      <c r="AA63" s="14"/>
    </row>
    <row r="64" spans="1:27" x14ac:dyDescent="0.2">
      <c r="A64" s="13">
        <v>41699</v>
      </c>
      <c r="B64" s="14">
        <f t="shared" si="0"/>
        <v>2014</v>
      </c>
      <c r="C64" s="200">
        <v>659861.19999999995</v>
      </c>
      <c r="D64" s="142">
        <v>6856.4</v>
      </c>
      <c r="E64" s="142">
        <v>6751.3</v>
      </c>
      <c r="F64" s="142">
        <v>3115.2</v>
      </c>
      <c r="G64" s="142">
        <v>3073.7</v>
      </c>
      <c r="H64" s="142">
        <v>382.2</v>
      </c>
      <c r="I64" s="142">
        <v>382.2</v>
      </c>
      <c r="R64" s="200"/>
      <c r="S64" s="13"/>
      <c r="T64" s="14"/>
      <c r="U64" s="14"/>
      <c r="V64" s="14"/>
      <c r="W64" s="14"/>
      <c r="X64" s="14"/>
      <c r="Y64" s="14"/>
      <c r="Z64" s="14"/>
      <c r="AA64" s="14"/>
    </row>
    <row r="65" spans="1:27" x14ac:dyDescent="0.2">
      <c r="A65" s="13">
        <v>41730</v>
      </c>
      <c r="B65" s="14">
        <f t="shared" si="0"/>
        <v>2014</v>
      </c>
      <c r="C65" s="200">
        <v>659861.19999999995</v>
      </c>
      <c r="D65" s="142">
        <v>6869.6</v>
      </c>
      <c r="E65" s="142">
        <v>6785</v>
      </c>
      <c r="F65" s="142">
        <v>3126.8</v>
      </c>
      <c r="G65" s="142">
        <v>3095.4</v>
      </c>
      <c r="H65" s="142">
        <v>383.2</v>
      </c>
      <c r="I65" s="142">
        <v>382.5</v>
      </c>
      <c r="R65" s="200"/>
      <c r="S65" s="13"/>
      <c r="T65" s="14"/>
      <c r="U65" s="14"/>
      <c r="V65" s="14"/>
      <c r="W65" s="14"/>
      <c r="X65" s="14"/>
      <c r="Y65" s="14"/>
      <c r="Z65" s="14"/>
      <c r="AA65" s="14"/>
    </row>
    <row r="66" spans="1:27" x14ac:dyDescent="0.2">
      <c r="A66" s="13">
        <v>41760</v>
      </c>
      <c r="B66" s="14">
        <f t="shared" si="0"/>
        <v>2014</v>
      </c>
      <c r="C66" s="200">
        <v>659861.19999999995</v>
      </c>
      <c r="D66" s="142">
        <v>6870.6</v>
      </c>
      <c r="E66" s="142">
        <v>6842.6</v>
      </c>
      <c r="F66" s="142">
        <v>3114.3</v>
      </c>
      <c r="G66" s="142">
        <v>3103</v>
      </c>
      <c r="H66" s="142">
        <v>381.5</v>
      </c>
      <c r="I66" s="142">
        <v>379.7</v>
      </c>
      <c r="R66" s="200"/>
      <c r="S66" s="13"/>
      <c r="T66" s="14"/>
      <c r="U66" s="14"/>
      <c r="V66" s="14"/>
      <c r="W66" s="14"/>
      <c r="X66" s="14"/>
      <c r="Y66" s="14"/>
      <c r="Z66" s="14"/>
      <c r="AA66" s="14"/>
    </row>
    <row r="67" spans="1:27" x14ac:dyDescent="0.2">
      <c r="A67" s="13">
        <v>41791</v>
      </c>
      <c r="B67" s="14">
        <f t="shared" ref="B67:B130" si="1">YEAR(A67)</f>
        <v>2014</v>
      </c>
      <c r="C67" s="200">
        <v>659861.19999999995</v>
      </c>
      <c r="D67" s="142">
        <v>6865.4</v>
      </c>
      <c r="E67" s="142">
        <v>6912.9</v>
      </c>
      <c r="F67" s="142">
        <v>3091.8</v>
      </c>
      <c r="G67" s="142">
        <v>3107.5</v>
      </c>
      <c r="H67" s="142">
        <v>382</v>
      </c>
      <c r="I67" s="142">
        <v>383.3</v>
      </c>
      <c r="R67" s="200"/>
      <c r="S67" s="13"/>
      <c r="T67" s="14"/>
      <c r="U67" s="14"/>
      <c r="V67" s="14"/>
      <c r="W67" s="14"/>
      <c r="X67" s="14"/>
      <c r="Y67" s="14"/>
      <c r="Z67" s="14"/>
      <c r="AA67" s="14"/>
    </row>
    <row r="68" spans="1:27" x14ac:dyDescent="0.2">
      <c r="A68" s="13">
        <v>41821</v>
      </c>
      <c r="B68" s="14">
        <f t="shared" si="1"/>
        <v>2014</v>
      </c>
      <c r="C68" s="200">
        <v>659861.19999999995</v>
      </c>
      <c r="D68" s="142">
        <v>6864.4</v>
      </c>
      <c r="E68" s="142">
        <v>6957.8</v>
      </c>
      <c r="F68" s="142">
        <v>3067.1</v>
      </c>
      <c r="G68" s="142">
        <v>3095.5</v>
      </c>
      <c r="H68" s="142">
        <v>383.8</v>
      </c>
      <c r="I68" s="142">
        <v>386.4</v>
      </c>
      <c r="R68" s="200"/>
      <c r="S68" s="13"/>
      <c r="T68" s="14"/>
      <c r="U68" s="14"/>
      <c r="V68" s="14"/>
      <c r="W68" s="14"/>
      <c r="X68" s="14"/>
      <c r="Y68" s="14"/>
      <c r="Z68" s="14"/>
      <c r="AA68" s="14"/>
    </row>
    <row r="69" spans="1:27" x14ac:dyDescent="0.2">
      <c r="A69" s="13">
        <v>41852</v>
      </c>
      <c r="B69" s="14">
        <f t="shared" si="1"/>
        <v>2014</v>
      </c>
      <c r="C69" s="200">
        <v>659861.19999999995</v>
      </c>
      <c r="D69" s="142">
        <v>6869.9</v>
      </c>
      <c r="E69" s="142">
        <v>6969.7</v>
      </c>
      <c r="F69" s="142">
        <v>3056.5</v>
      </c>
      <c r="G69" s="142">
        <v>3094.2</v>
      </c>
      <c r="H69" s="142">
        <v>385.2</v>
      </c>
      <c r="I69" s="142">
        <v>388.9</v>
      </c>
      <c r="R69" s="200"/>
      <c r="S69" s="13"/>
      <c r="T69" s="14"/>
      <c r="U69" s="14"/>
      <c r="V69" s="14"/>
      <c r="W69" s="14"/>
      <c r="X69" s="14"/>
      <c r="Y69" s="14"/>
      <c r="Z69" s="14"/>
      <c r="AA69" s="14"/>
    </row>
    <row r="70" spans="1:27" x14ac:dyDescent="0.2">
      <c r="A70" s="13">
        <v>41883</v>
      </c>
      <c r="B70" s="14">
        <f t="shared" si="1"/>
        <v>2014</v>
      </c>
      <c r="C70" s="200">
        <v>659861.19999999995</v>
      </c>
      <c r="D70" s="142">
        <v>6884.5</v>
      </c>
      <c r="E70" s="142">
        <v>6944.1</v>
      </c>
      <c r="F70" s="142">
        <v>3058.5</v>
      </c>
      <c r="G70" s="142">
        <v>3085.3</v>
      </c>
      <c r="H70" s="142">
        <v>385.2</v>
      </c>
      <c r="I70" s="142">
        <v>386.9</v>
      </c>
      <c r="R70" s="200"/>
      <c r="S70" s="13"/>
      <c r="T70" s="14"/>
      <c r="U70" s="14"/>
      <c r="V70" s="14"/>
      <c r="W70" s="14"/>
      <c r="X70" s="14"/>
      <c r="Y70" s="14"/>
      <c r="Z70" s="14"/>
      <c r="AA70" s="14"/>
    </row>
    <row r="71" spans="1:27" x14ac:dyDescent="0.2">
      <c r="A71" s="13">
        <v>41913</v>
      </c>
      <c r="B71" s="14">
        <f t="shared" si="1"/>
        <v>2014</v>
      </c>
      <c r="C71" s="200">
        <v>659861.19999999995</v>
      </c>
      <c r="D71" s="142">
        <v>6901.5</v>
      </c>
      <c r="E71" s="142">
        <v>6936.6</v>
      </c>
      <c r="F71" s="142">
        <v>3072.7</v>
      </c>
      <c r="G71" s="142">
        <v>3089.4</v>
      </c>
      <c r="H71" s="142">
        <v>385.1</v>
      </c>
      <c r="I71" s="142">
        <v>387.2</v>
      </c>
      <c r="R71" s="200"/>
      <c r="S71" s="13"/>
      <c r="T71" s="14"/>
      <c r="U71" s="14"/>
      <c r="V71" s="14"/>
      <c r="W71" s="14"/>
      <c r="X71" s="14"/>
      <c r="Y71" s="14"/>
      <c r="Z71" s="14"/>
      <c r="AA71" s="14"/>
    </row>
    <row r="72" spans="1:27" x14ac:dyDescent="0.2">
      <c r="A72" s="13">
        <v>41944</v>
      </c>
      <c r="B72" s="14">
        <f t="shared" si="1"/>
        <v>2014</v>
      </c>
      <c r="C72" s="200">
        <v>659861.19999999995</v>
      </c>
      <c r="D72" s="142">
        <v>6907.5</v>
      </c>
      <c r="E72" s="142">
        <v>6914.3</v>
      </c>
      <c r="F72" s="142">
        <v>3082</v>
      </c>
      <c r="G72" s="142">
        <v>3084.8</v>
      </c>
      <c r="H72" s="142">
        <v>383</v>
      </c>
      <c r="I72" s="142">
        <v>384.2</v>
      </c>
      <c r="R72" s="200"/>
      <c r="S72" s="13"/>
      <c r="T72" s="14"/>
      <c r="U72" s="14"/>
      <c r="V72" s="14"/>
      <c r="W72" s="14"/>
      <c r="X72" s="14"/>
      <c r="Y72" s="14"/>
      <c r="Z72" s="14"/>
      <c r="AA72" s="14"/>
    </row>
    <row r="73" spans="1:27" x14ac:dyDescent="0.2">
      <c r="A73" s="13">
        <v>41974</v>
      </c>
      <c r="B73" s="14">
        <f t="shared" si="1"/>
        <v>2014</v>
      </c>
      <c r="C73" s="200">
        <v>659861.19999999995</v>
      </c>
      <c r="D73" s="142">
        <v>6903.1</v>
      </c>
      <c r="E73" s="142">
        <v>6903.2</v>
      </c>
      <c r="F73" s="142">
        <v>3080.1</v>
      </c>
      <c r="G73" s="142">
        <v>3082.8</v>
      </c>
      <c r="H73" s="142">
        <v>380</v>
      </c>
      <c r="I73" s="142">
        <v>382.5</v>
      </c>
      <c r="R73" s="200"/>
      <c r="S73" s="13"/>
      <c r="T73" s="14"/>
      <c r="U73" s="14"/>
      <c r="V73" s="14"/>
      <c r="W73" s="14"/>
      <c r="X73" s="14"/>
      <c r="Y73" s="14"/>
      <c r="Z73" s="14"/>
      <c r="AA73" s="14"/>
    </row>
    <row r="74" spans="1:27" x14ac:dyDescent="0.2">
      <c r="A74" s="13">
        <v>42005</v>
      </c>
      <c r="B74" s="14">
        <f t="shared" si="1"/>
        <v>2015</v>
      </c>
      <c r="C74" s="200">
        <v>677384</v>
      </c>
      <c r="D74" s="142">
        <v>6885.7</v>
      </c>
      <c r="E74" s="142">
        <v>6845.1</v>
      </c>
      <c r="F74" s="142">
        <v>3076.8</v>
      </c>
      <c r="G74" s="142">
        <v>3066.1</v>
      </c>
      <c r="H74" s="142">
        <v>379.5</v>
      </c>
      <c r="I74" s="142">
        <v>379.3</v>
      </c>
      <c r="R74" s="200"/>
      <c r="S74" s="13"/>
      <c r="T74" s="14"/>
      <c r="U74" s="14"/>
      <c r="V74" s="14"/>
      <c r="W74" s="14"/>
      <c r="X74" s="14"/>
      <c r="Y74" s="14"/>
      <c r="Z74" s="14"/>
      <c r="AA74" s="14"/>
    </row>
    <row r="75" spans="1:27" x14ac:dyDescent="0.2">
      <c r="A75" s="13">
        <v>42036</v>
      </c>
      <c r="B75" s="14">
        <f t="shared" si="1"/>
        <v>2015</v>
      </c>
      <c r="C75" s="200">
        <v>677384</v>
      </c>
      <c r="D75" s="142">
        <v>6885.3</v>
      </c>
      <c r="E75" s="142">
        <v>6810.3</v>
      </c>
      <c r="F75" s="142">
        <v>3085.5</v>
      </c>
      <c r="G75" s="142">
        <v>3057.4</v>
      </c>
      <c r="H75" s="142">
        <v>378.6</v>
      </c>
      <c r="I75" s="142">
        <v>376.2</v>
      </c>
      <c r="R75" s="200"/>
      <c r="S75" s="13"/>
      <c r="T75" s="14"/>
      <c r="U75" s="14"/>
      <c r="V75" s="14"/>
      <c r="W75" s="14"/>
      <c r="X75" s="14"/>
      <c r="Y75" s="14"/>
      <c r="Z75" s="14"/>
      <c r="AA75" s="14"/>
    </row>
    <row r="76" spans="1:27" x14ac:dyDescent="0.2">
      <c r="A76" s="13">
        <v>42064</v>
      </c>
      <c r="B76" s="14">
        <f t="shared" si="1"/>
        <v>2015</v>
      </c>
      <c r="C76" s="200">
        <v>677384</v>
      </c>
      <c r="D76" s="142">
        <v>6892.1</v>
      </c>
      <c r="E76" s="142">
        <v>6783.7</v>
      </c>
      <c r="F76" s="142">
        <v>3108.7</v>
      </c>
      <c r="G76" s="142">
        <v>3060.7</v>
      </c>
      <c r="H76" s="142">
        <v>379.4</v>
      </c>
      <c r="I76" s="142">
        <v>373.1</v>
      </c>
      <c r="R76" s="200"/>
      <c r="S76" s="13"/>
      <c r="T76" s="14"/>
      <c r="U76" s="14"/>
      <c r="V76" s="14"/>
      <c r="W76" s="14"/>
      <c r="X76" s="14"/>
      <c r="Y76" s="14"/>
      <c r="Z76" s="14"/>
      <c r="AA76" s="14"/>
    </row>
    <row r="77" spans="1:27" x14ac:dyDescent="0.2">
      <c r="A77" s="13">
        <v>42095</v>
      </c>
      <c r="B77" s="14">
        <f t="shared" si="1"/>
        <v>2015</v>
      </c>
      <c r="C77" s="200">
        <v>677384</v>
      </c>
      <c r="D77" s="142">
        <v>6897.3</v>
      </c>
      <c r="E77" s="142">
        <v>6805.6</v>
      </c>
      <c r="F77" s="142">
        <v>3122.7</v>
      </c>
      <c r="G77" s="142">
        <v>3086.6</v>
      </c>
      <c r="H77" s="142">
        <v>379.6</v>
      </c>
      <c r="I77" s="142">
        <v>374.7</v>
      </c>
      <c r="R77" s="200"/>
      <c r="S77" s="13"/>
      <c r="T77" s="14"/>
      <c r="U77" s="14"/>
      <c r="V77" s="14"/>
      <c r="W77" s="14"/>
      <c r="X77" s="14"/>
      <c r="Y77" s="14"/>
      <c r="Z77" s="14"/>
      <c r="AA77" s="14"/>
    </row>
    <row r="78" spans="1:27" x14ac:dyDescent="0.2">
      <c r="A78" s="13">
        <v>42125</v>
      </c>
      <c r="B78" s="14">
        <f t="shared" si="1"/>
        <v>2015</v>
      </c>
      <c r="C78" s="200">
        <v>677384</v>
      </c>
      <c r="D78" s="142">
        <v>6906.5</v>
      </c>
      <c r="E78" s="142">
        <v>6870.9</v>
      </c>
      <c r="F78" s="142">
        <v>3142.3</v>
      </c>
      <c r="G78" s="142">
        <v>3130.7</v>
      </c>
      <c r="H78" s="142">
        <v>385</v>
      </c>
      <c r="I78" s="142">
        <v>382.4</v>
      </c>
      <c r="R78" s="200"/>
      <c r="S78" s="13"/>
      <c r="T78" s="14"/>
      <c r="U78" s="14"/>
      <c r="V78" s="14"/>
      <c r="W78" s="14"/>
      <c r="X78" s="14"/>
      <c r="Y78" s="14"/>
      <c r="Z78" s="14"/>
      <c r="AA78" s="14"/>
    </row>
    <row r="79" spans="1:27" x14ac:dyDescent="0.2">
      <c r="A79" s="13">
        <v>42156</v>
      </c>
      <c r="B79" s="14">
        <f t="shared" si="1"/>
        <v>2015</v>
      </c>
      <c r="C79" s="200">
        <v>677384</v>
      </c>
      <c r="D79" s="142">
        <v>6921.3</v>
      </c>
      <c r="E79" s="142">
        <v>6965.8</v>
      </c>
      <c r="F79" s="142">
        <v>3163.2</v>
      </c>
      <c r="G79" s="142">
        <v>3182.8</v>
      </c>
      <c r="H79" s="142">
        <v>387.9</v>
      </c>
      <c r="I79" s="142">
        <v>389.3</v>
      </c>
      <c r="R79" s="200"/>
      <c r="S79" s="13"/>
      <c r="T79" s="14"/>
      <c r="U79" s="14"/>
      <c r="V79" s="14"/>
      <c r="W79" s="14"/>
      <c r="X79" s="14"/>
      <c r="Y79" s="14"/>
      <c r="Z79" s="14"/>
      <c r="AA79" s="14"/>
    </row>
    <row r="80" spans="1:27" x14ac:dyDescent="0.2">
      <c r="A80" s="13">
        <v>42186</v>
      </c>
      <c r="B80" s="14">
        <f t="shared" si="1"/>
        <v>2015</v>
      </c>
      <c r="C80" s="200">
        <v>677384</v>
      </c>
      <c r="D80" s="142">
        <v>6941.2</v>
      </c>
      <c r="E80" s="142">
        <v>7032.3</v>
      </c>
      <c r="F80" s="142">
        <v>3194.9</v>
      </c>
      <c r="G80" s="142">
        <v>3226.4</v>
      </c>
      <c r="H80" s="142">
        <v>392.4</v>
      </c>
      <c r="I80" s="142">
        <v>395.3</v>
      </c>
      <c r="R80" s="200"/>
      <c r="S80" s="13"/>
      <c r="T80" s="14"/>
      <c r="U80" s="14"/>
      <c r="V80" s="14"/>
      <c r="W80" s="14"/>
      <c r="X80" s="14"/>
      <c r="Y80" s="14"/>
      <c r="Z80" s="14"/>
      <c r="AA80" s="14"/>
    </row>
    <row r="81" spans="1:27" x14ac:dyDescent="0.2">
      <c r="A81" s="13">
        <v>42217</v>
      </c>
      <c r="B81" s="14">
        <f t="shared" si="1"/>
        <v>2015</v>
      </c>
      <c r="C81" s="200">
        <v>677384</v>
      </c>
      <c r="D81" s="142">
        <v>6949.2</v>
      </c>
      <c r="E81" s="142">
        <v>7045.7</v>
      </c>
      <c r="F81" s="142">
        <v>3214.6</v>
      </c>
      <c r="G81" s="142">
        <v>3251.2</v>
      </c>
      <c r="H81" s="142">
        <v>392.6</v>
      </c>
      <c r="I81" s="142">
        <v>397.2</v>
      </c>
      <c r="R81" s="200"/>
      <c r="S81" s="13"/>
      <c r="T81" s="14"/>
      <c r="U81" s="14"/>
      <c r="V81" s="14"/>
      <c r="W81" s="14"/>
      <c r="X81" s="14"/>
      <c r="Y81" s="14"/>
      <c r="Z81" s="14"/>
      <c r="AA81" s="14"/>
    </row>
    <row r="82" spans="1:27" x14ac:dyDescent="0.2">
      <c r="A82" s="13">
        <v>42248</v>
      </c>
      <c r="B82" s="14">
        <f t="shared" si="1"/>
        <v>2015</v>
      </c>
      <c r="C82" s="200">
        <v>677384</v>
      </c>
      <c r="D82" s="142">
        <v>6941.1</v>
      </c>
      <c r="E82" s="142">
        <v>6994.9</v>
      </c>
      <c r="F82" s="142">
        <v>3220.3</v>
      </c>
      <c r="G82" s="142">
        <v>3243.3</v>
      </c>
      <c r="H82" s="142">
        <v>390.5</v>
      </c>
      <c r="I82" s="142">
        <v>393.9</v>
      </c>
      <c r="R82" s="200"/>
      <c r="S82" s="13"/>
      <c r="T82" s="14"/>
      <c r="U82" s="14"/>
      <c r="V82" s="14"/>
      <c r="W82" s="14"/>
      <c r="X82" s="14"/>
      <c r="Y82" s="14"/>
      <c r="Z82" s="14"/>
      <c r="AA82" s="14"/>
    </row>
    <row r="83" spans="1:27" x14ac:dyDescent="0.2">
      <c r="A83" s="13">
        <v>42278</v>
      </c>
      <c r="B83" s="14">
        <f t="shared" si="1"/>
        <v>2015</v>
      </c>
      <c r="C83" s="200">
        <v>677384</v>
      </c>
      <c r="D83" s="142">
        <v>6934.8</v>
      </c>
      <c r="E83" s="142">
        <v>6969</v>
      </c>
      <c r="F83" s="142">
        <v>3216.5</v>
      </c>
      <c r="G83" s="142">
        <v>3229.5</v>
      </c>
      <c r="H83" s="142">
        <v>385.6</v>
      </c>
      <c r="I83" s="142">
        <v>388.2</v>
      </c>
      <c r="R83" s="200"/>
      <c r="S83" s="13"/>
      <c r="T83" s="14"/>
      <c r="U83" s="14"/>
      <c r="V83" s="14"/>
      <c r="W83" s="14"/>
      <c r="X83" s="14"/>
      <c r="Y83" s="14"/>
      <c r="Z83" s="14"/>
      <c r="AA83" s="14"/>
    </row>
    <row r="84" spans="1:27" x14ac:dyDescent="0.2">
      <c r="A84" s="13">
        <v>42309</v>
      </c>
      <c r="B84" s="14">
        <f t="shared" si="1"/>
        <v>2015</v>
      </c>
      <c r="C84" s="200">
        <v>677384</v>
      </c>
      <c r="D84" s="142">
        <v>6928.3</v>
      </c>
      <c r="E84" s="142">
        <v>6936.9</v>
      </c>
      <c r="F84" s="142">
        <v>3211.5</v>
      </c>
      <c r="G84" s="142">
        <v>3211.5</v>
      </c>
      <c r="H84" s="142">
        <v>384.5</v>
      </c>
      <c r="I84" s="142">
        <v>385.6</v>
      </c>
      <c r="R84" s="200"/>
      <c r="S84" s="13"/>
      <c r="T84" s="14"/>
      <c r="U84" s="14"/>
      <c r="V84" s="14"/>
      <c r="W84" s="14"/>
      <c r="X84" s="14"/>
      <c r="Y84" s="14"/>
      <c r="Z84" s="14"/>
      <c r="AA84" s="14"/>
    </row>
    <row r="85" spans="1:27" x14ac:dyDescent="0.2">
      <c r="A85" s="13">
        <v>42339</v>
      </c>
      <c r="B85" s="14">
        <f t="shared" si="1"/>
        <v>2015</v>
      </c>
      <c r="C85" s="200">
        <v>677384</v>
      </c>
      <c r="D85" s="142">
        <v>6942.8</v>
      </c>
      <c r="E85" s="142">
        <v>6948.2</v>
      </c>
      <c r="F85" s="142">
        <v>3220.1</v>
      </c>
      <c r="G85" s="142">
        <v>3220</v>
      </c>
      <c r="H85" s="142">
        <v>383.7</v>
      </c>
      <c r="I85" s="142">
        <v>385.4</v>
      </c>
      <c r="R85" s="200"/>
      <c r="S85" s="13"/>
      <c r="T85" s="14"/>
      <c r="U85" s="14"/>
      <c r="V85" s="14"/>
      <c r="W85" s="14"/>
      <c r="X85" s="14"/>
      <c r="Y85" s="14"/>
      <c r="Z85" s="14"/>
      <c r="AA85" s="14"/>
    </row>
    <row r="86" spans="1:27" x14ac:dyDescent="0.2">
      <c r="A86" s="13">
        <v>42370</v>
      </c>
      <c r="B86" s="14">
        <f t="shared" si="1"/>
        <v>2016</v>
      </c>
      <c r="C86" s="200">
        <v>692620.80000000005</v>
      </c>
      <c r="D86" s="142">
        <v>6957.7</v>
      </c>
      <c r="E86" s="142">
        <v>6919.2</v>
      </c>
      <c r="F86" s="142">
        <v>3227</v>
      </c>
      <c r="G86" s="142">
        <v>3213.9</v>
      </c>
      <c r="H86" s="142">
        <v>382.6</v>
      </c>
      <c r="I86" s="142">
        <v>381.7</v>
      </c>
      <c r="R86" s="200"/>
      <c r="S86" s="13"/>
      <c r="T86" s="14"/>
      <c r="U86" s="14"/>
      <c r="V86" s="14"/>
      <c r="W86" s="14"/>
      <c r="X86" s="14"/>
      <c r="Y86" s="14"/>
      <c r="Z86" s="14"/>
      <c r="AA86" s="14"/>
    </row>
    <row r="87" spans="1:27" x14ac:dyDescent="0.2">
      <c r="A87" s="13">
        <v>42401</v>
      </c>
      <c r="B87" s="14">
        <f t="shared" si="1"/>
        <v>2016</v>
      </c>
      <c r="C87" s="200">
        <v>692620.80000000005</v>
      </c>
      <c r="D87" s="142">
        <v>6970.6</v>
      </c>
      <c r="E87" s="142">
        <v>6896.8</v>
      </c>
      <c r="F87" s="142">
        <v>3221.1</v>
      </c>
      <c r="G87" s="142">
        <v>3193.2</v>
      </c>
      <c r="H87" s="142">
        <v>384.2</v>
      </c>
      <c r="I87" s="142">
        <v>380.8</v>
      </c>
      <c r="R87" s="200"/>
      <c r="S87" s="13"/>
      <c r="T87" s="14"/>
      <c r="U87" s="14"/>
      <c r="V87" s="14"/>
      <c r="W87" s="14"/>
      <c r="X87" s="14"/>
      <c r="Y87" s="14"/>
      <c r="Z87" s="14"/>
      <c r="AA87" s="14"/>
    </row>
    <row r="88" spans="1:27" x14ac:dyDescent="0.2">
      <c r="A88" s="13">
        <v>42430</v>
      </c>
      <c r="B88" s="14">
        <f t="shared" si="1"/>
        <v>2016</v>
      </c>
      <c r="C88" s="200">
        <v>692620.80000000005</v>
      </c>
      <c r="D88" s="142">
        <v>6978.1</v>
      </c>
      <c r="E88" s="142">
        <v>6872.4</v>
      </c>
      <c r="F88" s="142">
        <v>3210.6</v>
      </c>
      <c r="G88" s="142">
        <v>3165.9</v>
      </c>
      <c r="H88" s="142">
        <v>385.2</v>
      </c>
      <c r="I88" s="142">
        <v>378.9</v>
      </c>
      <c r="R88" s="200"/>
      <c r="S88" s="13"/>
      <c r="T88" s="14"/>
      <c r="U88" s="14"/>
      <c r="V88" s="14"/>
      <c r="W88" s="14"/>
      <c r="X88" s="14"/>
      <c r="Y88" s="14"/>
      <c r="Z88" s="14"/>
      <c r="AA88" s="14"/>
    </row>
    <row r="89" spans="1:27" x14ac:dyDescent="0.2">
      <c r="A89" s="13">
        <v>42461</v>
      </c>
      <c r="B89" s="14">
        <f t="shared" si="1"/>
        <v>2016</v>
      </c>
      <c r="C89" s="200">
        <v>692620.80000000005</v>
      </c>
      <c r="D89" s="142">
        <v>6981.8</v>
      </c>
      <c r="E89" s="142">
        <v>6890.3</v>
      </c>
      <c r="F89" s="142">
        <v>3208.5</v>
      </c>
      <c r="G89" s="142">
        <v>3172.5</v>
      </c>
      <c r="H89" s="142">
        <v>387.9</v>
      </c>
      <c r="I89" s="142">
        <v>383.7</v>
      </c>
      <c r="R89" s="200"/>
      <c r="S89" s="13"/>
      <c r="T89" s="14"/>
      <c r="U89" s="14"/>
      <c r="V89" s="14"/>
      <c r="W89" s="14"/>
      <c r="X89" s="14"/>
      <c r="Y89" s="14"/>
      <c r="Z89" s="14"/>
      <c r="AA89" s="14"/>
    </row>
    <row r="90" spans="1:27" x14ac:dyDescent="0.2">
      <c r="A90" s="13">
        <v>42491</v>
      </c>
      <c r="B90" s="14">
        <f t="shared" si="1"/>
        <v>2016</v>
      </c>
      <c r="C90" s="200">
        <v>692620.80000000005</v>
      </c>
      <c r="D90" s="142">
        <v>6994.4</v>
      </c>
      <c r="E90" s="142">
        <v>6962.5</v>
      </c>
      <c r="F90" s="142">
        <v>3217.7</v>
      </c>
      <c r="G90" s="142">
        <v>3207.8</v>
      </c>
      <c r="H90" s="142">
        <v>383.2</v>
      </c>
      <c r="I90" s="142">
        <v>382.3</v>
      </c>
      <c r="R90" s="200"/>
      <c r="S90" s="13"/>
      <c r="T90" s="14"/>
      <c r="U90" s="14"/>
      <c r="V90" s="14"/>
      <c r="W90" s="14"/>
      <c r="X90" s="14"/>
      <c r="Y90" s="14"/>
      <c r="Z90" s="14"/>
      <c r="AA90" s="14"/>
    </row>
    <row r="91" spans="1:27" x14ac:dyDescent="0.2">
      <c r="A91" s="13">
        <v>42522</v>
      </c>
      <c r="B91" s="14">
        <f t="shared" si="1"/>
        <v>2016</v>
      </c>
      <c r="C91" s="200">
        <v>692620.80000000005</v>
      </c>
      <c r="D91" s="142">
        <v>7001.9</v>
      </c>
      <c r="E91" s="142">
        <v>7047.3</v>
      </c>
      <c r="F91" s="142">
        <v>3230.3</v>
      </c>
      <c r="G91" s="142">
        <v>3251.8</v>
      </c>
      <c r="H91" s="142">
        <v>382.1</v>
      </c>
      <c r="I91" s="142">
        <v>384.6</v>
      </c>
      <c r="R91" s="200"/>
      <c r="S91" s="13"/>
      <c r="T91" s="14"/>
      <c r="U91" s="14"/>
      <c r="V91" s="14"/>
      <c r="W91" s="14"/>
      <c r="X91" s="14"/>
      <c r="Y91" s="14"/>
      <c r="Z91" s="14"/>
      <c r="AA91" s="14"/>
    </row>
    <row r="92" spans="1:27" x14ac:dyDescent="0.2">
      <c r="A92" s="13">
        <v>42552</v>
      </c>
      <c r="B92" s="14">
        <f t="shared" si="1"/>
        <v>2016</v>
      </c>
      <c r="C92" s="200">
        <v>692620.80000000005</v>
      </c>
      <c r="D92" s="142">
        <v>6995.7</v>
      </c>
      <c r="E92" s="142">
        <v>7090.8</v>
      </c>
      <c r="F92" s="142">
        <v>3229.4</v>
      </c>
      <c r="G92" s="142">
        <v>3265.5</v>
      </c>
      <c r="H92" s="142">
        <v>379.1</v>
      </c>
      <c r="I92" s="142">
        <v>382.2</v>
      </c>
      <c r="R92" s="200"/>
      <c r="S92" s="13"/>
      <c r="T92" s="14"/>
      <c r="U92" s="14"/>
      <c r="V92" s="14"/>
      <c r="W92" s="14"/>
      <c r="X92" s="14"/>
      <c r="Y92" s="14"/>
      <c r="Z92" s="14"/>
      <c r="AA92" s="14"/>
    </row>
    <row r="93" spans="1:27" x14ac:dyDescent="0.2">
      <c r="A93" s="13">
        <v>42583</v>
      </c>
      <c r="B93" s="14">
        <f t="shared" si="1"/>
        <v>2016</v>
      </c>
      <c r="C93" s="200">
        <v>692620.80000000005</v>
      </c>
      <c r="D93" s="142">
        <v>6990.6</v>
      </c>
      <c r="E93" s="142">
        <v>7083.3</v>
      </c>
      <c r="F93" s="142">
        <v>3224.8</v>
      </c>
      <c r="G93" s="142">
        <v>3263</v>
      </c>
      <c r="H93" s="142">
        <v>379.5</v>
      </c>
      <c r="I93" s="142">
        <v>380.6</v>
      </c>
      <c r="R93" s="200"/>
      <c r="S93" s="13"/>
      <c r="T93" s="14"/>
      <c r="U93" s="14"/>
      <c r="V93" s="14"/>
      <c r="W93" s="14"/>
      <c r="X93" s="14"/>
      <c r="Y93" s="14"/>
      <c r="Z93" s="14"/>
      <c r="AA93" s="14"/>
    </row>
    <row r="94" spans="1:27" x14ac:dyDescent="0.2">
      <c r="A94" s="13">
        <v>42614</v>
      </c>
      <c r="B94" s="14">
        <f t="shared" si="1"/>
        <v>2016</v>
      </c>
      <c r="C94" s="200">
        <v>692620.80000000005</v>
      </c>
      <c r="D94" s="142">
        <v>6988.9</v>
      </c>
      <c r="E94" s="142">
        <v>7037</v>
      </c>
      <c r="F94" s="142">
        <v>3216.9</v>
      </c>
      <c r="G94" s="142">
        <v>3236.1</v>
      </c>
      <c r="H94" s="142">
        <v>382.3</v>
      </c>
      <c r="I94" s="142">
        <v>381.7</v>
      </c>
      <c r="R94" s="200"/>
      <c r="S94" s="13"/>
      <c r="T94" s="14"/>
      <c r="U94" s="14"/>
      <c r="V94" s="14"/>
      <c r="W94" s="14"/>
      <c r="X94" s="14"/>
      <c r="Y94" s="14"/>
      <c r="Z94" s="14"/>
      <c r="AA94" s="14"/>
    </row>
    <row r="95" spans="1:27" x14ac:dyDescent="0.2">
      <c r="A95" s="13">
        <v>42644</v>
      </c>
      <c r="B95" s="14">
        <f t="shared" si="1"/>
        <v>2016</v>
      </c>
      <c r="C95" s="200">
        <v>692620.80000000005</v>
      </c>
      <c r="D95" s="142">
        <v>7006.2</v>
      </c>
      <c r="E95" s="142">
        <v>7033.4</v>
      </c>
      <c r="F95" s="142">
        <v>3209.8</v>
      </c>
      <c r="G95" s="142">
        <v>3217.5</v>
      </c>
      <c r="H95" s="142">
        <v>386.2</v>
      </c>
      <c r="I95" s="142">
        <v>384.6</v>
      </c>
      <c r="R95" s="200"/>
      <c r="S95" s="13"/>
      <c r="T95" s="14"/>
      <c r="U95" s="14"/>
      <c r="V95" s="14"/>
      <c r="W95" s="14"/>
      <c r="X95" s="14"/>
      <c r="Y95" s="14"/>
      <c r="Z95" s="14"/>
      <c r="AA95" s="14"/>
    </row>
    <row r="96" spans="1:27" x14ac:dyDescent="0.2">
      <c r="A96" s="13">
        <v>42675</v>
      </c>
      <c r="B96" s="14">
        <f t="shared" si="1"/>
        <v>2016</v>
      </c>
      <c r="C96" s="200">
        <v>692620.80000000005</v>
      </c>
      <c r="D96" s="142">
        <v>7018.5</v>
      </c>
      <c r="E96" s="142">
        <v>7026.9</v>
      </c>
      <c r="F96" s="142">
        <v>3207.3</v>
      </c>
      <c r="G96" s="142">
        <v>3203.3</v>
      </c>
      <c r="H96" s="142">
        <v>392.2</v>
      </c>
      <c r="I96" s="142">
        <v>391.8</v>
      </c>
      <c r="R96" s="200"/>
      <c r="S96" s="13"/>
      <c r="T96" s="14"/>
      <c r="U96" s="14"/>
      <c r="V96" s="14"/>
      <c r="W96" s="14"/>
      <c r="X96" s="14"/>
      <c r="Y96" s="14"/>
      <c r="Z96" s="14"/>
      <c r="AA96" s="14"/>
    </row>
    <row r="97" spans="1:27" x14ac:dyDescent="0.2">
      <c r="A97" s="13">
        <v>42705</v>
      </c>
      <c r="B97" s="14">
        <f t="shared" si="1"/>
        <v>2016</v>
      </c>
      <c r="C97" s="200">
        <v>692620.80000000005</v>
      </c>
      <c r="D97" s="142">
        <v>7028.8</v>
      </c>
      <c r="E97" s="142">
        <v>7041.6</v>
      </c>
      <c r="F97" s="142">
        <v>3203.9</v>
      </c>
      <c r="G97" s="142">
        <v>3206.3</v>
      </c>
      <c r="H97" s="142">
        <v>397.1</v>
      </c>
      <c r="I97" s="142">
        <v>398</v>
      </c>
      <c r="R97" s="200"/>
      <c r="S97" s="13"/>
      <c r="T97" s="14"/>
      <c r="U97" s="14"/>
      <c r="V97" s="14"/>
      <c r="W97" s="14"/>
      <c r="X97" s="14"/>
      <c r="Y97" s="14"/>
      <c r="Z97" s="14"/>
      <c r="AA97" s="14"/>
    </row>
    <row r="98" spans="1:27" x14ac:dyDescent="0.2">
      <c r="A98" s="13">
        <v>42736</v>
      </c>
      <c r="B98" s="14">
        <f t="shared" si="1"/>
        <v>2017</v>
      </c>
      <c r="C98" s="200">
        <v>713254.1</v>
      </c>
      <c r="D98" s="142">
        <v>7045.6</v>
      </c>
      <c r="E98" s="142">
        <v>7018.6</v>
      </c>
      <c r="F98" s="142">
        <v>3213.3</v>
      </c>
      <c r="G98" s="142">
        <v>3203.7</v>
      </c>
      <c r="H98" s="142">
        <v>398.1</v>
      </c>
      <c r="I98" s="142">
        <v>397.6</v>
      </c>
      <c r="R98" s="200"/>
      <c r="S98" s="13"/>
      <c r="T98" s="14"/>
      <c r="U98" s="14"/>
      <c r="V98" s="14"/>
      <c r="W98" s="14"/>
      <c r="X98" s="14"/>
      <c r="Y98" s="14"/>
      <c r="Z98" s="14"/>
      <c r="AA98" s="14"/>
    </row>
    <row r="99" spans="1:27" x14ac:dyDescent="0.2">
      <c r="A99" s="13">
        <v>42767</v>
      </c>
      <c r="B99" s="14">
        <f t="shared" si="1"/>
        <v>2017</v>
      </c>
      <c r="C99" s="200">
        <v>713254.1</v>
      </c>
      <c r="D99" s="142">
        <v>7060.7</v>
      </c>
      <c r="E99" s="142">
        <v>6996</v>
      </c>
      <c r="F99" s="142">
        <v>3230.3</v>
      </c>
      <c r="G99" s="142">
        <v>3206.5</v>
      </c>
      <c r="H99" s="142">
        <v>398.6</v>
      </c>
      <c r="I99" s="142">
        <v>396.1</v>
      </c>
      <c r="R99" s="200"/>
      <c r="S99" s="13"/>
      <c r="T99" s="14"/>
      <c r="U99" s="14"/>
      <c r="V99" s="14"/>
      <c r="W99" s="14"/>
      <c r="X99" s="14"/>
      <c r="Y99" s="14"/>
      <c r="Z99" s="14"/>
      <c r="AA99" s="14"/>
    </row>
    <row r="100" spans="1:27" x14ac:dyDescent="0.2">
      <c r="A100" s="13">
        <v>42795</v>
      </c>
      <c r="B100" s="14">
        <f t="shared" si="1"/>
        <v>2017</v>
      </c>
      <c r="C100" s="200">
        <v>713254.1</v>
      </c>
      <c r="D100" s="142">
        <v>7074.2</v>
      </c>
      <c r="E100" s="142">
        <v>6972</v>
      </c>
      <c r="F100" s="142">
        <v>3247.6</v>
      </c>
      <c r="G100" s="142">
        <v>3204.7</v>
      </c>
      <c r="H100" s="142">
        <v>402</v>
      </c>
      <c r="I100" s="142">
        <v>396.5</v>
      </c>
      <c r="R100" s="200"/>
      <c r="S100" s="13"/>
      <c r="T100" s="14"/>
      <c r="U100" s="14"/>
      <c r="V100" s="14"/>
      <c r="W100" s="14"/>
      <c r="X100" s="14"/>
      <c r="Y100" s="14"/>
      <c r="Z100" s="14"/>
      <c r="AA100" s="14"/>
    </row>
    <row r="101" spans="1:27" x14ac:dyDescent="0.2">
      <c r="A101" s="13">
        <v>42826</v>
      </c>
      <c r="B101" s="14">
        <f t="shared" si="1"/>
        <v>2017</v>
      </c>
      <c r="C101" s="200">
        <v>713254.1</v>
      </c>
      <c r="D101" s="142">
        <v>7074.8</v>
      </c>
      <c r="E101" s="142">
        <v>6982.8</v>
      </c>
      <c r="F101" s="142">
        <v>3257.7</v>
      </c>
      <c r="G101" s="142">
        <v>3222.4</v>
      </c>
      <c r="H101" s="142">
        <v>411</v>
      </c>
      <c r="I101" s="142">
        <v>406.8</v>
      </c>
      <c r="R101" s="200"/>
      <c r="S101" s="13"/>
      <c r="T101" s="14"/>
      <c r="U101" s="14"/>
      <c r="V101" s="14"/>
      <c r="W101" s="14"/>
      <c r="X101" s="14"/>
      <c r="Y101" s="14"/>
      <c r="Z101" s="14"/>
      <c r="AA101" s="14"/>
    </row>
    <row r="102" spans="1:27" x14ac:dyDescent="0.2">
      <c r="A102" s="13">
        <v>42856</v>
      </c>
      <c r="B102" s="14">
        <f t="shared" si="1"/>
        <v>2017</v>
      </c>
      <c r="C102" s="200">
        <v>713254.1</v>
      </c>
      <c r="D102" s="142">
        <v>7080.7</v>
      </c>
      <c r="E102" s="142">
        <v>7047.4</v>
      </c>
      <c r="F102" s="142">
        <v>3266.8</v>
      </c>
      <c r="G102" s="142">
        <v>3255.9</v>
      </c>
      <c r="H102" s="142">
        <v>416.7</v>
      </c>
      <c r="I102" s="142">
        <v>414.8</v>
      </c>
      <c r="R102" s="200"/>
      <c r="S102" s="13"/>
      <c r="T102" s="14"/>
      <c r="U102" s="14"/>
      <c r="V102" s="14"/>
      <c r="W102" s="14"/>
      <c r="X102" s="14"/>
      <c r="Y102" s="14"/>
      <c r="Z102" s="14"/>
      <c r="AA102" s="14"/>
    </row>
    <row r="103" spans="1:27" x14ac:dyDescent="0.2">
      <c r="A103" s="13">
        <v>42887</v>
      </c>
      <c r="B103" s="14">
        <f t="shared" si="1"/>
        <v>2017</v>
      </c>
      <c r="C103" s="200">
        <v>713254.1</v>
      </c>
      <c r="D103" s="142">
        <v>7085.4</v>
      </c>
      <c r="E103" s="142">
        <v>7129.6</v>
      </c>
      <c r="F103" s="142">
        <v>3268.7</v>
      </c>
      <c r="G103" s="142">
        <v>3289.1</v>
      </c>
      <c r="H103" s="142">
        <v>417.8</v>
      </c>
      <c r="I103" s="142">
        <v>419.3</v>
      </c>
      <c r="R103" s="200"/>
      <c r="S103" s="13"/>
      <c r="T103" s="14"/>
      <c r="U103" s="14"/>
      <c r="V103" s="14"/>
      <c r="W103" s="14"/>
      <c r="X103" s="14"/>
      <c r="Y103" s="14"/>
      <c r="Z103" s="14"/>
      <c r="AA103" s="14"/>
    </row>
    <row r="104" spans="1:27" x14ac:dyDescent="0.2">
      <c r="A104" s="13">
        <v>42917</v>
      </c>
      <c r="B104" s="14">
        <f t="shared" si="1"/>
        <v>2017</v>
      </c>
      <c r="C104" s="200">
        <v>713254.1</v>
      </c>
      <c r="D104" s="142">
        <v>7099.9</v>
      </c>
      <c r="E104" s="142">
        <v>7195</v>
      </c>
      <c r="F104" s="142">
        <v>3270</v>
      </c>
      <c r="G104" s="142">
        <v>3308.7</v>
      </c>
      <c r="H104" s="142">
        <v>421.3</v>
      </c>
      <c r="I104" s="142">
        <v>422.9</v>
      </c>
      <c r="R104" s="200"/>
      <c r="S104" s="13"/>
      <c r="T104" s="14"/>
      <c r="U104" s="14"/>
      <c r="V104" s="14"/>
      <c r="W104" s="14"/>
      <c r="X104" s="14"/>
      <c r="Y104" s="14"/>
      <c r="Z104" s="14"/>
      <c r="AA104" s="14"/>
    </row>
    <row r="105" spans="1:27" x14ac:dyDescent="0.2">
      <c r="A105" s="13">
        <v>42948</v>
      </c>
      <c r="B105" s="14">
        <f t="shared" si="1"/>
        <v>2017</v>
      </c>
      <c r="C105" s="200">
        <v>713254.1</v>
      </c>
      <c r="D105" s="142">
        <v>7121.3</v>
      </c>
      <c r="E105" s="142">
        <v>7213.7</v>
      </c>
      <c r="F105" s="142">
        <v>3278.6</v>
      </c>
      <c r="G105" s="142">
        <v>3315.2</v>
      </c>
      <c r="H105" s="142">
        <v>427.8</v>
      </c>
      <c r="I105" s="142">
        <v>429.1</v>
      </c>
      <c r="R105" s="200"/>
      <c r="S105" s="13"/>
      <c r="T105" s="14"/>
      <c r="U105" s="14"/>
      <c r="V105" s="14"/>
      <c r="W105" s="14"/>
      <c r="X105" s="14"/>
      <c r="Y105" s="14"/>
      <c r="Z105" s="14"/>
      <c r="AA105" s="14"/>
    </row>
    <row r="106" spans="1:27" x14ac:dyDescent="0.2">
      <c r="A106" s="13">
        <v>42979</v>
      </c>
      <c r="B106" s="14">
        <f t="shared" si="1"/>
        <v>2017</v>
      </c>
      <c r="C106" s="200">
        <v>713254.1</v>
      </c>
      <c r="D106" s="142">
        <v>7150.1</v>
      </c>
      <c r="E106" s="142">
        <v>7197</v>
      </c>
      <c r="F106" s="142">
        <v>3297.7</v>
      </c>
      <c r="G106" s="142">
        <v>3313.7</v>
      </c>
      <c r="H106" s="142">
        <v>432.9</v>
      </c>
      <c r="I106" s="142">
        <v>432.4</v>
      </c>
      <c r="R106" s="200"/>
      <c r="S106" s="13"/>
      <c r="T106" s="14"/>
      <c r="U106" s="14"/>
      <c r="V106" s="14"/>
      <c r="W106" s="14"/>
      <c r="X106" s="14"/>
      <c r="Y106" s="14"/>
      <c r="Z106" s="14"/>
      <c r="AA106" s="14"/>
    </row>
    <row r="107" spans="1:27" x14ac:dyDescent="0.2">
      <c r="A107" s="13">
        <v>43009</v>
      </c>
      <c r="B107" s="14">
        <f t="shared" si="1"/>
        <v>2017</v>
      </c>
      <c r="C107" s="200">
        <v>713254.1</v>
      </c>
      <c r="D107" s="142">
        <v>7170.5</v>
      </c>
      <c r="E107" s="142">
        <v>7193.7</v>
      </c>
      <c r="F107" s="142">
        <v>3320.8</v>
      </c>
      <c r="G107" s="142">
        <v>3320.5</v>
      </c>
      <c r="H107" s="142">
        <v>430.7</v>
      </c>
      <c r="I107" s="142">
        <v>430.3</v>
      </c>
      <c r="R107" s="200"/>
      <c r="S107" s="13"/>
      <c r="T107" s="14"/>
      <c r="U107" s="14"/>
      <c r="V107" s="14"/>
      <c r="W107" s="14"/>
      <c r="X107" s="14"/>
      <c r="Y107" s="14"/>
      <c r="Z107" s="14"/>
      <c r="AA107" s="14"/>
    </row>
    <row r="108" spans="1:27" x14ac:dyDescent="0.2">
      <c r="A108" s="13">
        <v>43040</v>
      </c>
      <c r="B108" s="14">
        <f t="shared" si="1"/>
        <v>2017</v>
      </c>
      <c r="C108" s="200">
        <v>713254.1</v>
      </c>
      <c r="D108" s="142">
        <v>7189.6</v>
      </c>
      <c r="E108" s="142">
        <v>7194.2</v>
      </c>
      <c r="F108" s="142">
        <v>3335.4</v>
      </c>
      <c r="G108" s="142">
        <v>3326.2</v>
      </c>
      <c r="H108" s="142">
        <v>426.2</v>
      </c>
      <c r="I108" s="142">
        <v>426.2</v>
      </c>
      <c r="R108" s="200"/>
      <c r="S108" s="13"/>
      <c r="T108" s="14"/>
      <c r="U108" s="14"/>
      <c r="V108" s="14"/>
      <c r="W108" s="14"/>
      <c r="X108" s="14"/>
      <c r="Y108" s="14"/>
      <c r="Z108" s="14"/>
      <c r="AA108" s="14"/>
    </row>
    <row r="109" spans="1:27" x14ac:dyDescent="0.2">
      <c r="A109" s="13">
        <v>43070</v>
      </c>
      <c r="B109" s="14">
        <f t="shared" si="1"/>
        <v>2017</v>
      </c>
      <c r="C109" s="200">
        <v>713254.1</v>
      </c>
      <c r="D109" s="142">
        <v>7203.1</v>
      </c>
      <c r="E109" s="142">
        <v>7213.4</v>
      </c>
      <c r="F109" s="142">
        <v>3352.3</v>
      </c>
      <c r="G109" s="142">
        <v>3351</v>
      </c>
      <c r="H109" s="142">
        <v>421.4</v>
      </c>
      <c r="I109" s="142">
        <v>423.3</v>
      </c>
      <c r="R109" s="200"/>
      <c r="S109" s="13"/>
      <c r="T109" s="14"/>
      <c r="U109" s="14"/>
      <c r="V109" s="14"/>
      <c r="W109" s="14"/>
      <c r="X109" s="14"/>
      <c r="Y109" s="14"/>
      <c r="Z109" s="14"/>
      <c r="AA109" s="14"/>
    </row>
    <row r="110" spans="1:27" x14ac:dyDescent="0.2">
      <c r="A110" s="13">
        <v>43101</v>
      </c>
      <c r="B110" s="14">
        <f t="shared" si="1"/>
        <v>2018</v>
      </c>
      <c r="C110" s="200">
        <v>730276.2</v>
      </c>
      <c r="D110" s="142">
        <v>7199.8</v>
      </c>
      <c r="E110" s="142">
        <v>7172.6</v>
      </c>
      <c r="F110" s="142">
        <v>3357.1</v>
      </c>
      <c r="G110" s="142">
        <v>3347.1</v>
      </c>
      <c r="H110" s="142">
        <v>420.4</v>
      </c>
      <c r="I110" s="142">
        <v>420.7</v>
      </c>
      <c r="R110" s="200"/>
      <c r="S110" s="13"/>
      <c r="T110" s="14"/>
      <c r="U110" s="14"/>
      <c r="V110" s="14"/>
      <c r="W110" s="14"/>
      <c r="X110" s="14"/>
      <c r="Y110" s="14"/>
      <c r="Z110" s="14"/>
      <c r="AA110" s="14"/>
    </row>
    <row r="111" spans="1:27" x14ac:dyDescent="0.2">
      <c r="A111" s="13">
        <v>43132</v>
      </c>
      <c r="B111" s="14">
        <f t="shared" si="1"/>
        <v>2018</v>
      </c>
      <c r="C111" s="200">
        <v>730276.2</v>
      </c>
      <c r="D111" s="142">
        <v>7189.2</v>
      </c>
      <c r="E111" s="142">
        <v>7125.8</v>
      </c>
      <c r="F111" s="142">
        <v>3356.1</v>
      </c>
      <c r="G111" s="142">
        <v>3334.6</v>
      </c>
      <c r="H111" s="142">
        <v>415.9</v>
      </c>
      <c r="I111" s="142">
        <v>413.8</v>
      </c>
      <c r="R111" s="200"/>
      <c r="S111" s="13"/>
      <c r="T111" s="14"/>
      <c r="U111" s="14"/>
      <c r="V111" s="14"/>
      <c r="W111" s="14"/>
      <c r="X111" s="14"/>
      <c r="Y111" s="14"/>
      <c r="Z111" s="14"/>
      <c r="AA111" s="14"/>
    </row>
    <row r="112" spans="1:27" x14ac:dyDescent="0.2">
      <c r="A112" s="13">
        <v>43160</v>
      </c>
      <c r="B112" s="14">
        <f t="shared" si="1"/>
        <v>2018</v>
      </c>
      <c r="C112" s="200">
        <v>730276.2</v>
      </c>
      <c r="D112" s="142">
        <v>7185</v>
      </c>
      <c r="E112" s="142">
        <v>7082.3</v>
      </c>
      <c r="F112" s="142">
        <v>3345.3</v>
      </c>
      <c r="G112" s="142">
        <v>3305.7</v>
      </c>
      <c r="H112" s="142">
        <v>413.4</v>
      </c>
      <c r="I112" s="142">
        <v>407.7</v>
      </c>
      <c r="R112" s="200"/>
      <c r="S112" s="13"/>
      <c r="T112" s="14"/>
      <c r="U112" s="14"/>
      <c r="V112" s="14"/>
      <c r="W112" s="14"/>
      <c r="X112" s="14"/>
      <c r="Y112" s="14"/>
      <c r="Z112" s="14"/>
      <c r="AA112" s="14"/>
    </row>
    <row r="113" spans="1:27" x14ac:dyDescent="0.2">
      <c r="A113" s="13">
        <v>43191</v>
      </c>
      <c r="B113" s="14">
        <f t="shared" si="1"/>
        <v>2018</v>
      </c>
      <c r="C113" s="200">
        <v>730276.2</v>
      </c>
      <c r="D113" s="142">
        <v>7198.2</v>
      </c>
      <c r="E113" s="142">
        <v>7108.4</v>
      </c>
      <c r="F113" s="142">
        <v>3338.5</v>
      </c>
      <c r="G113" s="142">
        <v>3307.1</v>
      </c>
      <c r="H113" s="142">
        <v>410</v>
      </c>
      <c r="I113" s="142">
        <v>403.8</v>
      </c>
      <c r="R113" s="200"/>
      <c r="S113" s="13"/>
      <c r="T113" s="14"/>
      <c r="U113" s="14"/>
      <c r="V113" s="14"/>
      <c r="W113" s="14"/>
      <c r="X113" s="14"/>
      <c r="Y113" s="14"/>
      <c r="Z113" s="14"/>
      <c r="AA113" s="14"/>
    </row>
    <row r="114" spans="1:27" x14ac:dyDescent="0.2">
      <c r="A114" s="13">
        <v>43221</v>
      </c>
      <c r="B114" s="14">
        <f t="shared" si="1"/>
        <v>2018</v>
      </c>
      <c r="C114" s="200">
        <v>730276.2</v>
      </c>
      <c r="D114" s="142">
        <v>7208.1</v>
      </c>
      <c r="E114" s="142">
        <v>7174.7</v>
      </c>
      <c r="F114" s="142">
        <v>3335</v>
      </c>
      <c r="G114" s="142">
        <v>3326.5</v>
      </c>
      <c r="H114" s="142">
        <v>412.2</v>
      </c>
      <c r="I114" s="142">
        <v>408.1</v>
      </c>
      <c r="R114" s="200"/>
      <c r="S114" s="13"/>
      <c r="T114" s="14"/>
      <c r="U114" s="14"/>
      <c r="V114" s="14"/>
      <c r="W114" s="14"/>
      <c r="X114" s="14"/>
      <c r="Y114" s="14"/>
      <c r="Z114" s="14"/>
      <c r="AA114" s="14"/>
    </row>
    <row r="115" spans="1:27" x14ac:dyDescent="0.2">
      <c r="A115" s="13">
        <v>43252</v>
      </c>
      <c r="B115" s="14">
        <f t="shared" si="1"/>
        <v>2018</v>
      </c>
      <c r="C115" s="200">
        <v>730276.2</v>
      </c>
      <c r="D115" s="142">
        <v>7224.1</v>
      </c>
      <c r="E115" s="142">
        <v>7269.2</v>
      </c>
      <c r="F115" s="142">
        <v>3341.9</v>
      </c>
      <c r="G115" s="142">
        <v>3363.4</v>
      </c>
      <c r="H115" s="142">
        <v>414.9</v>
      </c>
      <c r="I115" s="142">
        <v>414.3</v>
      </c>
      <c r="R115" s="200"/>
      <c r="S115" s="13"/>
      <c r="T115" s="14"/>
      <c r="U115" s="14"/>
      <c r="V115" s="14"/>
      <c r="W115" s="14"/>
      <c r="X115" s="14"/>
      <c r="Y115" s="14"/>
      <c r="Z115" s="14"/>
      <c r="AA115" s="14"/>
    </row>
    <row r="116" spans="1:27" x14ac:dyDescent="0.2">
      <c r="A116" s="13">
        <v>43282</v>
      </c>
      <c r="B116" s="14">
        <f t="shared" si="1"/>
        <v>2018</v>
      </c>
      <c r="C116" s="200">
        <v>730276.2</v>
      </c>
      <c r="D116" s="142">
        <v>7258.6</v>
      </c>
      <c r="E116" s="142">
        <v>7352.5</v>
      </c>
      <c r="F116" s="142">
        <v>3357.7</v>
      </c>
      <c r="G116" s="142">
        <v>3397.6</v>
      </c>
      <c r="H116" s="142">
        <v>416.4</v>
      </c>
      <c r="I116" s="142">
        <v>418.9</v>
      </c>
      <c r="R116" s="200"/>
      <c r="S116" s="13"/>
      <c r="T116" s="14"/>
      <c r="U116" s="14"/>
      <c r="V116" s="14"/>
      <c r="W116" s="14"/>
      <c r="X116" s="14"/>
      <c r="Y116" s="14"/>
      <c r="Z116" s="14"/>
      <c r="AA116" s="14"/>
    </row>
    <row r="117" spans="1:27" x14ac:dyDescent="0.2">
      <c r="A117" s="13">
        <v>43313</v>
      </c>
      <c r="B117" s="14">
        <f t="shared" si="1"/>
        <v>2018</v>
      </c>
      <c r="C117" s="200">
        <v>730276.2</v>
      </c>
      <c r="D117" s="142">
        <v>7264.8</v>
      </c>
      <c r="E117" s="142">
        <v>7356</v>
      </c>
      <c r="F117" s="142">
        <v>3354.6</v>
      </c>
      <c r="G117" s="142">
        <v>3390.3</v>
      </c>
      <c r="H117" s="142">
        <v>413.1</v>
      </c>
      <c r="I117" s="142">
        <v>416.3</v>
      </c>
      <c r="R117" s="200"/>
      <c r="S117" s="13"/>
      <c r="T117" s="14"/>
      <c r="U117" s="14"/>
      <c r="V117" s="14"/>
      <c r="W117" s="14"/>
      <c r="X117" s="14"/>
      <c r="Y117" s="14"/>
      <c r="Z117" s="14"/>
      <c r="AA117" s="14"/>
    </row>
    <row r="118" spans="1:27" x14ac:dyDescent="0.2">
      <c r="A118" s="13">
        <v>43344</v>
      </c>
      <c r="B118" s="14">
        <f t="shared" si="1"/>
        <v>2018</v>
      </c>
      <c r="C118" s="200">
        <v>730276.2</v>
      </c>
      <c r="D118" s="142">
        <v>7268.1</v>
      </c>
      <c r="E118" s="142">
        <v>7315.2</v>
      </c>
      <c r="F118" s="142">
        <v>3347.2</v>
      </c>
      <c r="G118" s="142">
        <v>3361.9</v>
      </c>
      <c r="H118" s="142">
        <v>411.2</v>
      </c>
      <c r="I118" s="142">
        <v>412.4</v>
      </c>
      <c r="R118" s="200"/>
      <c r="S118" s="13"/>
      <c r="T118" s="14"/>
      <c r="U118" s="14"/>
      <c r="V118" s="14"/>
      <c r="W118" s="14"/>
      <c r="X118" s="14"/>
      <c r="Y118" s="14"/>
      <c r="Z118" s="14"/>
      <c r="AA118" s="14"/>
    </row>
    <row r="119" spans="1:27" x14ac:dyDescent="0.2">
      <c r="A119" s="13">
        <v>43374</v>
      </c>
      <c r="B119" s="14">
        <f t="shared" si="1"/>
        <v>2018</v>
      </c>
      <c r="C119" s="200">
        <v>730276.2</v>
      </c>
      <c r="D119" s="142">
        <v>7253</v>
      </c>
      <c r="E119" s="142">
        <v>7274.4</v>
      </c>
      <c r="F119" s="142">
        <v>3346.6</v>
      </c>
      <c r="G119" s="142">
        <v>3341.9</v>
      </c>
      <c r="H119" s="142">
        <v>411.9</v>
      </c>
      <c r="I119" s="142">
        <v>412.1</v>
      </c>
      <c r="R119" s="200"/>
      <c r="S119" s="13"/>
      <c r="T119" s="14"/>
      <c r="U119" s="14"/>
      <c r="V119" s="14"/>
      <c r="W119" s="14"/>
      <c r="X119" s="14"/>
      <c r="Y119" s="14"/>
      <c r="Z119" s="14"/>
      <c r="AA119" s="14"/>
    </row>
    <row r="120" spans="1:27" x14ac:dyDescent="0.2">
      <c r="A120" s="13">
        <v>43405</v>
      </c>
      <c r="B120" s="14">
        <f t="shared" si="1"/>
        <v>2018</v>
      </c>
      <c r="C120" s="200">
        <v>730276.2</v>
      </c>
      <c r="D120" s="142">
        <v>7273.5</v>
      </c>
      <c r="E120" s="142">
        <v>7279</v>
      </c>
      <c r="F120" s="142">
        <v>3365.9</v>
      </c>
      <c r="G120" s="142">
        <v>3354.2</v>
      </c>
      <c r="H120" s="142">
        <v>416</v>
      </c>
      <c r="I120" s="142">
        <v>415.5</v>
      </c>
      <c r="R120" s="200"/>
      <c r="S120" s="13"/>
      <c r="T120" s="14"/>
      <c r="U120" s="14"/>
      <c r="V120" s="14"/>
      <c r="W120" s="14"/>
      <c r="X120" s="14"/>
      <c r="Y120" s="14"/>
      <c r="Z120" s="14"/>
      <c r="AA120" s="14"/>
    </row>
    <row r="121" spans="1:27" x14ac:dyDescent="0.2">
      <c r="A121" s="13">
        <v>43435</v>
      </c>
      <c r="B121" s="14">
        <f t="shared" si="1"/>
        <v>2018</v>
      </c>
      <c r="C121" s="200">
        <v>730276.2</v>
      </c>
      <c r="D121" s="142">
        <v>7289.2</v>
      </c>
      <c r="E121" s="142">
        <v>7302.7</v>
      </c>
      <c r="F121" s="142">
        <v>3382.8</v>
      </c>
      <c r="G121" s="142">
        <v>3380.9</v>
      </c>
      <c r="H121" s="142">
        <v>419.2</v>
      </c>
      <c r="I121" s="142">
        <v>420.7</v>
      </c>
      <c r="R121" s="200"/>
      <c r="S121" s="13"/>
      <c r="T121" s="14"/>
      <c r="U121" s="14"/>
      <c r="V121" s="14"/>
      <c r="W121" s="14"/>
      <c r="X121" s="14"/>
      <c r="Y121" s="14"/>
      <c r="Z121" s="14"/>
      <c r="AA121" s="14"/>
    </row>
    <row r="122" spans="1:27" x14ac:dyDescent="0.2">
      <c r="A122" s="22">
        <v>43466</v>
      </c>
      <c r="B122" s="23">
        <f t="shared" si="1"/>
        <v>2019</v>
      </c>
      <c r="C122" s="200">
        <v>744439.6</v>
      </c>
      <c r="D122" s="142">
        <v>7315.7</v>
      </c>
      <c r="E122" s="142">
        <v>7293.3</v>
      </c>
      <c r="F122" s="142">
        <v>3394.9</v>
      </c>
      <c r="G122" s="142">
        <v>3386.2</v>
      </c>
      <c r="H122" s="142">
        <v>420.6</v>
      </c>
      <c r="I122" s="142">
        <v>420.6</v>
      </c>
      <c r="R122" s="200"/>
      <c r="S122" s="13"/>
      <c r="T122" s="14"/>
      <c r="U122" s="14"/>
      <c r="V122" s="14"/>
      <c r="W122" s="14"/>
      <c r="X122" s="14"/>
      <c r="Y122" s="14"/>
      <c r="Z122" s="14"/>
      <c r="AA122" s="14"/>
    </row>
    <row r="123" spans="1:27" x14ac:dyDescent="0.2">
      <c r="A123" s="22">
        <v>43497</v>
      </c>
      <c r="B123" s="23">
        <f t="shared" si="1"/>
        <v>2019</v>
      </c>
      <c r="C123" s="200">
        <v>744439.6</v>
      </c>
      <c r="D123" s="142">
        <v>7346.7</v>
      </c>
      <c r="E123" s="142">
        <v>7286.5</v>
      </c>
      <c r="F123" s="142">
        <v>3412.3</v>
      </c>
      <c r="G123" s="142">
        <v>3393.3</v>
      </c>
      <c r="H123" s="142">
        <v>421.7</v>
      </c>
      <c r="I123" s="142">
        <v>419.8</v>
      </c>
      <c r="R123" s="200"/>
      <c r="S123" s="13"/>
      <c r="T123" s="14"/>
      <c r="U123" s="14"/>
      <c r="V123" s="14"/>
      <c r="W123" s="14"/>
      <c r="X123" s="14"/>
      <c r="Y123" s="14"/>
      <c r="Z123" s="14"/>
      <c r="AA123" s="14"/>
    </row>
    <row r="124" spans="1:27" x14ac:dyDescent="0.2">
      <c r="A124" s="22">
        <v>43525</v>
      </c>
      <c r="B124" s="23">
        <f t="shared" si="1"/>
        <v>2019</v>
      </c>
      <c r="C124" s="200">
        <v>744439.6</v>
      </c>
      <c r="D124" s="142">
        <v>7371</v>
      </c>
      <c r="E124" s="142">
        <v>7268.2</v>
      </c>
      <c r="F124" s="142">
        <v>3430.6</v>
      </c>
      <c r="G124" s="142">
        <v>3393.6</v>
      </c>
      <c r="H124" s="142">
        <v>420.5</v>
      </c>
      <c r="I124" s="142">
        <v>415.1</v>
      </c>
      <c r="R124" s="200"/>
      <c r="S124" s="13"/>
      <c r="T124" s="14"/>
      <c r="U124" s="14"/>
      <c r="V124" s="14"/>
      <c r="W124" s="14"/>
      <c r="X124" s="14"/>
      <c r="Y124" s="14"/>
      <c r="Z124" s="14"/>
      <c r="AA124" s="14"/>
    </row>
    <row r="125" spans="1:27" x14ac:dyDescent="0.2">
      <c r="A125" s="22">
        <v>43556</v>
      </c>
      <c r="B125" s="23">
        <f t="shared" si="1"/>
        <v>2019</v>
      </c>
      <c r="C125" s="200">
        <v>744439.6</v>
      </c>
      <c r="D125" s="142">
        <v>7395.4</v>
      </c>
      <c r="E125" s="142">
        <v>7304.3</v>
      </c>
      <c r="F125" s="142">
        <v>3447.9</v>
      </c>
      <c r="G125" s="142">
        <v>3418.2</v>
      </c>
      <c r="H125" s="142">
        <v>417.5</v>
      </c>
      <c r="I125" s="142">
        <v>411.2</v>
      </c>
      <c r="L125" s="221"/>
      <c r="R125" s="200"/>
      <c r="S125" s="13"/>
      <c r="T125" s="14"/>
      <c r="U125" s="14"/>
      <c r="V125" s="14"/>
      <c r="W125" s="14"/>
      <c r="X125" s="14"/>
      <c r="Y125" s="14"/>
      <c r="Z125" s="14"/>
      <c r="AA125" s="14"/>
    </row>
    <row r="126" spans="1:27" x14ac:dyDescent="0.2">
      <c r="A126" s="22">
        <v>43586</v>
      </c>
      <c r="B126" s="23">
        <f t="shared" si="1"/>
        <v>2019</v>
      </c>
      <c r="C126" s="200">
        <v>744439.6</v>
      </c>
      <c r="D126" s="142">
        <v>7412.6</v>
      </c>
      <c r="E126" s="142">
        <v>7376.9</v>
      </c>
      <c r="F126" s="142">
        <v>3461.7</v>
      </c>
      <c r="G126" s="142">
        <v>3452.9</v>
      </c>
      <c r="H126" s="142">
        <v>415.7</v>
      </c>
      <c r="I126" s="142">
        <v>411.2</v>
      </c>
      <c r="L126" s="221"/>
      <c r="R126" s="200"/>
      <c r="S126" s="13"/>
      <c r="T126" s="14"/>
      <c r="U126" s="14"/>
      <c r="V126" s="14"/>
      <c r="W126" s="14"/>
      <c r="X126" s="14"/>
      <c r="Y126" s="14"/>
      <c r="Z126" s="14"/>
      <c r="AA126" s="14"/>
    </row>
    <row r="127" spans="1:27" x14ac:dyDescent="0.2">
      <c r="A127" s="22">
        <v>43617</v>
      </c>
      <c r="B127" s="23">
        <f t="shared" si="1"/>
        <v>2019</v>
      </c>
      <c r="C127" s="200">
        <v>744439.6</v>
      </c>
      <c r="D127" s="142">
        <v>7430.3</v>
      </c>
      <c r="E127" s="142">
        <v>7472.1</v>
      </c>
      <c r="F127" s="142">
        <v>3472.4</v>
      </c>
      <c r="G127" s="142">
        <v>3492.2</v>
      </c>
      <c r="H127" s="142">
        <v>416.3</v>
      </c>
      <c r="I127" s="142">
        <v>415.4</v>
      </c>
      <c r="L127" s="221"/>
      <c r="R127" s="200"/>
      <c r="S127" s="13"/>
      <c r="T127" s="14"/>
      <c r="U127" s="14"/>
      <c r="V127" s="14"/>
      <c r="W127" s="14"/>
      <c r="X127" s="14"/>
      <c r="Y127" s="14"/>
      <c r="Z127" s="14"/>
      <c r="AA127" s="14"/>
    </row>
    <row r="128" spans="1:27" x14ac:dyDescent="0.2">
      <c r="A128" s="22">
        <v>43647</v>
      </c>
      <c r="B128" s="23">
        <f t="shared" si="1"/>
        <v>2019</v>
      </c>
      <c r="C128" s="200">
        <v>744439.6</v>
      </c>
      <c r="D128" s="142">
        <v>7432.9</v>
      </c>
      <c r="E128" s="142">
        <v>7524.4</v>
      </c>
      <c r="F128" s="142">
        <v>3487.5</v>
      </c>
      <c r="G128" s="142">
        <v>3526.4</v>
      </c>
      <c r="H128" s="142">
        <v>415.9</v>
      </c>
      <c r="I128" s="142">
        <v>417.8</v>
      </c>
      <c r="R128" s="200"/>
      <c r="S128" s="13"/>
      <c r="T128" s="14"/>
      <c r="U128" s="14"/>
      <c r="V128" s="14"/>
      <c r="W128" s="14"/>
      <c r="X128" s="14"/>
      <c r="Y128" s="14"/>
      <c r="Z128" s="14"/>
      <c r="AA128" s="14"/>
    </row>
    <row r="129" spans="1:27" x14ac:dyDescent="0.2">
      <c r="A129" s="22">
        <v>43678</v>
      </c>
      <c r="B129" s="23">
        <f t="shared" si="1"/>
        <v>2019</v>
      </c>
      <c r="C129" s="200">
        <v>744439.6</v>
      </c>
      <c r="D129" s="142">
        <v>7449.6</v>
      </c>
      <c r="E129" s="142">
        <v>7540.9</v>
      </c>
      <c r="F129" s="142">
        <v>3500.1</v>
      </c>
      <c r="G129" s="142">
        <v>3533.8</v>
      </c>
      <c r="H129" s="142">
        <v>418.8</v>
      </c>
      <c r="I129" s="142">
        <v>422.3</v>
      </c>
      <c r="R129" s="200"/>
      <c r="S129" s="13"/>
      <c r="T129" s="14"/>
      <c r="U129" s="14"/>
      <c r="V129" s="14"/>
      <c r="W129" s="14"/>
      <c r="X129" s="14"/>
      <c r="Y129" s="14"/>
      <c r="Z129" s="14"/>
      <c r="AA129" s="14"/>
    </row>
    <row r="130" spans="1:27" x14ac:dyDescent="0.2">
      <c r="A130" s="22">
        <v>43709</v>
      </c>
      <c r="B130" s="23">
        <f t="shared" si="1"/>
        <v>2019</v>
      </c>
      <c r="C130" s="200">
        <v>744439.6</v>
      </c>
      <c r="D130" s="142">
        <v>7478.3</v>
      </c>
      <c r="E130" s="142">
        <v>7535</v>
      </c>
      <c r="F130" s="142">
        <v>3522.9</v>
      </c>
      <c r="G130" s="142">
        <v>3545.3</v>
      </c>
      <c r="H130" s="142">
        <v>419.9</v>
      </c>
      <c r="I130" s="142">
        <v>423.1</v>
      </c>
      <c r="R130" s="200"/>
      <c r="S130" s="13"/>
      <c r="T130" s="14"/>
      <c r="U130" s="14"/>
      <c r="V130" s="14"/>
      <c r="W130" s="14"/>
      <c r="X130" s="14"/>
      <c r="Y130" s="14"/>
      <c r="Z130" s="14"/>
      <c r="AA130" s="14"/>
    </row>
    <row r="131" spans="1:27" x14ac:dyDescent="0.2">
      <c r="A131" s="22">
        <v>43739</v>
      </c>
      <c r="B131" s="23">
        <f t="shared" ref="B131:B157" si="2">YEAR(A131)</f>
        <v>2019</v>
      </c>
      <c r="C131" s="200">
        <v>744439.6</v>
      </c>
      <c r="D131" s="142">
        <v>7504</v>
      </c>
      <c r="E131" s="142">
        <v>7538.5</v>
      </c>
      <c r="F131" s="142">
        <v>3525.5</v>
      </c>
      <c r="G131" s="142">
        <v>3530.2</v>
      </c>
      <c r="H131" s="142">
        <v>427.3</v>
      </c>
      <c r="I131" s="142">
        <v>433.4</v>
      </c>
      <c r="R131" s="200"/>
      <c r="S131" s="13"/>
      <c r="T131" s="14"/>
      <c r="U131" s="14"/>
      <c r="V131" s="14"/>
      <c r="W131" s="14"/>
      <c r="X131" s="14"/>
      <c r="Y131" s="14"/>
      <c r="Z131" s="14"/>
      <c r="AA131" s="14"/>
    </row>
    <row r="132" spans="1:27" x14ac:dyDescent="0.2">
      <c r="A132" s="22">
        <v>43770</v>
      </c>
      <c r="B132" s="23">
        <f t="shared" si="2"/>
        <v>2019</v>
      </c>
      <c r="C132" s="200">
        <v>744439.6</v>
      </c>
      <c r="D132" s="142">
        <v>7517.3</v>
      </c>
      <c r="E132" s="142">
        <v>7530.1</v>
      </c>
      <c r="F132" s="142">
        <v>3531.7</v>
      </c>
      <c r="G132" s="142">
        <v>3530.8</v>
      </c>
      <c r="H132" s="142">
        <v>427.5</v>
      </c>
      <c r="I132" s="142">
        <v>434.3</v>
      </c>
      <c r="R132" s="200"/>
      <c r="S132" s="13"/>
      <c r="T132" s="14"/>
      <c r="U132" s="14"/>
      <c r="V132" s="14"/>
      <c r="W132" s="14"/>
      <c r="X132" s="14"/>
      <c r="Y132" s="14"/>
      <c r="Z132" s="14"/>
      <c r="AA132" s="14"/>
    </row>
    <row r="133" spans="1:27" x14ac:dyDescent="0.2">
      <c r="A133" s="22">
        <v>43800</v>
      </c>
      <c r="B133" s="23">
        <f t="shared" si="2"/>
        <v>2019</v>
      </c>
      <c r="C133" s="200">
        <v>744439.6</v>
      </c>
      <c r="D133" s="142">
        <v>7525</v>
      </c>
      <c r="E133" s="142">
        <v>7535.2</v>
      </c>
      <c r="F133" s="142">
        <v>3532</v>
      </c>
      <c r="G133" s="142">
        <v>3534.9</v>
      </c>
      <c r="H133" s="142">
        <v>429.5</v>
      </c>
      <c r="I133" s="142">
        <v>437.6</v>
      </c>
      <c r="R133" s="200"/>
      <c r="S133" s="13"/>
      <c r="T133" s="14"/>
      <c r="U133" s="14"/>
      <c r="V133" s="14"/>
      <c r="W133" s="14"/>
      <c r="X133" s="14"/>
      <c r="Y133" s="14"/>
      <c r="Z133" s="14"/>
      <c r="AA133" s="14"/>
    </row>
    <row r="134" spans="1:27" x14ac:dyDescent="0.2">
      <c r="A134" s="22">
        <v>43831</v>
      </c>
      <c r="B134" s="23">
        <f t="shared" si="2"/>
        <v>2020</v>
      </c>
      <c r="C134" s="24">
        <f>C122*(1+$P$13)</f>
        <v>699028.7844</v>
      </c>
      <c r="D134" s="142">
        <v>7542</v>
      </c>
      <c r="E134" s="142">
        <v>7512.5</v>
      </c>
      <c r="F134" s="142">
        <v>3555.9</v>
      </c>
      <c r="G134" s="142">
        <v>3552.2</v>
      </c>
      <c r="H134" s="142">
        <v>426.7</v>
      </c>
      <c r="I134" s="142">
        <v>430.1</v>
      </c>
      <c r="K134" s="187"/>
      <c r="L134" s="26"/>
      <c r="M134" s="26"/>
      <c r="N134" s="26"/>
      <c r="O134" s="26"/>
      <c r="P134" s="26"/>
      <c r="R134" s="200"/>
      <c r="S134" s="13"/>
      <c r="T134" s="14"/>
      <c r="U134" s="25"/>
      <c r="V134" s="25"/>
      <c r="W134" s="25"/>
      <c r="X134" s="25"/>
      <c r="Y134" s="25"/>
      <c r="Z134" s="25"/>
      <c r="AA134" s="25"/>
    </row>
    <row r="135" spans="1:27" x14ac:dyDescent="0.2">
      <c r="A135" s="22">
        <v>43862</v>
      </c>
      <c r="B135" s="23">
        <f t="shared" si="2"/>
        <v>2020</v>
      </c>
      <c r="C135" s="24">
        <f>C123*(1+$P$13)</f>
        <v>699028.7844</v>
      </c>
      <c r="D135" s="142">
        <v>7551.9</v>
      </c>
      <c r="E135" s="142">
        <v>7488.9</v>
      </c>
      <c r="F135" s="142">
        <v>3562.1</v>
      </c>
      <c r="G135" s="142">
        <v>3548.8</v>
      </c>
      <c r="H135" s="142">
        <v>427.9</v>
      </c>
      <c r="I135" s="142">
        <v>427.9</v>
      </c>
      <c r="K135" s="187"/>
      <c r="L135" s="26"/>
      <c r="M135" s="26"/>
      <c r="N135" s="26"/>
      <c r="O135" s="26"/>
      <c r="P135" s="26"/>
      <c r="R135" s="200"/>
      <c r="S135" s="13"/>
      <c r="T135" s="14"/>
      <c r="U135" s="25"/>
      <c r="V135" s="25"/>
      <c r="W135" s="25"/>
      <c r="X135" s="25"/>
      <c r="Y135" s="25"/>
      <c r="Z135" s="25"/>
      <c r="AA135" s="25"/>
    </row>
    <row r="136" spans="1:27" x14ac:dyDescent="0.2">
      <c r="A136" s="22">
        <v>43891</v>
      </c>
      <c r="B136" s="23">
        <f t="shared" si="2"/>
        <v>2020</v>
      </c>
      <c r="C136" s="24">
        <f t="shared" ref="C136:C140" si="3">C124*(1+$P$13)</f>
        <v>699028.7844</v>
      </c>
      <c r="D136" s="142">
        <v>7421.9</v>
      </c>
      <c r="E136" s="142">
        <v>7317</v>
      </c>
      <c r="F136" s="142">
        <v>3489.5</v>
      </c>
      <c r="G136" s="142">
        <v>3454.3</v>
      </c>
      <c r="H136" s="142">
        <v>424</v>
      </c>
      <c r="I136" s="142">
        <v>417</v>
      </c>
      <c r="K136" s="187"/>
      <c r="L136" s="26"/>
      <c r="M136" s="26"/>
      <c r="N136" s="26"/>
      <c r="O136" s="26"/>
      <c r="P136" s="26"/>
      <c r="R136" s="200"/>
      <c r="S136" s="13"/>
      <c r="T136" s="14"/>
      <c r="U136" s="25"/>
      <c r="V136" s="25"/>
      <c r="W136" s="25"/>
      <c r="X136" s="25"/>
      <c r="Y136" s="25"/>
      <c r="Z136" s="25"/>
      <c r="AA136" s="25"/>
    </row>
    <row r="137" spans="1:27" x14ac:dyDescent="0.2">
      <c r="A137" s="22">
        <v>43922</v>
      </c>
      <c r="B137" s="23">
        <f t="shared" si="2"/>
        <v>2020</v>
      </c>
      <c r="C137" s="24">
        <f t="shared" si="3"/>
        <v>699028.7844</v>
      </c>
      <c r="D137" s="142">
        <v>7056.8</v>
      </c>
      <c r="E137" s="142">
        <v>6968.7</v>
      </c>
      <c r="F137" s="142">
        <v>3298.9</v>
      </c>
      <c r="G137" s="142">
        <v>3268.1</v>
      </c>
      <c r="H137" s="142">
        <v>407.4</v>
      </c>
      <c r="I137" s="142">
        <v>399</v>
      </c>
      <c r="K137" s="187"/>
      <c r="L137" s="26"/>
      <c r="M137" s="26"/>
      <c r="N137" s="26"/>
      <c r="O137" s="26"/>
      <c r="P137" s="26"/>
      <c r="R137" s="200"/>
      <c r="S137" s="13"/>
      <c r="T137" s="14"/>
      <c r="U137" s="25"/>
      <c r="V137" s="25"/>
      <c r="W137" s="25"/>
      <c r="X137" s="25"/>
      <c r="Y137" s="25"/>
      <c r="Z137" s="25"/>
      <c r="AA137" s="25"/>
    </row>
    <row r="138" spans="1:27" x14ac:dyDescent="0.2">
      <c r="A138" s="22">
        <v>43952</v>
      </c>
      <c r="B138" s="23">
        <f t="shared" si="2"/>
        <v>2020</v>
      </c>
      <c r="C138" s="24">
        <f t="shared" si="3"/>
        <v>699028.7844</v>
      </c>
      <c r="D138" s="142">
        <v>6671.4</v>
      </c>
      <c r="E138" s="142">
        <v>6632</v>
      </c>
      <c r="F138" s="142">
        <v>3089.7</v>
      </c>
      <c r="G138" s="142">
        <v>3077.6</v>
      </c>
      <c r="H138" s="142">
        <v>382</v>
      </c>
      <c r="I138" s="142">
        <v>374</v>
      </c>
      <c r="K138" s="187"/>
      <c r="L138" s="26"/>
      <c r="M138" s="26"/>
      <c r="N138" s="26"/>
      <c r="O138" s="26"/>
      <c r="P138" s="26"/>
      <c r="R138" s="200"/>
      <c r="S138" s="13"/>
      <c r="T138" s="14"/>
      <c r="U138" s="25"/>
      <c r="V138" s="25"/>
      <c r="W138" s="25"/>
      <c r="X138" s="25"/>
      <c r="Y138" s="25"/>
      <c r="Z138" s="25"/>
      <c r="AA138" s="25"/>
    </row>
    <row r="139" spans="1:27" x14ac:dyDescent="0.2">
      <c r="A139" s="22">
        <v>43983</v>
      </c>
      <c r="B139" s="23">
        <f t="shared" si="2"/>
        <v>2020</v>
      </c>
      <c r="C139" s="24">
        <f t="shared" si="3"/>
        <v>699028.7844</v>
      </c>
      <c r="D139" s="142">
        <v>6546.1</v>
      </c>
      <c r="E139" s="142">
        <v>6583</v>
      </c>
      <c r="F139" s="142">
        <v>3022.6</v>
      </c>
      <c r="G139" s="142">
        <v>3040</v>
      </c>
      <c r="H139" s="142">
        <v>371</v>
      </c>
      <c r="I139" s="142">
        <v>368.4</v>
      </c>
      <c r="K139" s="187"/>
      <c r="L139" s="26"/>
      <c r="M139" s="26"/>
      <c r="N139" s="26"/>
      <c r="O139" s="26"/>
      <c r="P139" s="26"/>
      <c r="R139" s="200"/>
      <c r="S139" s="13"/>
      <c r="T139" s="14"/>
      <c r="U139" s="25"/>
      <c r="V139" s="25"/>
      <c r="W139" s="25"/>
      <c r="X139" s="25"/>
      <c r="Y139" s="25"/>
      <c r="Z139" s="25"/>
      <c r="AA139" s="25"/>
    </row>
    <row r="140" spans="1:27" x14ac:dyDescent="0.2">
      <c r="A140" s="22">
        <v>44013</v>
      </c>
      <c r="B140" s="23">
        <f t="shared" si="2"/>
        <v>2020</v>
      </c>
      <c r="C140" s="24">
        <f t="shared" si="3"/>
        <v>699028.7844</v>
      </c>
      <c r="D140" s="142">
        <v>6700.8</v>
      </c>
      <c r="E140" s="142">
        <v>6777</v>
      </c>
      <c r="F140" s="142">
        <v>3082.3</v>
      </c>
      <c r="G140" s="142">
        <v>3119.9</v>
      </c>
      <c r="H140" s="142">
        <v>380.3</v>
      </c>
      <c r="I140" s="142">
        <v>379.6</v>
      </c>
      <c r="K140" s="187"/>
      <c r="L140" s="26"/>
      <c r="M140" s="26"/>
      <c r="N140" s="26"/>
      <c r="O140" s="26"/>
      <c r="P140" s="26"/>
      <c r="R140" s="200"/>
      <c r="S140" s="13"/>
      <c r="T140" s="14"/>
      <c r="U140" s="25"/>
      <c r="V140" s="25"/>
      <c r="W140" s="25"/>
      <c r="X140" s="25"/>
      <c r="Y140" s="25"/>
      <c r="Z140" s="25"/>
      <c r="AA140" s="25"/>
    </row>
    <row r="141" spans="1:27" x14ac:dyDescent="0.2">
      <c r="A141" s="22">
        <v>44044</v>
      </c>
      <c r="B141" s="23">
        <f t="shared" si="2"/>
        <v>2020</v>
      </c>
      <c r="C141" s="24">
        <f>C129*(1+$P$13)</f>
        <v>699028.7844</v>
      </c>
      <c r="D141" s="25">
        <f>D129*(1+$P$8)</f>
        <v>7069.6704</v>
      </c>
      <c r="E141" s="25">
        <f t="shared" ref="E141:I141" si="4">E129*(1+$P$8)</f>
        <v>7156.3140999999996</v>
      </c>
      <c r="F141" s="25">
        <f t="shared" si="4"/>
        <v>3321.5948999999996</v>
      </c>
      <c r="G141" s="25">
        <f t="shared" si="4"/>
        <v>3353.5762</v>
      </c>
      <c r="H141" s="25">
        <f t="shared" si="4"/>
        <v>397.44119999999998</v>
      </c>
      <c r="I141" s="25">
        <f t="shared" si="4"/>
        <v>400.7627</v>
      </c>
      <c r="K141" s="187"/>
      <c r="L141" s="187"/>
      <c r="M141" s="187"/>
      <c r="N141" s="187"/>
      <c r="O141" s="187"/>
      <c r="P141" s="187"/>
      <c r="R141" s="200"/>
      <c r="S141" s="13"/>
      <c r="T141" s="14"/>
      <c r="U141" s="25"/>
      <c r="V141" s="25"/>
      <c r="W141" s="25"/>
      <c r="X141" s="25"/>
      <c r="Y141" s="25"/>
      <c r="Z141" s="25"/>
      <c r="AA141" s="25"/>
    </row>
    <row r="142" spans="1:27" x14ac:dyDescent="0.2">
      <c r="A142" s="22">
        <v>44075</v>
      </c>
      <c r="B142" s="23">
        <f t="shared" si="2"/>
        <v>2020</v>
      </c>
      <c r="C142" s="24">
        <f t="shared" ref="C142:C145" si="5">C130*(1+$P$13)</f>
        <v>699028.7844</v>
      </c>
      <c r="D142" s="25">
        <f t="shared" ref="D142:I144" si="6">D130*(1+$P$8)</f>
        <v>7096.9066999999995</v>
      </c>
      <c r="E142" s="25">
        <f t="shared" si="6"/>
        <v>7150.7149999999992</v>
      </c>
      <c r="F142" s="25">
        <f t="shared" si="6"/>
        <v>3343.2320999999997</v>
      </c>
      <c r="G142" s="25">
        <f t="shared" si="6"/>
        <v>3364.4897000000001</v>
      </c>
      <c r="H142" s="25">
        <f t="shared" si="6"/>
        <v>398.48509999999993</v>
      </c>
      <c r="I142" s="25">
        <f t="shared" si="6"/>
        <v>401.52190000000002</v>
      </c>
      <c r="K142" s="187"/>
      <c r="L142" s="187"/>
      <c r="M142" s="187"/>
      <c r="N142" s="187"/>
      <c r="O142" s="187"/>
      <c r="P142" s="187"/>
      <c r="R142" s="200"/>
      <c r="S142" s="13"/>
      <c r="T142" s="14"/>
      <c r="U142" s="25"/>
      <c r="V142" s="25"/>
      <c r="W142" s="25"/>
      <c r="X142" s="25"/>
      <c r="Y142" s="25"/>
      <c r="Z142" s="25"/>
      <c r="AA142" s="25"/>
    </row>
    <row r="143" spans="1:27" x14ac:dyDescent="0.2">
      <c r="A143" s="22">
        <v>44105</v>
      </c>
      <c r="B143" s="23">
        <f t="shared" si="2"/>
        <v>2020</v>
      </c>
      <c r="C143" s="24">
        <f t="shared" si="5"/>
        <v>699028.7844</v>
      </c>
      <c r="D143" s="25">
        <f t="shared" si="6"/>
        <v>7121.2959999999994</v>
      </c>
      <c r="E143" s="25">
        <f t="shared" si="6"/>
        <v>7154.0364999999993</v>
      </c>
      <c r="F143" s="25">
        <f t="shared" si="6"/>
        <v>3345.6994999999997</v>
      </c>
      <c r="G143" s="25">
        <f t="shared" si="6"/>
        <v>3350.1597999999994</v>
      </c>
      <c r="H143" s="25">
        <f t="shared" si="6"/>
        <v>405.5077</v>
      </c>
      <c r="I143" s="25">
        <f t="shared" si="6"/>
        <v>411.29659999999996</v>
      </c>
      <c r="K143" s="187"/>
      <c r="L143" s="187"/>
      <c r="M143" s="187"/>
      <c r="N143" s="187"/>
      <c r="O143" s="187"/>
      <c r="P143" s="187"/>
      <c r="R143" s="200"/>
      <c r="S143" s="13"/>
      <c r="T143" s="14"/>
      <c r="U143" s="25"/>
      <c r="V143" s="25"/>
      <c r="W143" s="25"/>
      <c r="X143" s="25"/>
      <c r="Y143" s="25"/>
      <c r="Z143" s="25"/>
      <c r="AA143" s="25"/>
    </row>
    <row r="144" spans="1:27" x14ac:dyDescent="0.2">
      <c r="A144" s="22">
        <v>44136</v>
      </c>
      <c r="B144" s="23">
        <f t="shared" si="2"/>
        <v>2020</v>
      </c>
      <c r="C144" s="24">
        <f t="shared" si="5"/>
        <v>699028.7844</v>
      </c>
      <c r="D144" s="25">
        <f t="shared" si="6"/>
        <v>7133.9177</v>
      </c>
      <c r="E144" s="25">
        <f t="shared" si="6"/>
        <v>7146.0649000000003</v>
      </c>
      <c r="F144" s="25">
        <f t="shared" si="6"/>
        <v>3351.5832999999998</v>
      </c>
      <c r="G144" s="25">
        <f t="shared" si="6"/>
        <v>3350.7292000000002</v>
      </c>
      <c r="H144" s="25">
        <f t="shared" si="6"/>
        <v>405.69749999999999</v>
      </c>
      <c r="I144" s="25">
        <f t="shared" si="6"/>
        <v>412.15069999999997</v>
      </c>
      <c r="K144" s="187"/>
      <c r="L144" s="187"/>
      <c r="M144" s="187"/>
      <c r="N144" s="187"/>
      <c r="O144" s="187"/>
      <c r="P144" s="187"/>
      <c r="R144" s="200"/>
      <c r="S144" s="13"/>
      <c r="T144" s="14"/>
      <c r="U144" s="25"/>
      <c r="V144" s="25"/>
      <c r="W144" s="25"/>
      <c r="X144" s="25"/>
      <c r="Y144" s="25"/>
      <c r="Z144" s="25"/>
      <c r="AA144" s="25"/>
    </row>
    <row r="145" spans="1:27" x14ac:dyDescent="0.2">
      <c r="A145" s="22">
        <v>44166</v>
      </c>
      <c r="B145" s="23">
        <f t="shared" si="2"/>
        <v>2020</v>
      </c>
      <c r="C145" s="24">
        <f t="shared" si="5"/>
        <v>699028.7844</v>
      </c>
      <c r="D145" s="25">
        <f>D133*(1+$P$8)</f>
        <v>7141.2249999999995</v>
      </c>
      <c r="E145" s="25">
        <f t="shared" ref="E145:I145" si="7">E133*(1+$P$8)</f>
        <v>7150.9047999999993</v>
      </c>
      <c r="F145" s="25">
        <f t="shared" si="7"/>
        <v>3351.8679999999999</v>
      </c>
      <c r="G145" s="25">
        <f t="shared" si="7"/>
        <v>3354.6201000000001</v>
      </c>
      <c r="H145" s="25">
        <f t="shared" si="7"/>
        <v>407.59549999999996</v>
      </c>
      <c r="I145" s="25">
        <f t="shared" si="7"/>
        <v>415.2824</v>
      </c>
      <c r="K145" s="187"/>
      <c r="L145" s="187"/>
      <c r="M145" s="187"/>
      <c r="N145" s="187"/>
      <c r="O145" s="187"/>
      <c r="P145" s="187"/>
      <c r="R145" s="200"/>
      <c r="S145" s="13"/>
      <c r="T145" s="14"/>
      <c r="U145" s="25"/>
      <c r="V145" s="25"/>
      <c r="W145" s="25"/>
      <c r="X145" s="25"/>
      <c r="Y145" s="25"/>
      <c r="Z145" s="25"/>
      <c r="AA145" s="25"/>
    </row>
    <row r="146" spans="1:27" x14ac:dyDescent="0.2">
      <c r="A146" s="22">
        <v>44197</v>
      </c>
      <c r="B146" s="23">
        <f t="shared" si="2"/>
        <v>2021</v>
      </c>
      <c r="C146" s="24">
        <f>C134*(1+$P$14)</f>
        <v>735028.76679660007</v>
      </c>
      <c r="D146" s="25">
        <f>D122*(1+$P$8)*(1+$P$9)</f>
        <v>7340.0631099250004</v>
      </c>
      <c r="E146" s="25">
        <f t="shared" ref="E146:I146" si="8">E122*(1+$P$8)*(1+$P$9)</f>
        <v>7317.588512325</v>
      </c>
      <c r="F146" s="25">
        <f t="shared" si="8"/>
        <v>3406.205865725</v>
      </c>
      <c r="G146" s="25">
        <f t="shared" si="8"/>
        <v>3397.4768925499993</v>
      </c>
      <c r="H146" s="25">
        <f t="shared" si="8"/>
        <v>422.00070315000005</v>
      </c>
      <c r="I146" s="25">
        <f t="shared" si="8"/>
        <v>422.00070315000005</v>
      </c>
      <c r="K146" s="187"/>
      <c r="L146" s="187"/>
      <c r="M146" s="187"/>
      <c r="N146" s="187"/>
      <c r="O146" s="187"/>
      <c r="P146" s="187"/>
      <c r="R146" s="200"/>
      <c r="S146" s="13"/>
      <c r="T146" s="14"/>
      <c r="U146" s="25"/>
      <c r="V146" s="25"/>
      <c r="W146" s="25"/>
      <c r="X146" s="25"/>
      <c r="Y146" s="25"/>
      <c r="Z146" s="25"/>
      <c r="AA146" s="25"/>
    </row>
    <row r="147" spans="1:27" x14ac:dyDescent="0.2">
      <c r="A147" s="22">
        <v>44228</v>
      </c>
      <c r="B147" s="23">
        <f t="shared" si="2"/>
        <v>2021</v>
      </c>
      <c r="C147" s="24">
        <f t="shared" ref="C147:C157" si="9">C135*(1+$P$14)</f>
        <v>735028.76679660007</v>
      </c>
      <c r="D147" s="25">
        <f t="shared" ref="D147:I157" si="10">D123*(1+$P$8)*(1+$P$9)</f>
        <v>7371.166347675</v>
      </c>
      <c r="E147" s="25">
        <f t="shared" si="10"/>
        <v>7310.7658666249999</v>
      </c>
      <c r="F147" s="25">
        <f t="shared" si="10"/>
        <v>3423.6638120749999</v>
      </c>
      <c r="G147" s="25">
        <f t="shared" si="10"/>
        <v>3404.600537325</v>
      </c>
      <c r="H147" s="25">
        <f t="shared" si="10"/>
        <v>423.10436642499997</v>
      </c>
      <c r="I147" s="25">
        <f t="shared" si="10"/>
        <v>421.19803895000001</v>
      </c>
      <c r="K147" s="187"/>
      <c r="L147" s="187"/>
      <c r="M147" s="187"/>
      <c r="N147" s="187"/>
      <c r="O147" s="187"/>
      <c r="P147" s="187"/>
      <c r="R147" s="200"/>
      <c r="S147" s="13"/>
      <c r="T147" s="14"/>
      <c r="U147" s="25"/>
      <c r="V147" s="25"/>
      <c r="W147" s="25"/>
      <c r="X147" s="25"/>
      <c r="Y147" s="25"/>
      <c r="Z147" s="25"/>
      <c r="AA147" s="25"/>
    </row>
    <row r="148" spans="1:27" x14ac:dyDescent="0.2">
      <c r="A148" s="22">
        <v>44256</v>
      </c>
      <c r="B148" s="23">
        <f t="shared" si="2"/>
        <v>2021</v>
      </c>
      <c r="C148" s="24">
        <f t="shared" si="9"/>
        <v>735028.76679660007</v>
      </c>
      <c r="D148" s="25">
        <f t="shared" si="10"/>
        <v>7395.54727275</v>
      </c>
      <c r="E148" s="25">
        <f t="shared" si="10"/>
        <v>7292.4049230499995</v>
      </c>
      <c r="F148" s="25">
        <f t="shared" si="10"/>
        <v>3442.0247556499994</v>
      </c>
      <c r="G148" s="25">
        <f t="shared" si="10"/>
        <v>3404.9015363999997</v>
      </c>
      <c r="H148" s="25">
        <f t="shared" si="10"/>
        <v>421.90037012499999</v>
      </c>
      <c r="I148" s="25">
        <f t="shared" si="10"/>
        <v>416.48238677500001</v>
      </c>
      <c r="K148" s="187"/>
      <c r="L148" s="187"/>
      <c r="M148" s="187"/>
      <c r="N148" s="187"/>
      <c r="O148" s="187"/>
      <c r="P148" s="187"/>
      <c r="R148" s="200"/>
      <c r="S148" s="13"/>
      <c r="T148" s="14"/>
      <c r="U148" s="25"/>
      <c r="V148" s="25"/>
      <c r="W148" s="25"/>
      <c r="X148" s="25"/>
      <c r="Y148" s="25"/>
      <c r="Z148" s="25"/>
      <c r="AA148" s="25"/>
    </row>
    <row r="149" spans="1:27" x14ac:dyDescent="0.2">
      <c r="A149" s="22">
        <v>44287</v>
      </c>
      <c r="B149" s="23">
        <f t="shared" si="2"/>
        <v>2021</v>
      </c>
      <c r="C149" s="24">
        <f t="shared" si="9"/>
        <v>735028.76679660007</v>
      </c>
      <c r="D149" s="25">
        <f t="shared" si="10"/>
        <v>7420.0285308499997</v>
      </c>
      <c r="E149" s="25">
        <f t="shared" si="10"/>
        <v>7328.6251450750005</v>
      </c>
      <c r="F149" s="25">
        <f t="shared" si="10"/>
        <v>3459.3823689750002</v>
      </c>
      <c r="G149" s="25">
        <f t="shared" si="10"/>
        <v>3429.5834605499999</v>
      </c>
      <c r="H149" s="25">
        <f t="shared" si="10"/>
        <v>418.89037937500001</v>
      </c>
      <c r="I149" s="25">
        <f t="shared" si="10"/>
        <v>412.56939879999999</v>
      </c>
      <c r="K149" s="187"/>
      <c r="L149" s="187"/>
      <c r="M149" s="187"/>
      <c r="N149" s="187"/>
      <c r="O149" s="187"/>
      <c r="P149" s="187"/>
      <c r="R149" s="200"/>
      <c r="S149" s="13"/>
      <c r="T149" s="14"/>
      <c r="U149" s="25"/>
      <c r="V149" s="25"/>
      <c r="W149" s="25"/>
      <c r="X149" s="25"/>
      <c r="Y149" s="25"/>
      <c r="Z149" s="25"/>
      <c r="AA149" s="25"/>
    </row>
    <row r="150" spans="1:27" x14ac:dyDescent="0.2">
      <c r="A150" s="22">
        <v>44317</v>
      </c>
      <c r="B150" s="23">
        <f t="shared" si="2"/>
        <v>2021</v>
      </c>
      <c r="C150" s="24">
        <f t="shared" si="9"/>
        <v>735028.76679660007</v>
      </c>
      <c r="D150" s="25">
        <f t="shared" si="10"/>
        <v>7437.28581115</v>
      </c>
      <c r="E150" s="25">
        <f t="shared" si="10"/>
        <v>7401.4669212249992</v>
      </c>
      <c r="F150" s="25">
        <f t="shared" si="10"/>
        <v>3473.2283264249995</v>
      </c>
      <c r="G150" s="25">
        <f t="shared" si="10"/>
        <v>3464.3990202249997</v>
      </c>
      <c r="H150" s="25">
        <f t="shared" si="10"/>
        <v>417.08438492499994</v>
      </c>
      <c r="I150" s="25">
        <f t="shared" si="10"/>
        <v>412.56939879999999</v>
      </c>
      <c r="K150" s="187"/>
      <c r="L150" s="187"/>
      <c r="M150" s="187"/>
      <c r="N150" s="187"/>
      <c r="O150" s="187"/>
      <c r="P150" s="187"/>
      <c r="R150" s="200"/>
      <c r="S150" s="13"/>
      <c r="T150" s="14"/>
      <c r="U150" s="25"/>
      <c r="V150" s="25"/>
      <c r="W150" s="25"/>
      <c r="X150" s="25"/>
      <c r="Y150" s="25"/>
      <c r="Z150" s="25"/>
      <c r="AA150" s="25"/>
    </row>
    <row r="151" spans="1:27" x14ac:dyDescent="0.2">
      <c r="A151" s="22">
        <v>44348</v>
      </c>
      <c r="B151" s="23">
        <f t="shared" si="2"/>
        <v>2021</v>
      </c>
      <c r="C151" s="24">
        <f t="shared" si="9"/>
        <v>735028.76679660007</v>
      </c>
      <c r="D151" s="25">
        <f t="shared" si="10"/>
        <v>7455.0447565750001</v>
      </c>
      <c r="E151" s="25">
        <f t="shared" si="10"/>
        <v>7496.9839610250001</v>
      </c>
      <c r="F151" s="25">
        <f t="shared" si="10"/>
        <v>3483.9639601000003</v>
      </c>
      <c r="G151" s="25">
        <f t="shared" si="10"/>
        <v>3503.8298990499998</v>
      </c>
      <c r="H151" s="25">
        <f t="shared" si="10"/>
        <v>417.68638307499998</v>
      </c>
      <c r="I151" s="25">
        <f t="shared" si="10"/>
        <v>416.78338584999995</v>
      </c>
      <c r="K151" s="187"/>
      <c r="L151" s="187"/>
      <c r="M151" s="187"/>
      <c r="N151" s="187"/>
      <c r="O151" s="187"/>
      <c r="P151" s="187"/>
      <c r="R151" s="200"/>
      <c r="S151" s="13"/>
      <c r="T151" s="14"/>
      <c r="U151" s="25"/>
      <c r="V151" s="25"/>
      <c r="W151" s="25"/>
      <c r="X151" s="25"/>
      <c r="Y151" s="25"/>
      <c r="Z151" s="25"/>
      <c r="AA151" s="25"/>
    </row>
    <row r="152" spans="1:27" x14ac:dyDescent="0.2">
      <c r="A152" s="22">
        <v>44378</v>
      </c>
      <c r="B152" s="23">
        <f t="shared" si="2"/>
        <v>2021</v>
      </c>
      <c r="C152" s="24">
        <f t="shared" si="9"/>
        <v>735028.76679660007</v>
      </c>
      <c r="D152" s="25">
        <f t="shared" si="10"/>
        <v>7457.6534152249997</v>
      </c>
      <c r="E152" s="25">
        <f t="shared" si="10"/>
        <v>7549.458133099999</v>
      </c>
      <c r="F152" s="25">
        <f t="shared" si="10"/>
        <v>3499.1142468749999</v>
      </c>
      <c r="G152" s="25">
        <f t="shared" si="10"/>
        <v>3538.1437935999998</v>
      </c>
      <c r="H152" s="25">
        <f t="shared" si="10"/>
        <v>417.28505097499993</v>
      </c>
      <c r="I152" s="25">
        <f t="shared" si="10"/>
        <v>419.19137845</v>
      </c>
      <c r="K152" s="187"/>
      <c r="L152" s="187"/>
      <c r="M152" s="187"/>
      <c r="N152" s="187"/>
      <c r="O152" s="187"/>
      <c r="P152" s="187"/>
      <c r="R152" s="200"/>
      <c r="S152" s="13"/>
      <c r="T152" s="14"/>
      <c r="U152" s="25"/>
      <c r="V152" s="25"/>
      <c r="W152" s="25"/>
      <c r="X152" s="25"/>
      <c r="Y152" s="25"/>
      <c r="Z152" s="25"/>
      <c r="AA152" s="25"/>
    </row>
    <row r="153" spans="1:27" x14ac:dyDescent="0.2">
      <c r="A153" s="22">
        <v>44409</v>
      </c>
      <c r="B153" s="23">
        <f t="shared" si="2"/>
        <v>2021</v>
      </c>
      <c r="C153" s="24">
        <f t="shared" si="9"/>
        <v>735028.76679660007</v>
      </c>
      <c r="D153" s="25">
        <f t="shared" si="10"/>
        <v>7474.4090304000001</v>
      </c>
      <c r="E153" s="25">
        <f t="shared" si="10"/>
        <v>7566.0130822249994</v>
      </c>
      <c r="F153" s="25">
        <f t="shared" si="10"/>
        <v>3511.7562080249995</v>
      </c>
      <c r="G153" s="25">
        <f t="shared" si="10"/>
        <v>3545.5684374500001</v>
      </c>
      <c r="H153" s="25">
        <f t="shared" si="10"/>
        <v>420.19470869999998</v>
      </c>
      <c r="I153" s="25">
        <f t="shared" si="10"/>
        <v>423.70636457500001</v>
      </c>
      <c r="K153" s="187"/>
      <c r="L153" s="187"/>
      <c r="M153" s="187"/>
      <c r="N153" s="187"/>
      <c r="O153" s="187"/>
      <c r="P153" s="187"/>
      <c r="R153" s="200"/>
      <c r="S153" s="13"/>
      <c r="T153" s="14"/>
      <c r="U153" s="25"/>
      <c r="V153" s="25"/>
      <c r="W153" s="25"/>
      <c r="X153" s="25"/>
      <c r="Y153" s="25"/>
      <c r="Z153" s="25"/>
      <c r="AA153" s="25"/>
    </row>
    <row r="154" spans="1:27" x14ac:dyDescent="0.2">
      <c r="A154" s="22">
        <v>44440</v>
      </c>
      <c r="B154" s="23">
        <f t="shared" si="2"/>
        <v>2021</v>
      </c>
      <c r="C154" s="24">
        <f t="shared" si="9"/>
        <v>735028.76679660007</v>
      </c>
      <c r="D154" s="25">
        <f t="shared" si="10"/>
        <v>7503.2046085749998</v>
      </c>
      <c r="E154" s="25">
        <f t="shared" si="10"/>
        <v>7560.0934337499993</v>
      </c>
      <c r="F154" s="25">
        <f t="shared" si="10"/>
        <v>3534.6321377249997</v>
      </c>
      <c r="G154" s="25">
        <f t="shared" si="10"/>
        <v>3557.106735325</v>
      </c>
      <c r="H154" s="25">
        <f t="shared" si="10"/>
        <v>421.29837197499995</v>
      </c>
      <c r="I154" s="25">
        <f t="shared" si="10"/>
        <v>424.50902877500005</v>
      </c>
      <c r="K154" s="187"/>
      <c r="L154" s="187"/>
      <c r="M154" s="187"/>
      <c r="N154" s="187"/>
      <c r="O154" s="187"/>
      <c r="P154" s="187"/>
      <c r="R154" s="200"/>
      <c r="S154" s="13"/>
      <c r="T154" s="14"/>
      <c r="U154" s="25"/>
      <c r="V154" s="25"/>
      <c r="W154" s="25"/>
      <c r="X154" s="25"/>
      <c r="Y154" s="25"/>
      <c r="Z154" s="25"/>
      <c r="AA154" s="25"/>
    </row>
    <row r="155" spans="1:27" x14ac:dyDescent="0.2">
      <c r="A155" s="22">
        <v>44470</v>
      </c>
      <c r="B155" s="23">
        <f t="shared" si="2"/>
        <v>2021</v>
      </c>
      <c r="C155" s="24">
        <f t="shared" si="9"/>
        <v>735028.76679660007</v>
      </c>
      <c r="D155" s="25">
        <f t="shared" si="10"/>
        <v>7528.9901959999997</v>
      </c>
      <c r="E155" s="25">
        <f t="shared" si="10"/>
        <v>7563.605089624999</v>
      </c>
      <c r="F155" s="25">
        <f t="shared" si="10"/>
        <v>3537.2407963749997</v>
      </c>
      <c r="G155" s="25">
        <f t="shared" si="10"/>
        <v>3541.9564485499995</v>
      </c>
      <c r="H155" s="25">
        <f t="shared" si="10"/>
        <v>428.723015825</v>
      </c>
      <c r="I155" s="25">
        <f t="shared" si="10"/>
        <v>434.84333034999997</v>
      </c>
      <c r="K155" s="187"/>
      <c r="L155" s="187"/>
      <c r="M155" s="187"/>
      <c r="N155" s="187"/>
      <c r="O155" s="187"/>
      <c r="P155" s="187"/>
      <c r="R155" s="200"/>
      <c r="S155" s="13"/>
      <c r="T155" s="14"/>
      <c r="U155" s="25"/>
      <c r="V155" s="25"/>
      <c r="W155" s="25"/>
      <c r="X155" s="25"/>
      <c r="Y155" s="25"/>
      <c r="Z155" s="25"/>
      <c r="AA155" s="25"/>
    </row>
    <row r="156" spans="1:27" x14ac:dyDescent="0.2">
      <c r="A156" s="22">
        <v>44501</v>
      </c>
      <c r="B156" s="23">
        <f t="shared" si="2"/>
        <v>2021</v>
      </c>
      <c r="C156" s="24">
        <f t="shared" si="9"/>
        <v>735028.76679660007</v>
      </c>
      <c r="D156" s="25">
        <f t="shared" si="10"/>
        <v>7542.3344883250002</v>
      </c>
      <c r="E156" s="25">
        <f t="shared" si="10"/>
        <v>7555.1771155250008</v>
      </c>
      <c r="F156" s="25">
        <f t="shared" si="10"/>
        <v>3543.4614439249999</v>
      </c>
      <c r="G156" s="25">
        <f t="shared" si="10"/>
        <v>3542.5584467000003</v>
      </c>
      <c r="H156" s="25">
        <f t="shared" si="10"/>
        <v>428.923681875</v>
      </c>
      <c r="I156" s="25">
        <f t="shared" si="10"/>
        <v>435.74632757499995</v>
      </c>
      <c r="K156" s="187"/>
      <c r="L156" s="187"/>
      <c r="M156" s="187"/>
      <c r="N156" s="187"/>
      <c r="O156" s="187"/>
      <c r="P156" s="187"/>
      <c r="R156" s="200"/>
      <c r="S156" s="13"/>
      <c r="T156" s="14"/>
      <c r="U156" s="25"/>
      <c r="V156" s="25"/>
      <c r="W156" s="25"/>
      <c r="X156" s="25"/>
      <c r="Y156" s="25"/>
      <c r="Z156" s="25"/>
      <c r="AA156" s="25"/>
    </row>
    <row r="157" spans="1:27" x14ac:dyDescent="0.2">
      <c r="A157" s="22">
        <v>44531</v>
      </c>
      <c r="B157" s="23">
        <f t="shared" si="2"/>
        <v>2021</v>
      </c>
      <c r="C157" s="24">
        <f t="shared" si="9"/>
        <v>735028.76679660007</v>
      </c>
      <c r="D157" s="25">
        <f t="shared" si="10"/>
        <v>7550.0601312499994</v>
      </c>
      <c r="E157" s="25">
        <f t="shared" si="10"/>
        <v>7560.2940997999995</v>
      </c>
      <c r="F157" s="25">
        <f t="shared" si="10"/>
        <v>3543.7624430000001</v>
      </c>
      <c r="G157" s="25">
        <f t="shared" si="10"/>
        <v>3546.6721007250003</v>
      </c>
      <c r="H157" s="25">
        <f t="shared" si="10"/>
        <v>430.93034237499995</v>
      </c>
      <c r="I157" s="25">
        <f t="shared" si="10"/>
        <v>439.05731739999999</v>
      </c>
      <c r="K157" s="187"/>
      <c r="L157" s="187"/>
      <c r="M157" s="187"/>
      <c r="N157" s="187"/>
      <c r="O157" s="187"/>
      <c r="P157" s="187"/>
      <c r="R157" s="200"/>
      <c r="S157" s="13"/>
      <c r="T157" s="14"/>
      <c r="U157" s="25"/>
      <c r="V157" s="25"/>
      <c r="W157" s="25"/>
      <c r="X157" s="25"/>
      <c r="Y157" s="25"/>
      <c r="Z157" s="25"/>
      <c r="AA157" s="25"/>
    </row>
    <row r="158" spans="1:27" x14ac:dyDescent="0.2">
      <c r="R158" s="200"/>
      <c r="S158" s="200"/>
      <c r="T158" s="200"/>
      <c r="U158" s="200"/>
      <c r="V158" s="200"/>
      <c r="W158" s="200"/>
      <c r="X158" s="200"/>
      <c r="Y158" s="200"/>
      <c r="Z158" s="200"/>
    </row>
    <row r="159" spans="1:27" x14ac:dyDescent="0.2">
      <c r="K159" s="26"/>
      <c r="L159" s="26"/>
      <c r="M159" s="26"/>
      <c r="N159" s="26"/>
      <c r="O159" s="26"/>
      <c r="P159" s="26"/>
      <c r="R159" s="200"/>
      <c r="S159" s="200"/>
      <c r="T159" s="200"/>
      <c r="U159" s="200"/>
      <c r="V159" s="200"/>
      <c r="W159" s="200"/>
      <c r="X159" s="200"/>
      <c r="Y159" s="200"/>
      <c r="Z159" s="200"/>
    </row>
    <row r="160" spans="1:27" x14ac:dyDescent="0.2">
      <c r="D160" s="215"/>
      <c r="K160" s="26"/>
      <c r="L160" s="26"/>
      <c r="M160" s="26"/>
      <c r="N160" s="26"/>
      <c r="O160" s="26"/>
      <c r="P160" s="26"/>
      <c r="R160" s="200"/>
      <c r="S160" s="200"/>
      <c r="T160" s="200"/>
      <c r="U160" s="200"/>
      <c r="V160" s="200"/>
      <c r="W160" s="200"/>
      <c r="X160" s="200"/>
      <c r="Y160" s="200"/>
      <c r="Z160" s="200"/>
    </row>
    <row r="161" spans="4:26" x14ac:dyDescent="0.2">
      <c r="D161" s="20"/>
      <c r="R161" s="200"/>
      <c r="S161" s="200"/>
      <c r="T161" s="200"/>
      <c r="U161" s="200"/>
      <c r="V161" s="200"/>
      <c r="W161" s="200"/>
      <c r="X161" s="200"/>
      <c r="Y161" s="200"/>
      <c r="Z161" s="200"/>
    </row>
    <row r="162" spans="4:26" x14ac:dyDescent="0.2">
      <c r="R162" s="200"/>
      <c r="S162" s="200"/>
      <c r="T162" s="200"/>
      <c r="U162" s="200"/>
      <c r="V162" s="200"/>
      <c r="W162" s="200"/>
      <c r="X162" s="200"/>
      <c r="Y162" s="200"/>
      <c r="Z162" s="200"/>
    </row>
    <row r="163" spans="4:26" x14ac:dyDescent="0.2">
      <c r="R163" s="200"/>
      <c r="S163" s="200"/>
      <c r="T163" s="200"/>
      <c r="U163" s="200"/>
      <c r="V163" s="200"/>
      <c r="W163" s="200"/>
      <c r="X163" s="200"/>
      <c r="Y163" s="200"/>
      <c r="Z163" s="200"/>
    </row>
    <row r="164" spans="4:26" x14ac:dyDescent="0.2">
      <c r="R164" s="200"/>
      <c r="S164" s="200"/>
      <c r="T164" s="200"/>
      <c r="U164" s="200"/>
      <c r="V164" s="200"/>
      <c r="W164" s="200"/>
      <c r="X164" s="200"/>
      <c r="Y164" s="200"/>
      <c r="Z164" s="200"/>
    </row>
    <row r="167" spans="4:26" ht="18.75" x14ac:dyDescent="0.2">
      <c r="S167" s="217"/>
      <c r="T167" s="218"/>
      <c r="U167" s="218"/>
      <c r="V167" s="218"/>
      <c r="W167" s="218"/>
      <c r="X167" s="219"/>
      <c r="Y167" s="219"/>
    </row>
    <row r="168" spans="4:26" ht="18.75" x14ac:dyDescent="0.2">
      <c r="S168" s="217"/>
      <c r="T168" s="218"/>
      <c r="U168" s="218"/>
      <c r="V168" s="218"/>
      <c r="W168" s="218"/>
      <c r="X168" s="219"/>
      <c r="Y168" s="219"/>
    </row>
    <row r="169" spans="4:26" ht="18.75" x14ac:dyDescent="0.2">
      <c r="S169" s="217"/>
      <c r="T169" s="218"/>
      <c r="U169" s="218"/>
      <c r="V169" s="218"/>
      <c r="W169" s="218"/>
      <c r="X169" s="219"/>
      <c r="Y169" s="219"/>
    </row>
    <row r="170" spans="4:26" ht="18.75" x14ac:dyDescent="0.2">
      <c r="S170" s="217"/>
      <c r="T170" s="218"/>
      <c r="U170" s="218"/>
      <c r="V170" s="218"/>
      <c r="W170" s="218"/>
      <c r="X170" s="219"/>
      <c r="Y170" s="219"/>
    </row>
    <row r="171" spans="4:26" ht="18.75" x14ac:dyDescent="0.2">
      <c r="S171" s="217"/>
      <c r="T171" s="218"/>
      <c r="U171" s="218"/>
      <c r="V171" s="218"/>
      <c r="W171" s="218"/>
      <c r="X171" s="219"/>
      <c r="Y171" s="219"/>
    </row>
    <row r="172" spans="4:26" ht="18.75" x14ac:dyDescent="0.2">
      <c r="S172" s="217"/>
      <c r="T172" s="218"/>
      <c r="U172" s="218"/>
      <c r="V172" s="218"/>
      <c r="W172" s="218"/>
      <c r="X172" s="219"/>
      <c r="Y172" s="219"/>
    </row>
    <row r="173" spans="4:26" ht="18.75" x14ac:dyDescent="0.2">
      <c r="S173" s="217"/>
      <c r="T173" s="218"/>
      <c r="U173" s="218"/>
      <c r="V173" s="218"/>
      <c r="W173" s="218"/>
      <c r="X173" s="219"/>
      <c r="Y173" s="219"/>
    </row>
    <row r="174" spans="4:26" ht="18.75" x14ac:dyDescent="0.2">
      <c r="S174" s="217"/>
      <c r="T174" s="218"/>
      <c r="U174" s="218"/>
      <c r="V174" s="218"/>
      <c r="W174" s="218"/>
      <c r="X174" s="219"/>
      <c r="Y174" s="219"/>
    </row>
    <row r="175" spans="4:26" ht="18.75" x14ac:dyDescent="0.2">
      <c r="S175" s="217"/>
      <c r="T175" s="218"/>
      <c r="U175" s="218"/>
      <c r="V175" s="218"/>
      <c r="W175" s="218"/>
      <c r="X175" s="219"/>
      <c r="Y175" s="219"/>
    </row>
    <row r="176" spans="4:26" ht="18.75" x14ac:dyDescent="0.2">
      <c r="S176" s="217"/>
      <c r="T176" s="218"/>
      <c r="U176" s="218"/>
      <c r="V176" s="218"/>
      <c r="W176" s="218"/>
      <c r="X176" s="219"/>
      <c r="Y176" s="219"/>
    </row>
    <row r="177" spans="19:25" ht="18.75" x14ac:dyDescent="0.2">
      <c r="S177" s="217"/>
      <c r="T177" s="218"/>
      <c r="U177" s="218"/>
      <c r="V177" s="218"/>
      <c r="W177" s="218"/>
      <c r="X177" s="219"/>
      <c r="Y177" s="219"/>
    </row>
    <row r="178" spans="19:25" ht="18.75" x14ac:dyDescent="0.2">
      <c r="S178" s="217"/>
      <c r="T178" s="218"/>
      <c r="U178" s="218"/>
      <c r="V178" s="218"/>
      <c r="W178" s="218"/>
      <c r="X178" s="219"/>
      <c r="Y178" s="219"/>
    </row>
    <row r="179" spans="19:25" ht="18.75" x14ac:dyDescent="0.2">
      <c r="S179" s="217"/>
      <c r="T179" s="218"/>
      <c r="U179" s="218"/>
      <c r="V179" s="218"/>
      <c r="W179" s="218"/>
      <c r="X179" s="219"/>
      <c r="Y179" s="219"/>
    </row>
    <row r="180" spans="19:25" ht="18.75" x14ac:dyDescent="0.2">
      <c r="S180" s="217"/>
      <c r="T180" s="218"/>
      <c r="U180" s="218"/>
      <c r="V180" s="218"/>
      <c r="W180" s="218"/>
      <c r="X180" s="219"/>
      <c r="Y180" s="219"/>
    </row>
    <row r="181" spans="19:25" ht="18.75" x14ac:dyDescent="0.2">
      <c r="S181" s="217"/>
      <c r="T181" s="218"/>
      <c r="U181" s="218"/>
      <c r="V181" s="218"/>
      <c r="W181" s="218"/>
      <c r="X181" s="219"/>
      <c r="Y181" s="219"/>
    </row>
    <row r="182" spans="19:25" ht="18.75" x14ac:dyDescent="0.2">
      <c r="S182" s="217"/>
      <c r="T182" s="218"/>
      <c r="U182" s="218"/>
      <c r="V182" s="218"/>
      <c r="W182" s="218"/>
      <c r="X182" s="219"/>
      <c r="Y182" s="219"/>
    </row>
    <row r="183" spans="19:25" ht="18.75" x14ac:dyDescent="0.2">
      <c r="S183" s="217"/>
      <c r="T183" s="218"/>
      <c r="U183" s="218"/>
      <c r="V183" s="218"/>
      <c r="W183" s="218"/>
      <c r="X183" s="219"/>
      <c r="Y183" s="219"/>
    </row>
    <row r="184" spans="19:25" ht="18.75" x14ac:dyDescent="0.2">
      <c r="S184" s="217"/>
      <c r="T184" s="218"/>
      <c r="U184" s="218"/>
      <c r="V184" s="218"/>
      <c r="W184" s="218"/>
      <c r="X184" s="219"/>
      <c r="Y184" s="219"/>
    </row>
    <row r="185" spans="19:25" ht="18.75" x14ac:dyDescent="0.2">
      <c r="S185" s="217"/>
      <c r="T185" s="218"/>
      <c r="U185" s="218"/>
      <c r="V185" s="218"/>
      <c r="W185" s="218"/>
      <c r="X185" s="219"/>
      <c r="Y185" s="219"/>
    </row>
    <row r="186" spans="19:25" ht="18.75" x14ac:dyDescent="0.2">
      <c r="S186" s="217"/>
      <c r="T186" s="218"/>
      <c r="U186" s="218"/>
      <c r="V186" s="218"/>
      <c r="W186" s="218"/>
      <c r="X186" s="219"/>
      <c r="Y186" s="219"/>
    </row>
    <row r="187" spans="19:25" ht="18.75" x14ac:dyDescent="0.2">
      <c r="S187" s="217"/>
      <c r="T187" s="218"/>
      <c r="U187" s="218"/>
      <c r="V187" s="218"/>
      <c r="W187" s="218"/>
      <c r="X187" s="219"/>
      <c r="Y187" s="219"/>
    </row>
    <row r="188" spans="19:25" ht="18.75" x14ac:dyDescent="0.2">
      <c r="S188" s="217"/>
      <c r="T188" s="218"/>
      <c r="U188" s="218"/>
      <c r="V188" s="218"/>
      <c r="W188" s="218"/>
      <c r="X188" s="219"/>
      <c r="Y188" s="219"/>
    </row>
    <row r="189" spans="19:25" ht="18.75" x14ac:dyDescent="0.2">
      <c r="S189" s="217"/>
      <c r="T189" s="218"/>
      <c r="U189" s="218"/>
      <c r="V189" s="218"/>
      <c r="W189" s="218"/>
      <c r="X189" s="219"/>
      <c r="Y189" s="219"/>
    </row>
    <row r="190" spans="19:25" ht="18.75" x14ac:dyDescent="0.2">
      <c r="S190" s="217"/>
      <c r="T190" s="218"/>
      <c r="U190" s="218"/>
      <c r="V190" s="218"/>
      <c r="W190" s="218"/>
      <c r="X190" s="219"/>
      <c r="Y190" s="219"/>
    </row>
    <row r="191" spans="19:25" ht="18.75" x14ac:dyDescent="0.2">
      <c r="S191" s="217"/>
      <c r="T191" s="218"/>
      <c r="U191" s="218"/>
      <c r="V191" s="218"/>
      <c r="W191" s="218"/>
      <c r="X191" s="219"/>
      <c r="Y191" s="219"/>
    </row>
    <row r="192" spans="19:25" ht="18.75" x14ac:dyDescent="0.2">
      <c r="S192" s="217"/>
      <c r="T192" s="218"/>
      <c r="U192" s="218"/>
      <c r="V192" s="218"/>
      <c r="W192" s="218"/>
      <c r="X192" s="219"/>
      <c r="Y192" s="219"/>
    </row>
    <row r="193" spans="19:25" ht="18.75" x14ac:dyDescent="0.2">
      <c r="S193" s="217"/>
      <c r="T193" s="218"/>
      <c r="U193" s="218"/>
      <c r="V193" s="218"/>
      <c r="W193" s="218"/>
      <c r="X193" s="219"/>
      <c r="Y193" s="219"/>
    </row>
    <row r="194" spans="19:25" ht="18.75" x14ac:dyDescent="0.2">
      <c r="S194" s="217"/>
      <c r="T194" s="218"/>
      <c r="U194" s="218"/>
      <c r="V194" s="218"/>
      <c r="W194" s="218"/>
      <c r="X194" s="219"/>
      <c r="Y194" s="219"/>
    </row>
    <row r="195" spans="19:25" ht="18.75" x14ac:dyDescent="0.2">
      <c r="S195" s="217"/>
      <c r="T195" s="218"/>
      <c r="U195" s="218"/>
      <c r="V195" s="218"/>
      <c r="W195" s="218"/>
      <c r="X195" s="219"/>
      <c r="Y195" s="219"/>
    </row>
    <row r="196" spans="19:25" ht="18.75" x14ac:dyDescent="0.2">
      <c r="S196" s="217"/>
      <c r="T196" s="218"/>
      <c r="U196" s="218"/>
      <c r="V196" s="218"/>
      <c r="W196" s="218"/>
      <c r="X196" s="219"/>
      <c r="Y196" s="219"/>
    </row>
    <row r="197" spans="19:25" ht="18.75" x14ac:dyDescent="0.2">
      <c r="S197" s="217"/>
      <c r="T197" s="218"/>
      <c r="U197" s="218"/>
      <c r="V197" s="218"/>
      <c r="W197" s="218"/>
      <c r="X197" s="219"/>
      <c r="Y197" s="219"/>
    </row>
    <row r="198" spans="19:25" ht="18.75" x14ac:dyDescent="0.2">
      <c r="S198" s="217"/>
      <c r="T198" s="218"/>
      <c r="U198" s="218"/>
      <c r="V198" s="218"/>
      <c r="W198" s="218"/>
      <c r="X198" s="219"/>
      <c r="Y198" s="219"/>
    </row>
    <row r="199" spans="19:25" ht="18.75" x14ac:dyDescent="0.2">
      <c r="S199" s="217"/>
      <c r="T199" s="218"/>
      <c r="U199" s="218"/>
      <c r="V199" s="218"/>
      <c r="W199" s="218"/>
      <c r="X199" s="219"/>
      <c r="Y199" s="219"/>
    </row>
    <row r="200" spans="19:25" ht="18.75" x14ac:dyDescent="0.2">
      <c r="S200" s="217"/>
      <c r="T200" s="218"/>
      <c r="U200" s="218"/>
      <c r="V200" s="218"/>
      <c r="W200" s="218"/>
      <c r="X200" s="219"/>
      <c r="Y200" s="219"/>
    </row>
    <row r="201" spans="19:25" ht="18.75" x14ac:dyDescent="0.2">
      <c r="S201" s="217"/>
      <c r="T201" s="218"/>
      <c r="U201" s="218"/>
      <c r="V201" s="218"/>
      <c r="W201" s="218"/>
      <c r="X201" s="219"/>
      <c r="Y201" s="219"/>
    </row>
    <row r="202" spans="19:25" ht="18.75" x14ac:dyDescent="0.2">
      <c r="S202" s="217"/>
      <c r="T202" s="218"/>
      <c r="U202" s="218"/>
      <c r="V202" s="218"/>
      <c r="W202" s="218"/>
      <c r="X202" s="219"/>
      <c r="Y202" s="219"/>
    </row>
    <row r="203" spans="19:25" ht="18.75" x14ac:dyDescent="0.2">
      <c r="S203" s="217"/>
      <c r="T203" s="218"/>
      <c r="U203" s="218"/>
      <c r="V203" s="218"/>
      <c r="W203" s="218"/>
      <c r="X203" s="219"/>
      <c r="Y203" s="219"/>
    </row>
    <row r="204" spans="19:25" ht="18.75" x14ac:dyDescent="0.2">
      <c r="S204" s="217"/>
      <c r="T204" s="218"/>
      <c r="U204" s="218"/>
      <c r="V204" s="218"/>
      <c r="W204" s="218"/>
      <c r="X204" s="219"/>
      <c r="Y204" s="219"/>
    </row>
    <row r="205" spans="19:25" ht="18.75" x14ac:dyDescent="0.2">
      <c r="S205" s="217"/>
      <c r="T205" s="218"/>
      <c r="U205" s="218"/>
      <c r="V205" s="218"/>
      <c r="W205" s="218"/>
      <c r="X205" s="219"/>
      <c r="Y205" s="219"/>
    </row>
    <row r="206" spans="19:25" ht="18.75" x14ac:dyDescent="0.2">
      <c r="S206" s="217"/>
      <c r="T206" s="218"/>
      <c r="U206" s="218"/>
      <c r="V206" s="218"/>
      <c r="W206" s="218"/>
      <c r="X206" s="219"/>
      <c r="Y206" s="219"/>
    </row>
    <row r="207" spans="19:25" ht="18.75" x14ac:dyDescent="0.2">
      <c r="S207" s="217"/>
      <c r="T207" s="218"/>
      <c r="U207" s="218"/>
      <c r="V207" s="218"/>
      <c r="W207" s="218"/>
      <c r="X207" s="219"/>
      <c r="Y207" s="219"/>
    </row>
    <row r="208" spans="19:25" ht="18.75" x14ac:dyDescent="0.2">
      <c r="S208" s="217"/>
      <c r="T208" s="218"/>
      <c r="U208" s="218"/>
      <c r="V208" s="218"/>
      <c r="W208" s="218"/>
      <c r="X208" s="219"/>
      <c r="Y208" s="219"/>
    </row>
    <row r="209" spans="19:25" ht="18.75" x14ac:dyDescent="0.2">
      <c r="S209" s="217"/>
      <c r="T209" s="218"/>
      <c r="U209" s="218"/>
      <c r="V209" s="218"/>
      <c r="W209" s="218"/>
      <c r="X209" s="219"/>
      <c r="Y209" s="219"/>
    </row>
    <row r="210" spans="19:25" ht="18.75" x14ac:dyDescent="0.2">
      <c r="S210" s="217"/>
      <c r="T210" s="218"/>
      <c r="U210" s="218"/>
      <c r="V210" s="218"/>
      <c r="W210" s="218"/>
      <c r="X210" s="219"/>
      <c r="Y210" s="219"/>
    </row>
    <row r="211" spans="19:25" ht="18.75" x14ac:dyDescent="0.2">
      <c r="S211" s="217"/>
      <c r="T211" s="218"/>
      <c r="U211" s="218"/>
      <c r="V211" s="218"/>
      <c r="W211" s="218"/>
      <c r="X211" s="219"/>
      <c r="Y211" s="219"/>
    </row>
    <row r="212" spans="19:25" ht="18.75" x14ac:dyDescent="0.2">
      <c r="S212" s="217"/>
      <c r="T212" s="218"/>
      <c r="U212" s="218"/>
      <c r="V212" s="218"/>
      <c r="W212" s="218"/>
      <c r="X212" s="219"/>
      <c r="Y212" s="219"/>
    </row>
    <row r="213" spans="19:25" ht="18.75" x14ac:dyDescent="0.2">
      <c r="S213" s="217"/>
      <c r="T213" s="218"/>
      <c r="U213" s="218"/>
      <c r="V213" s="218"/>
      <c r="W213" s="218"/>
      <c r="X213" s="219"/>
      <c r="Y213" s="219"/>
    </row>
    <row r="214" spans="19:25" ht="18.75" x14ac:dyDescent="0.2">
      <c r="S214" s="217"/>
      <c r="T214" s="218"/>
      <c r="U214" s="218"/>
      <c r="V214" s="218"/>
      <c r="W214" s="218"/>
      <c r="X214" s="219"/>
      <c r="Y214" s="219"/>
    </row>
    <row r="215" spans="19:25" ht="18.75" x14ac:dyDescent="0.2">
      <c r="S215" s="217"/>
      <c r="T215" s="218"/>
      <c r="U215" s="218"/>
      <c r="V215" s="218"/>
      <c r="W215" s="218"/>
      <c r="X215" s="219"/>
      <c r="Y215" s="219"/>
    </row>
    <row r="216" spans="19:25" ht="18.75" x14ac:dyDescent="0.2">
      <c r="S216" s="217"/>
      <c r="T216" s="218"/>
      <c r="U216" s="218"/>
      <c r="V216" s="218"/>
      <c r="W216" s="218"/>
      <c r="X216" s="219"/>
      <c r="Y216" s="219"/>
    </row>
    <row r="217" spans="19:25" ht="18.75" x14ac:dyDescent="0.2">
      <c r="S217" s="217"/>
      <c r="T217" s="218"/>
      <c r="U217" s="218"/>
      <c r="V217" s="218"/>
      <c r="W217" s="218"/>
      <c r="X217" s="219"/>
      <c r="Y217" s="219"/>
    </row>
    <row r="218" spans="19:25" ht="18.75" x14ac:dyDescent="0.2">
      <c r="S218" s="217"/>
      <c r="T218" s="218"/>
      <c r="U218" s="218"/>
      <c r="V218" s="218"/>
      <c r="W218" s="218"/>
      <c r="X218" s="219"/>
      <c r="Y218" s="219"/>
    </row>
    <row r="219" spans="19:25" ht="18.75" x14ac:dyDescent="0.2">
      <c r="S219" s="217"/>
      <c r="T219" s="218"/>
      <c r="U219" s="218"/>
      <c r="V219" s="218"/>
      <c r="W219" s="218"/>
      <c r="X219" s="219"/>
      <c r="Y219" s="219"/>
    </row>
    <row r="220" spans="19:25" ht="18.75" x14ac:dyDescent="0.2">
      <c r="S220" s="217"/>
      <c r="T220" s="218"/>
      <c r="U220" s="218"/>
      <c r="V220" s="218"/>
      <c r="W220" s="218"/>
      <c r="X220" s="219"/>
      <c r="Y220" s="219"/>
    </row>
    <row r="221" spans="19:25" ht="18.75" x14ac:dyDescent="0.2">
      <c r="S221" s="217"/>
      <c r="T221" s="218"/>
      <c r="U221" s="218"/>
      <c r="V221" s="218"/>
      <c r="W221" s="218"/>
      <c r="X221" s="219"/>
      <c r="Y221" s="219"/>
    </row>
    <row r="222" spans="19:25" ht="18.75" x14ac:dyDescent="0.2">
      <c r="S222" s="217"/>
      <c r="T222" s="218"/>
      <c r="U222" s="218"/>
      <c r="V222" s="218"/>
      <c r="W222" s="218"/>
      <c r="X222" s="219"/>
      <c r="Y222" s="219"/>
    </row>
    <row r="223" spans="19:25" ht="18.75" x14ac:dyDescent="0.2">
      <c r="S223" s="217"/>
      <c r="T223" s="218"/>
      <c r="U223" s="218"/>
      <c r="V223" s="218"/>
      <c r="W223" s="218"/>
      <c r="X223" s="219"/>
      <c r="Y223" s="219"/>
    </row>
    <row r="224" spans="19:25" ht="18.75" x14ac:dyDescent="0.2">
      <c r="S224" s="217"/>
      <c r="T224" s="218"/>
      <c r="U224" s="218"/>
      <c r="V224" s="218"/>
      <c r="W224" s="218"/>
      <c r="X224" s="219"/>
      <c r="Y224" s="219"/>
    </row>
    <row r="225" spans="19:25" ht="18.75" x14ac:dyDescent="0.2">
      <c r="S225" s="217"/>
      <c r="T225" s="218"/>
      <c r="U225" s="218"/>
      <c r="V225" s="218"/>
      <c r="W225" s="218"/>
      <c r="X225" s="219"/>
      <c r="Y225" s="219"/>
    </row>
    <row r="226" spans="19:25" ht="18.75" x14ac:dyDescent="0.2">
      <c r="S226" s="217"/>
      <c r="T226" s="218"/>
      <c r="U226" s="218"/>
      <c r="V226" s="218"/>
      <c r="W226" s="218"/>
      <c r="X226" s="219"/>
      <c r="Y226" s="219"/>
    </row>
    <row r="227" spans="19:25" ht="18.75" x14ac:dyDescent="0.2">
      <c r="S227" s="217"/>
      <c r="T227" s="218"/>
      <c r="U227" s="218"/>
      <c r="V227" s="218"/>
      <c r="W227" s="218"/>
      <c r="X227" s="219"/>
      <c r="Y227" s="219"/>
    </row>
    <row r="228" spans="19:25" ht="18.75" x14ac:dyDescent="0.2">
      <c r="S228" s="217"/>
      <c r="T228" s="218"/>
      <c r="U228" s="218"/>
      <c r="V228" s="218"/>
      <c r="W228" s="218"/>
      <c r="X228" s="219"/>
      <c r="Y228" s="219"/>
    </row>
    <row r="229" spans="19:25" ht="18.75" x14ac:dyDescent="0.2">
      <c r="S229" s="217"/>
      <c r="T229" s="218"/>
      <c r="U229" s="218"/>
      <c r="V229" s="218"/>
      <c r="W229" s="218"/>
      <c r="X229" s="219"/>
      <c r="Y229" s="219"/>
    </row>
    <row r="230" spans="19:25" ht="18.75" x14ac:dyDescent="0.2">
      <c r="S230" s="217"/>
      <c r="T230" s="218"/>
      <c r="U230" s="218"/>
      <c r="V230" s="218"/>
      <c r="W230" s="218"/>
      <c r="X230" s="219"/>
      <c r="Y230" s="219"/>
    </row>
    <row r="231" spans="19:25" ht="18.75" x14ac:dyDescent="0.2">
      <c r="S231" s="217"/>
      <c r="T231" s="218"/>
      <c r="U231" s="218"/>
      <c r="V231" s="218"/>
      <c r="W231" s="218"/>
      <c r="X231" s="219"/>
      <c r="Y231" s="219"/>
    </row>
    <row r="232" spans="19:25" ht="18.75" x14ac:dyDescent="0.2">
      <c r="S232" s="217"/>
      <c r="T232" s="218"/>
      <c r="U232" s="218"/>
      <c r="V232" s="218"/>
      <c r="W232" s="218"/>
      <c r="X232" s="219"/>
      <c r="Y232" s="219"/>
    </row>
    <row r="233" spans="19:25" ht="18.75" x14ac:dyDescent="0.2">
      <c r="S233" s="217"/>
      <c r="T233" s="218"/>
      <c r="U233" s="218"/>
      <c r="V233" s="218"/>
      <c r="W233" s="218"/>
      <c r="X233" s="219"/>
      <c r="Y233" s="219"/>
    </row>
    <row r="234" spans="19:25" ht="18.75" x14ac:dyDescent="0.2">
      <c r="S234" s="217"/>
      <c r="T234" s="218"/>
      <c r="U234" s="218"/>
      <c r="V234" s="218"/>
      <c r="W234" s="218"/>
      <c r="X234" s="219"/>
      <c r="Y234" s="219"/>
    </row>
    <row r="235" spans="19:25" ht="18.75" x14ac:dyDescent="0.2">
      <c r="S235" s="217"/>
      <c r="T235" s="218"/>
      <c r="U235" s="218"/>
      <c r="V235" s="218"/>
      <c r="W235" s="218"/>
      <c r="X235" s="219"/>
      <c r="Y235" s="219"/>
    </row>
    <row r="236" spans="19:25" ht="18.75" x14ac:dyDescent="0.2">
      <c r="S236" s="217"/>
      <c r="T236" s="218"/>
      <c r="U236" s="218"/>
      <c r="V236" s="218"/>
      <c r="W236" s="218"/>
      <c r="X236" s="219"/>
      <c r="Y236" s="219"/>
    </row>
    <row r="237" spans="19:25" ht="18.75" x14ac:dyDescent="0.2">
      <c r="S237" s="217"/>
      <c r="T237" s="218"/>
      <c r="U237" s="218"/>
      <c r="V237" s="218"/>
      <c r="W237" s="218"/>
      <c r="X237" s="219"/>
      <c r="Y237" s="219"/>
    </row>
    <row r="238" spans="19:25" ht="18.75" x14ac:dyDescent="0.2">
      <c r="S238" s="217"/>
      <c r="T238" s="218"/>
      <c r="U238" s="218"/>
      <c r="V238" s="218"/>
      <c r="W238" s="218"/>
      <c r="X238" s="219"/>
      <c r="Y238" s="219"/>
    </row>
    <row r="239" spans="19:25" ht="18.75" x14ac:dyDescent="0.2">
      <c r="S239" s="217"/>
      <c r="T239" s="218"/>
      <c r="U239" s="218"/>
      <c r="V239" s="218"/>
      <c r="W239" s="218"/>
      <c r="X239" s="219"/>
      <c r="Y239" s="219"/>
    </row>
    <row r="240" spans="19:25" ht="18.75" x14ac:dyDescent="0.2">
      <c r="S240" s="217"/>
      <c r="T240" s="218"/>
      <c r="U240" s="218"/>
      <c r="V240" s="218"/>
      <c r="W240" s="218"/>
      <c r="X240" s="219"/>
      <c r="Y240" s="219"/>
    </row>
    <row r="241" spans="19:25" ht="18.75" x14ac:dyDescent="0.2">
      <c r="S241" s="217"/>
      <c r="T241" s="218"/>
      <c r="U241" s="218"/>
      <c r="V241" s="218"/>
      <c r="W241" s="218"/>
      <c r="X241" s="219"/>
      <c r="Y241" s="219"/>
    </row>
    <row r="242" spans="19:25" ht="18.75" x14ac:dyDescent="0.2">
      <c r="S242" s="217"/>
      <c r="T242" s="218"/>
      <c r="U242" s="218"/>
      <c r="V242" s="218"/>
      <c r="W242" s="218"/>
      <c r="X242" s="219"/>
      <c r="Y242" s="219"/>
    </row>
    <row r="243" spans="19:25" ht="18.75" x14ac:dyDescent="0.2">
      <c r="S243" s="217"/>
      <c r="T243" s="218"/>
      <c r="U243" s="218"/>
      <c r="V243" s="218"/>
      <c r="W243" s="218"/>
      <c r="X243" s="219"/>
      <c r="Y243" s="219"/>
    </row>
    <row r="244" spans="19:25" ht="18.75" x14ac:dyDescent="0.2">
      <c r="S244" s="217"/>
      <c r="T244" s="218"/>
      <c r="U244" s="218"/>
      <c r="V244" s="218"/>
      <c r="W244" s="218"/>
      <c r="X244" s="219"/>
      <c r="Y244" s="219"/>
    </row>
    <row r="245" spans="19:25" ht="18.75" x14ac:dyDescent="0.2">
      <c r="S245" s="217"/>
      <c r="T245" s="218"/>
      <c r="U245" s="218"/>
      <c r="V245" s="218"/>
      <c r="W245" s="218"/>
      <c r="X245" s="219"/>
      <c r="Y245" s="219"/>
    </row>
    <row r="246" spans="19:25" ht="18.75" x14ac:dyDescent="0.2">
      <c r="S246" s="217"/>
      <c r="T246" s="218"/>
      <c r="U246" s="218"/>
      <c r="V246" s="218"/>
      <c r="W246" s="218"/>
      <c r="X246" s="219"/>
      <c r="Y246" s="219"/>
    </row>
    <row r="247" spans="19:25" ht="18.75" x14ac:dyDescent="0.2">
      <c r="S247" s="217"/>
      <c r="T247" s="218"/>
      <c r="U247" s="218"/>
      <c r="V247" s="218"/>
      <c r="W247" s="218"/>
      <c r="X247" s="219"/>
      <c r="Y247" s="219"/>
    </row>
    <row r="248" spans="19:25" ht="18.75" x14ac:dyDescent="0.2">
      <c r="S248" s="217"/>
      <c r="T248" s="218"/>
      <c r="U248" s="218"/>
      <c r="V248" s="218"/>
      <c r="W248" s="218"/>
      <c r="X248" s="219"/>
      <c r="Y248" s="219"/>
    </row>
    <row r="249" spans="19:25" ht="18.75" x14ac:dyDescent="0.2">
      <c r="S249" s="217"/>
      <c r="T249" s="218"/>
      <c r="U249" s="218"/>
      <c r="V249" s="218"/>
      <c r="W249" s="218"/>
      <c r="X249" s="219"/>
      <c r="Y249" s="219"/>
    </row>
    <row r="250" spans="19:25" ht="18.75" x14ac:dyDescent="0.2">
      <c r="S250" s="217"/>
      <c r="T250" s="218"/>
      <c r="U250" s="218"/>
      <c r="V250" s="218"/>
      <c r="W250" s="218"/>
      <c r="X250" s="219"/>
      <c r="Y250" s="219"/>
    </row>
    <row r="251" spans="19:25" ht="18.75" x14ac:dyDescent="0.2">
      <c r="S251" s="217"/>
      <c r="T251" s="218"/>
      <c r="U251" s="218"/>
      <c r="V251" s="218"/>
      <c r="W251" s="218"/>
      <c r="X251" s="219"/>
      <c r="Y251" s="219"/>
    </row>
    <row r="252" spans="19:25" ht="18.75" x14ac:dyDescent="0.2">
      <c r="S252" s="217"/>
      <c r="T252" s="218"/>
      <c r="U252" s="218"/>
      <c r="V252" s="218"/>
      <c r="W252" s="218"/>
      <c r="X252" s="219"/>
      <c r="Y252" s="219"/>
    </row>
    <row r="253" spans="19:25" ht="18.75" x14ac:dyDescent="0.2">
      <c r="S253" s="217"/>
      <c r="T253" s="218"/>
      <c r="U253" s="218"/>
      <c r="V253" s="218"/>
      <c r="W253" s="218"/>
      <c r="X253" s="219"/>
      <c r="Y253" s="219"/>
    </row>
    <row r="254" spans="19:25" ht="18.75" x14ac:dyDescent="0.2">
      <c r="S254" s="217"/>
      <c r="T254" s="218"/>
      <c r="U254" s="218"/>
      <c r="V254" s="218"/>
      <c r="W254" s="218"/>
      <c r="X254" s="219"/>
      <c r="Y254" s="219"/>
    </row>
    <row r="255" spans="19:25" ht="18.75" x14ac:dyDescent="0.2">
      <c r="S255" s="217"/>
      <c r="T255" s="218"/>
      <c r="U255" s="218"/>
      <c r="V255" s="218"/>
      <c r="W255" s="218"/>
      <c r="X255" s="219"/>
      <c r="Y255" s="219"/>
    </row>
    <row r="256" spans="19:25" ht="18.75" x14ac:dyDescent="0.2">
      <c r="S256" s="217"/>
      <c r="T256" s="218"/>
      <c r="U256" s="218"/>
      <c r="V256" s="218"/>
      <c r="W256" s="218"/>
      <c r="X256" s="219"/>
      <c r="Y256" s="219"/>
    </row>
    <row r="257" spans="19:25" ht="18.75" x14ac:dyDescent="0.2">
      <c r="S257" s="217"/>
      <c r="T257" s="218"/>
      <c r="U257" s="218"/>
      <c r="V257" s="218"/>
      <c r="W257" s="218"/>
      <c r="X257" s="219"/>
      <c r="Y257" s="219"/>
    </row>
    <row r="258" spans="19:25" ht="18.75" x14ac:dyDescent="0.2">
      <c r="S258" s="217"/>
      <c r="T258" s="218"/>
      <c r="U258" s="218"/>
      <c r="V258" s="218"/>
      <c r="W258" s="218"/>
      <c r="X258" s="219"/>
      <c r="Y258" s="219"/>
    </row>
    <row r="259" spans="19:25" ht="18.75" x14ac:dyDescent="0.2">
      <c r="S259" s="217"/>
      <c r="T259" s="218"/>
      <c r="U259" s="218"/>
      <c r="V259" s="218"/>
      <c r="W259" s="218"/>
      <c r="X259" s="219"/>
      <c r="Y259" s="219"/>
    </row>
    <row r="260" spans="19:25" ht="18.75" x14ac:dyDescent="0.2">
      <c r="S260" s="217"/>
      <c r="T260" s="218"/>
      <c r="U260" s="218"/>
      <c r="V260" s="218"/>
      <c r="W260" s="218"/>
      <c r="X260" s="219"/>
      <c r="Y260" s="219"/>
    </row>
    <row r="261" spans="19:25" ht="18.75" x14ac:dyDescent="0.2">
      <c r="S261" s="217"/>
      <c r="T261" s="218"/>
      <c r="U261" s="218"/>
      <c r="V261" s="218"/>
      <c r="W261" s="218"/>
      <c r="X261" s="219"/>
      <c r="Y261" s="219"/>
    </row>
    <row r="262" spans="19:25" ht="18.75" x14ac:dyDescent="0.2">
      <c r="S262" s="217"/>
      <c r="T262" s="218"/>
      <c r="U262" s="218"/>
      <c r="V262" s="218"/>
      <c r="W262" s="218"/>
      <c r="X262" s="219"/>
      <c r="Y262" s="219"/>
    </row>
    <row r="263" spans="19:25" ht="18.75" x14ac:dyDescent="0.2">
      <c r="S263" s="217"/>
      <c r="T263" s="218"/>
      <c r="U263" s="218"/>
      <c r="V263" s="218"/>
      <c r="W263" s="218"/>
      <c r="X263" s="219"/>
      <c r="Y263" s="219"/>
    </row>
    <row r="264" spans="19:25" ht="18.75" x14ac:dyDescent="0.2">
      <c r="S264" s="217"/>
      <c r="T264" s="218"/>
      <c r="U264" s="218"/>
      <c r="V264" s="218"/>
      <c r="W264" s="218"/>
      <c r="X264" s="219"/>
      <c r="Y264" s="219"/>
    </row>
    <row r="265" spans="19:25" ht="18.75" x14ac:dyDescent="0.2">
      <c r="S265" s="217"/>
      <c r="T265" s="218"/>
      <c r="U265" s="218"/>
      <c r="V265" s="218"/>
      <c r="W265" s="218"/>
      <c r="X265" s="219"/>
      <c r="Y265" s="219"/>
    </row>
    <row r="266" spans="19:25" ht="18.75" x14ac:dyDescent="0.2">
      <c r="S266" s="217"/>
      <c r="T266" s="218"/>
      <c r="U266" s="218"/>
      <c r="V266" s="218"/>
      <c r="W266" s="218"/>
      <c r="X266" s="219"/>
      <c r="Y266" s="219"/>
    </row>
    <row r="267" spans="19:25" ht="18.75" x14ac:dyDescent="0.2">
      <c r="S267" s="217"/>
      <c r="T267" s="218"/>
      <c r="U267" s="218"/>
      <c r="V267" s="218"/>
      <c r="W267" s="218"/>
      <c r="X267" s="219"/>
      <c r="Y267" s="219"/>
    </row>
    <row r="268" spans="19:25" ht="18.75" x14ac:dyDescent="0.2">
      <c r="S268" s="217"/>
      <c r="T268" s="218"/>
      <c r="U268" s="218"/>
      <c r="V268" s="218"/>
      <c r="W268" s="218"/>
      <c r="X268" s="219"/>
      <c r="Y268" s="219"/>
    </row>
    <row r="269" spans="19:25" ht="18.75" x14ac:dyDescent="0.2">
      <c r="S269" s="217"/>
      <c r="T269" s="218"/>
      <c r="U269" s="218"/>
      <c r="V269" s="218"/>
      <c r="W269" s="218"/>
      <c r="X269" s="219"/>
      <c r="Y269" s="219"/>
    </row>
    <row r="270" spans="19:25" ht="18.75" x14ac:dyDescent="0.2">
      <c r="S270" s="217"/>
      <c r="T270" s="218"/>
      <c r="U270" s="218"/>
      <c r="V270" s="218"/>
      <c r="W270" s="218"/>
      <c r="X270" s="219"/>
      <c r="Y270" s="219"/>
    </row>
    <row r="271" spans="19:25" ht="18.75" x14ac:dyDescent="0.2">
      <c r="S271" s="217"/>
      <c r="T271" s="218"/>
      <c r="U271" s="218"/>
      <c r="V271" s="218"/>
      <c r="W271" s="218"/>
      <c r="X271" s="219"/>
      <c r="Y271" s="219"/>
    </row>
    <row r="272" spans="19:25" ht="18.75" x14ac:dyDescent="0.2">
      <c r="S272" s="217"/>
      <c r="T272" s="218"/>
      <c r="U272" s="218"/>
      <c r="V272" s="218"/>
      <c r="W272" s="218"/>
      <c r="X272" s="219"/>
      <c r="Y272" s="219"/>
    </row>
    <row r="273" spans="19:25" ht="18.75" x14ac:dyDescent="0.2">
      <c r="S273" s="217"/>
      <c r="T273" s="218"/>
      <c r="U273" s="218"/>
      <c r="V273" s="218"/>
      <c r="W273" s="218"/>
      <c r="X273" s="219"/>
      <c r="Y273" s="219"/>
    </row>
    <row r="274" spans="19:25" ht="18.75" x14ac:dyDescent="0.2">
      <c r="S274" s="217"/>
      <c r="T274" s="218"/>
      <c r="U274" s="218"/>
      <c r="V274" s="218"/>
      <c r="W274" s="218"/>
      <c r="X274" s="219"/>
      <c r="Y274" s="219"/>
    </row>
    <row r="275" spans="19:25" ht="18.75" x14ac:dyDescent="0.2">
      <c r="S275" s="217"/>
      <c r="T275" s="218"/>
      <c r="U275" s="218"/>
      <c r="V275" s="218"/>
      <c r="W275" s="218"/>
      <c r="X275" s="219"/>
      <c r="Y275" s="219"/>
    </row>
    <row r="276" spans="19:25" ht="18.75" x14ac:dyDescent="0.2">
      <c r="S276" s="217"/>
      <c r="T276" s="218"/>
      <c r="U276" s="218"/>
      <c r="V276" s="218"/>
      <c r="W276" s="218"/>
      <c r="X276" s="219"/>
      <c r="Y276" s="219"/>
    </row>
    <row r="277" spans="19:25" ht="18.75" x14ac:dyDescent="0.2">
      <c r="S277" s="217"/>
      <c r="T277" s="218"/>
      <c r="U277" s="218"/>
      <c r="V277" s="218"/>
      <c r="W277" s="218"/>
      <c r="X277" s="219"/>
      <c r="Y277" s="219"/>
    </row>
    <row r="278" spans="19:25" ht="18.75" x14ac:dyDescent="0.2">
      <c r="S278" s="217"/>
      <c r="T278" s="218"/>
      <c r="U278" s="218"/>
      <c r="V278" s="218"/>
      <c r="W278" s="218"/>
      <c r="X278" s="219"/>
      <c r="Y278" s="219"/>
    </row>
    <row r="279" spans="19:25" ht="18.75" x14ac:dyDescent="0.2">
      <c r="S279" s="217"/>
      <c r="T279" s="218"/>
      <c r="U279" s="218"/>
      <c r="V279" s="218"/>
      <c r="W279" s="218"/>
      <c r="X279" s="219"/>
      <c r="Y279" s="219"/>
    </row>
    <row r="280" spans="19:25" ht="18.75" x14ac:dyDescent="0.2">
      <c r="S280" s="217"/>
      <c r="T280" s="218"/>
      <c r="U280" s="218"/>
      <c r="V280" s="218"/>
      <c r="W280" s="218"/>
      <c r="X280" s="219"/>
      <c r="Y280" s="219"/>
    </row>
    <row r="281" spans="19:25" ht="18.75" x14ac:dyDescent="0.2">
      <c r="S281" s="217"/>
      <c r="T281" s="218"/>
      <c r="U281" s="218"/>
      <c r="V281" s="218"/>
      <c r="W281" s="218"/>
      <c r="X281" s="219"/>
      <c r="Y281" s="219"/>
    </row>
    <row r="282" spans="19:25" ht="18.75" x14ac:dyDescent="0.2">
      <c r="S282" s="217"/>
      <c r="T282" s="218"/>
      <c r="U282" s="218"/>
      <c r="V282" s="218"/>
      <c r="W282" s="218"/>
      <c r="X282" s="219"/>
      <c r="Y282" s="219"/>
    </row>
    <row r="283" spans="19:25" ht="18.75" x14ac:dyDescent="0.2">
      <c r="S283" s="217"/>
      <c r="T283" s="218"/>
      <c r="U283" s="218"/>
      <c r="V283" s="218"/>
      <c r="W283" s="218"/>
      <c r="X283" s="219"/>
      <c r="Y283" s="219"/>
    </row>
    <row r="284" spans="19:25" ht="18.75" x14ac:dyDescent="0.2">
      <c r="S284" s="217"/>
      <c r="T284" s="218"/>
      <c r="U284" s="218"/>
      <c r="V284" s="218"/>
      <c r="W284" s="218"/>
      <c r="X284" s="219"/>
      <c r="Y284" s="219"/>
    </row>
    <row r="285" spans="19:25" ht="18.75" x14ac:dyDescent="0.2">
      <c r="S285" s="217"/>
      <c r="T285" s="218"/>
      <c r="U285" s="218"/>
      <c r="V285" s="218"/>
      <c r="W285" s="218"/>
      <c r="X285" s="219"/>
      <c r="Y285" s="219"/>
    </row>
    <row r="286" spans="19:25" ht="18.75" x14ac:dyDescent="0.2">
      <c r="S286" s="217"/>
      <c r="T286" s="218"/>
      <c r="U286" s="218"/>
      <c r="V286" s="218"/>
      <c r="W286" s="218"/>
      <c r="X286" s="219"/>
      <c r="Y286" s="219"/>
    </row>
    <row r="287" spans="19:25" ht="18.75" x14ac:dyDescent="0.2">
      <c r="S287" s="217"/>
      <c r="T287" s="218"/>
      <c r="U287" s="218"/>
      <c r="V287" s="218"/>
      <c r="W287" s="218"/>
      <c r="X287" s="219"/>
      <c r="Y287" s="219"/>
    </row>
    <row r="288" spans="19:25" ht="18.75" x14ac:dyDescent="0.2">
      <c r="S288" s="217"/>
      <c r="T288" s="218"/>
      <c r="U288" s="218"/>
      <c r="V288" s="218"/>
      <c r="W288" s="218"/>
      <c r="X288" s="219"/>
      <c r="Y288" s="219"/>
    </row>
    <row r="289" spans="19:25" ht="18.75" x14ac:dyDescent="0.2">
      <c r="S289" s="217"/>
      <c r="T289" s="218"/>
      <c r="U289" s="218"/>
      <c r="V289" s="218"/>
      <c r="W289" s="218"/>
      <c r="X289" s="219"/>
      <c r="Y289" s="219"/>
    </row>
    <row r="290" spans="19:25" ht="18.75" x14ac:dyDescent="0.2">
      <c r="S290" s="217"/>
      <c r="T290" s="218"/>
      <c r="U290" s="218"/>
      <c r="V290" s="218"/>
      <c r="W290" s="218"/>
      <c r="X290" s="219"/>
      <c r="Y290" s="219"/>
    </row>
    <row r="291" spans="19:25" ht="18.75" x14ac:dyDescent="0.2">
      <c r="S291" s="217"/>
      <c r="T291" s="218"/>
      <c r="U291" s="218"/>
      <c r="V291" s="218"/>
      <c r="W291" s="218"/>
      <c r="X291" s="219"/>
      <c r="Y291" s="219"/>
    </row>
    <row r="292" spans="19:25" ht="18.75" x14ac:dyDescent="0.2">
      <c r="S292" s="217"/>
      <c r="T292" s="218"/>
      <c r="U292" s="218"/>
      <c r="V292" s="218"/>
      <c r="W292" s="218"/>
      <c r="X292" s="219"/>
      <c r="Y292" s="219"/>
    </row>
    <row r="293" spans="19:25" ht="18.75" x14ac:dyDescent="0.2">
      <c r="S293" s="217"/>
      <c r="T293" s="218"/>
      <c r="U293" s="218"/>
      <c r="V293" s="218"/>
      <c r="W293" s="218"/>
      <c r="X293" s="219"/>
      <c r="Y293" s="219"/>
    </row>
    <row r="294" spans="19:25" ht="18.75" x14ac:dyDescent="0.2">
      <c r="S294" s="217"/>
      <c r="T294" s="218"/>
      <c r="U294" s="218"/>
      <c r="V294" s="218"/>
      <c r="W294" s="218"/>
      <c r="X294" s="219"/>
      <c r="Y294" s="219"/>
    </row>
    <row r="295" spans="19:25" ht="18.75" x14ac:dyDescent="0.2">
      <c r="S295" s="217"/>
      <c r="T295" s="218"/>
      <c r="U295" s="218"/>
      <c r="V295" s="218"/>
      <c r="W295" s="218"/>
      <c r="X295" s="219"/>
      <c r="Y295" s="219"/>
    </row>
    <row r="296" spans="19:25" ht="18.75" x14ac:dyDescent="0.2">
      <c r="S296" s="217"/>
      <c r="T296" s="218"/>
      <c r="U296" s="218"/>
      <c r="V296" s="218"/>
      <c r="W296" s="218"/>
      <c r="X296" s="219"/>
      <c r="Y296" s="219"/>
    </row>
    <row r="297" spans="19:25" ht="18.75" x14ac:dyDescent="0.2">
      <c r="S297" s="217"/>
      <c r="T297" s="218"/>
      <c r="U297" s="218"/>
      <c r="V297" s="218"/>
      <c r="W297" s="218"/>
      <c r="X297" s="219"/>
      <c r="Y297" s="219"/>
    </row>
    <row r="298" spans="19:25" ht="18.75" x14ac:dyDescent="0.2">
      <c r="S298" s="217"/>
      <c r="T298" s="218"/>
      <c r="U298" s="218"/>
      <c r="V298" s="218"/>
      <c r="W298" s="218"/>
      <c r="X298" s="219"/>
      <c r="Y298" s="219"/>
    </row>
    <row r="299" spans="19:25" ht="18.75" x14ac:dyDescent="0.2">
      <c r="S299" s="217"/>
      <c r="T299" s="218"/>
      <c r="U299" s="218"/>
      <c r="V299" s="218"/>
      <c r="W299" s="218"/>
      <c r="X299" s="219"/>
      <c r="Y299" s="219"/>
    </row>
    <row r="300" spans="19:25" ht="18.75" x14ac:dyDescent="0.2">
      <c r="S300" s="217"/>
      <c r="T300" s="218"/>
      <c r="U300" s="218"/>
      <c r="V300" s="218"/>
      <c r="W300" s="218"/>
      <c r="X300" s="219"/>
      <c r="Y300" s="219"/>
    </row>
    <row r="301" spans="19:25" ht="18.75" x14ac:dyDescent="0.2">
      <c r="S301" s="217"/>
      <c r="T301" s="218"/>
      <c r="U301" s="218"/>
      <c r="V301" s="218"/>
      <c r="W301" s="218"/>
      <c r="X301" s="219"/>
      <c r="Y301" s="219"/>
    </row>
    <row r="302" spans="19:25" ht="18.75" x14ac:dyDescent="0.2">
      <c r="S302" s="217"/>
      <c r="T302" s="218"/>
      <c r="U302" s="218"/>
      <c r="V302" s="218"/>
      <c r="W302" s="218"/>
      <c r="X302" s="219"/>
      <c r="Y302" s="219"/>
    </row>
    <row r="303" spans="19:25" ht="18.75" x14ac:dyDescent="0.2">
      <c r="S303" s="217"/>
      <c r="T303" s="218"/>
      <c r="U303" s="218"/>
      <c r="V303" s="218"/>
      <c r="W303" s="218"/>
      <c r="X303" s="219"/>
      <c r="Y303" s="219"/>
    </row>
    <row r="304" spans="19:25" ht="18.75" x14ac:dyDescent="0.2">
      <c r="S304" s="217"/>
      <c r="T304" s="218"/>
      <c r="U304" s="218"/>
      <c r="V304" s="218"/>
      <c r="W304" s="218"/>
      <c r="X304" s="219"/>
      <c r="Y304" s="219"/>
    </row>
    <row r="305" spans="19:25" ht="18.75" x14ac:dyDescent="0.2">
      <c r="S305" s="217"/>
      <c r="T305" s="218"/>
      <c r="U305" s="218"/>
      <c r="V305" s="218"/>
      <c r="W305" s="218"/>
      <c r="X305" s="219"/>
      <c r="Y305" s="219"/>
    </row>
  </sheetData>
  <mergeCells count="1">
    <mergeCell ref="K3:P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7ED8-B1C8-496E-ADC1-63C1F540E137}">
  <dimension ref="A1:AD195"/>
  <sheetViews>
    <sheetView workbookViewId="0">
      <selection activeCell="T11" sqref="T11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20.1640625" style="29" bestFit="1" customWidth="1"/>
    <col min="5" max="12" width="9.33203125" style="29"/>
    <col min="13" max="13" width="11.83203125" style="29" bestFit="1" customWidth="1"/>
    <col min="14" max="15" width="9.33203125" style="29"/>
    <col min="16" max="16" width="11.1640625" style="29" bestFit="1" customWidth="1"/>
    <col min="17" max="18" width="15.5" style="29" customWidth="1"/>
    <col min="19" max="19" width="18" style="29" customWidth="1"/>
    <col min="20" max="20" width="15.5" style="29" customWidth="1"/>
    <col min="21" max="21" width="14.1640625" style="29" customWidth="1"/>
    <col min="22" max="22" width="13.83203125" style="29" customWidth="1"/>
    <col min="23" max="24" width="9.33203125" style="29"/>
    <col min="25" max="25" width="13.83203125" style="29" bestFit="1" customWidth="1"/>
    <col min="26" max="27" width="9.33203125" style="29"/>
    <col min="28" max="29" width="12.5" style="29" bestFit="1" customWidth="1"/>
    <col min="30" max="16384" width="9.33203125" style="29"/>
  </cols>
  <sheetData>
    <row r="1" spans="1:23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6" t="str">
        <f>'Monthly Data'!AJ1</f>
        <v>HDD14</v>
      </c>
      <c r="F1" s="46" t="str">
        <f>'Monthly Data'!AK1</f>
        <v>CDD14</v>
      </c>
      <c r="G1" s="46" t="str">
        <f>'Monthly Data'!V1</f>
        <v>GDP</v>
      </c>
      <c r="H1" s="44" t="str">
        <f>'Monthly Data'!BG1</f>
        <v>Trend</v>
      </c>
      <c r="I1" s="44" t="str">
        <f>'Monthly Data'!BC1</f>
        <v>Dec</v>
      </c>
      <c r="J1" s="44" t="str">
        <f>'Monthly Data'!O1</f>
        <v>GS_gt_50_Customers</v>
      </c>
      <c r="K1" s="46" t="str">
        <f>'Monthly Data'!BH1</f>
        <v>Month Days</v>
      </c>
      <c r="M1" s="29" t="s">
        <v>76</v>
      </c>
      <c r="N1" s="46" t="str">
        <f t="shared" ref="N1:T1" si="0">E1</f>
        <v>HDD14</v>
      </c>
      <c r="O1" s="46" t="str">
        <f t="shared" si="0"/>
        <v>CDD14</v>
      </c>
      <c r="P1" s="46" t="str">
        <f t="shared" si="0"/>
        <v>GDP</v>
      </c>
      <c r="Q1" s="46" t="str">
        <f t="shared" si="0"/>
        <v>Trend</v>
      </c>
      <c r="R1" s="46" t="str">
        <f t="shared" si="0"/>
        <v>Dec</v>
      </c>
      <c r="S1" s="46" t="str">
        <f t="shared" si="0"/>
        <v>GS_gt_50_Customers</v>
      </c>
      <c r="T1" s="46" t="str">
        <f t="shared" si="0"/>
        <v>Month Days</v>
      </c>
      <c r="U1" s="29" t="s">
        <v>86</v>
      </c>
      <c r="V1" s="29" t="s">
        <v>87</v>
      </c>
    </row>
    <row r="2" spans="1:23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157">
        <f>'Monthly Data'!M2</f>
        <v>77865432</v>
      </c>
      <c r="E2" s="46">
        <f>'Monthly Data'!AJ2</f>
        <v>545.20000000000005</v>
      </c>
      <c r="F2" s="46">
        <f>'Monthly Data'!AK2</f>
        <v>0</v>
      </c>
      <c r="G2" s="46">
        <f>'Monthly Data'!V2</f>
        <v>609770.30000000005</v>
      </c>
      <c r="H2" s="44">
        <f>'Monthly Data'!BG2</f>
        <v>1</v>
      </c>
      <c r="I2" s="44">
        <f>'Monthly Data'!BC2</f>
        <v>0</v>
      </c>
      <c r="J2" s="44">
        <f>'Monthly Data'!O2</f>
        <v>979</v>
      </c>
      <c r="K2" s="46">
        <f>'Monthly Data'!BH2</f>
        <v>31</v>
      </c>
      <c r="M2" s="29">
        <f>'GS&gt;50 PW (2)'!$B$6</f>
        <v>-65109283.238350697</v>
      </c>
      <c r="N2" s="29">
        <f>E2*'GS&gt;50 PW (2)'!$B$7</f>
        <v>7730887.5976831494</v>
      </c>
      <c r="O2" s="29">
        <f>F2*'GS&gt;50 PW (2)'!$B$8</f>
        <v>0</v>
      </c>
      <c r="P2" s="29">
        <f>G2*'GS&gt;50 PW (2)'!$B$9</f>
        <v>25190226.621844739</v>
      </c>
      <c r="Q2" s="44">
        <f>H2*'GS&gt;50 PW (2)'!$B$10</f>
        <v>-49467.826659633902</v>
      </c>
      <c r="R2" s="44">
        <f>I2*'GS&gt;50 PW (2)'!$B$11</f>
        <v>0</v>
      </c>
      <c r="S2" s="44">
        <f>J2*'GS&gt;50 PW (2)'!$B$12</f>
        <v>50880745.626938127</v>
      </c>
      <c r="T2" s="44">
        <f>K2*'GS&gt;50 PW (2)'!$B$13</f>
        <v>59591708.09976133</v>
      </c>
      <c r="U2" s="44">
        <f>SUM(M2:T2)</f>
        <v>78234816.881217003</v>
      </c>
      <c r="V2" s="44">
        <f t="shared" ref="V2:V33" si="3">U2-D2</f>
        <v>369384.88121700287</v>
      </c>
      <c r="W2" s="48">
        <f t="shared" ref="W2:W33" si="4">ABS(V2/D2)</f>
        <v>4.7438879067286605E-3</v>
      </c>
    </row>
    <row r="3" spans="1:23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157">
        <f>'Monthly Data'!M3</f>
        <v>70892677</v>
      </c>
      <c r="E3" s="46">
        <f>'Monthly Data'!AJ3</f>
        <v>448.6</v>
      </c>
      <c r="F3" s="46">
        <f>'Monthly Data'!AK3</f>
        <v>0</v>
      </c>
      <c r="G3" s="46">
        <f>'Monthly Data'!V3</f>
        <v>609770.30000000005</v>
      </c>
      <c r="H3" s="44">
        <f>'Monthly Data'!BG3</f>
        <v>2</v>
      </c>
      <c r="I3" s="44">
        <f>'Monthly Data'!BC3</f>
        <v>0</v>
      </c>
      <c r="J3" s="44">
        <f>'Monthly Data'!O3</f>
        <v>978</v>
      </c>
      <c r="K3" s="46">
        <f>'Monthly Data'!BH3</f>
        <v>28</v>
      </c>
      <c r="M3" s="29">
        <f>'GS&gt;50 PW (2)'!$B$6</f>
        <v>-65109283.238350697</v>
      </c>
      <c r="N3" s="29">
        <f>E3*'GS&gt;50 PW (2)'!$B$7</f>
        <v>6361108.1737356214</v>
      </c>
      <c r="O3" s="29">
        <f>F3*'GS&gt;50 PW (2)'!$B$8</f>
        <v>0</v>
      </c>
      <c r="P3" s="29">
        <f>G3*'GS&gt;50 PW (2)'!$B$9</f>
        <v>25190226.621844739</v>
      </c>
      <c r="Q3" s="44">
        <f>H3*'GS&gt;50 PW (2)'!$B$10</f>
        <v>-98935.653319267803</v>
      </c>
      <c r="R3" s="44">
        <f>I3*'GS&gt;50 PW (2)'!$B$11</f>
        <v>0</v>
      </c>
      <c r="S3" s="44">
        <f>J3*'GS&gt;50 PW (2)'!$B$12</f>
        <v>50828773.465930015</v>
      </c>
      <c r="T3" s="44">
        <f>K3*'GS&gt;50 PW (2)'!$B$13</f>
        <v>53824768.606236041</v>
      </c>
      <c r="U3" s="44">
        <f t="shared" ref="U3:U66" si="5">SUM(M3:T3)</f>
        <v>70996657.976076454</v>
      </c>
      <c r="V3" s="44">
        <f t="shared" si="3"/>
        <v>103980.97607645392</v>
      </c>
      <c r="W3" s="48">
        <f t="shared" si="4"/>
        <v>1.4667378984214959E-3</v>
      </c>
    </row>
    <row r="4" spans="1:23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157">
        <f>'Monthly Data'!M4</f>
        <v>76083324</v>
      </c>
      <c r="E4" s="46">
        <f>'Monthly Data'!AJ4</f>
        <v>294.40000000000003</v>
      </c>
      <c r="F4" s="46">
        <f>'Monthly Data'!AK4</f>
        <v>0</v>
      </c>
      <c r="G4" s="46">
        <f>'Monthly Data'!V4</f>
        <v>609770.30000000005</v>
      </c>
      <c r="H4" s="44">
        <f>'Monthly Data'!BG4</f>
        <v>3</v>
      </c>
      <c r="I4" s="44">
        <f>'Monthly Data'!BC4</f>
        <v>0</v>
      </c>
      <c r="J4" s="44">
        <f>'Monthly Data'!O4</f>
        <v>983</v>
      </c>
      <c r="K4" s="46">
        <f>'Monthly Data'!BH4</f>
        <v>31</v>
      </c>
      <c r="M4" s="29">
        <f>'GS&gt;50 PW (2)'!$B$6</f>
        <v>-65109283.238350697</v>
      </c>
      <c r="N4" s="29">
        <f>E4*'GS&gt;50 PW (2)'!$B$7</f>
        <v>4174565.8634591331</v>
      </c>
      <c r="O4" s="29">
        <f>F4*'GS&gt;50 PW (2)'!$B$8</f>
        <v>0</v>
      </c>
      <c r="P4" s="29">
        <f>G4*'GS&gt;50 PW (2)'!$B$9</f>
        <v>25190226.621844739</v>
      </c>
      <c r="Q4" s="44">
        <f>H4*'GS&gt;50 PW (2)'!$B$10</f>
        <v>-148403.47997890171</v>
      </c>
      <c r="R4" s="44">
        <f>I4*'GS&gt;50 PW (2)'!$B$11</f>
        <v>0</v>
      </c>
      <c r="S4" s="44">
        <f>J4*'GS&gt;50 PW (2)'!$B$12</f>
        <v>51088634.270970561</v>
      </c>
      <c r="T4" s="44">
        <f>K4*'GS&gt;50 PW (2)'!$B$13</f>
        <v>59591708.09976133</v>
      </c>
      <c r="U4" s="44">
        <f t="shared" si="5"/>
        <v>74787448.137706161</v>
      </c>
      <c r="V4" s="44">
        <f t="shared" si="3"/>
        <v>-1295875.8622938395</v>
      </c>
      <c r="W4" s="48">
        <f t="shared" si="4"/>
        <v>1.7032324485373951E-2</v>
      </c>
    </row>
    <row r="5" spans="1:23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157">
        <f>'Monthly Data'!M5</f>
        <v>70016664</v>
      </c>
      <c r="E5" s="46">
        <f>'Monthly Data'!AJ5</f>
        <v>130.30000000000001</v>
      </c>
      <c r="F5" s="46">
        <f>'Monthly Data'!AK5</f>
        <v>1.4000000000000004</v>
      </c>
      <c r="G5" s="46">
        <f>'Monthly Data'!V5</f>
        <v>609770.30000000005</v>
      </c>
      <c r="H5" s="44">
        <f>'Monthly Data'!BG5</f>
        <v>4</v>
      </c>
      <c r="I5" s="44">
        <f>'Monthly Data'!BC5</f>
        <v>0</v>
      </c>
      <c r="J5" s="44">
        <f>'Monthly Data'!O5</f>
        <v>994</v>
      </c>
      <c r="K5" s="46">
        <f>'Monthly Data'!BH5</f>
        <v>30</v>
      </c>
      <c r="M5" s="29">
        <f>'GS&gt;50 PW (2)'!$B$6</f>
        <v>-65109283.238350697</v>
      </c>
      <c r="N5" s="29">
        <f>E5*'GS&gt;50 PW (2)'!$B$7</f>
        <v>1847642.4320948538</v>
      </c>
      <c r="O5" s="29">
        <f>F5*'GS&gt;50 PW (2)'!$B$8</f>
        <v>67573.41924057607</v>
      </c>
      <c r="P5" s="29">
        <f>G5*'GS&gt;50 PW (2)'!$B$9</f>
        <v>25190226.621844739</v>
      </c>
      <c r="Q5" s="44">
        <f>H5*'GS&gt;50 PW (2)'!$B$10</f>
        <v>-197871.30663853561</v>
      </c>
      <c r="R5" s="44">
        <f>I5*'GS&gt;50 PW (2)'!$B$11</f>
        <v>0</v>
      </c>
      <c r="S5" s="44">
        <f>J5*'GS&gt;50 PW (2)'!$B$12</f>
        <v>51660328.042059749</v>
      </c>
      <c r="T5" s="44">
        <f>K5*'GS&gt;50 PW (2)'!$B$13</f>
        <v>57669394.935252905</v>
      </c>
      <c r="U5" s="44">
        <f t="shared" si="5"/>
        <v>71128010.905503601</v>
      </c>
      <c r="V5" s="44">
        <f t="shared" si="3"/>
        <v>1111346.9055036008</v>
      </c>
      <c r="W5" s="48">
        <f t="shared" si="4"/>
        <v>1.5872605777156146E-2</v>
      </c>
    </row>
    <row r="6" spans="1:23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157">
        <f>'Monthly Data'!M6</f>
        <v>75214102</v>
      </c>
      <c r="E6" s="46">
        <f>'Monthly Data'!AJ6</f>
        <v>59.900000000000006</v>
      </c>
      <c r="F6" s="46">
        <f>'Monthly Data'!AK6</f>
        <v>76.900000000000006</v>
      </c>
      <c r="G6" s="46">
        <f>'Monthly Data'!V6</f>
        <v>609770.30000000005</v>
      </c>
      <c r="H6" s="44">
        <f>'Monthly Data'!BG6</f>
        <v>5</v>
      </c>
      <c r="I6" s="44">
        <f>'Monthly Data'!BC6</f>
        <v>0</v>
      </c>
      <c r="J6" s="44">
        <f>'Monthly Data'!O6</f>
        <v>996</v>
      </c>
      <c r="K6" s="46">
        <f>'Monthly Data'!BH6</f>
        <v>31</v>
      </c>
      <c r="M6" s="29">
        <f>'GS&gt;50 PW (2)'!$B$6</f>
        <v>-65109283.238350697</v>
      </c>
      <c r="N6" s="29">
        <f>E6*'GS&gt;50 PW (2)'!$B$7</f>
        <v>849376.68213723518</v>
      </c>
      <c r="O6" s="29">
        <f>F6*'GS&gt;50 PW (2)'!$B$8</f>
        <v>3711711.3854287853</v>
      </c>
      <c r="P6" s="29">
        <f>G6*'GS&gt;50 PW (2)'!$B$9</f>
        <v>25190226.621844739</v>
      </c>
      <c r="Q6" s="44">
        <f>H6*'GS&gt;50 PW (2)'!$B$10</f>
        <v>-247339.1332981695</v>
      </c>
      <c r="R6" s="44">
        <f>I6*'GS&gt;50 PW (2)'!$B$11</f>
        <v>0</v>
      </c>
      <c r="S6" s="44">
        <f>J6*'GS&gt;50 PW (2)'!$B$12</f>
        <v>51764272.364075966</v>
      </c>
      <c r="T6" s="44">
        <f>K6*'GS&gt;50 PW (2)'!$B$13</f>
        <v>59591708.09976133</v>
      </c>
      <c r="U6" s="44">
        <f t="shared" si="5"/>
        <v>75750672.781599194</v>
      </c>
      <c r="V6" s="44">
        <f t="shared" si="3"/>
        <v>536570.78159919381</v>
      </c>
      <c r="W6" s="48">
        <f t="shared" si="4"/>
        <v>7.133911957084774E-3</v>
      </c>
    </row>
    <row r="7" spans="1:23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157">
        <f>'Monthly Data'!M7</f>
        <v>78113215</v>
      </c>
      <c r="E7" s="46">
        <f>'Monthly Data'!AJ7</f>
        <v>0</v>
      </c>
      <c r="F7" s="46">
        <f>'Monthly Data'!AK7</f>
        <v>161.1</v>
      </c>
      <c r="G7" s="46">
        <f>'Monthly Data'!V7</f>
        <v>609770.30000000005</v>
      </c>
      <c r="H7" s="44">
        <f>'Monthly Data'!BG7</f>
        <v>6</v>
      </c>
      <c r="I7" s="44">
        <f>'Monthly Data'!BC7</f>
        <v>0</v>
      </c>
      <c r="J7" s="44">
        <f>'Monthly Data'!O7</f>
        <v>997</v>
      </c>
      <c r="K7" s="46">
        <f>'Monthly Data'!BH7</f>
        <v>30</v>
      </c>
      <c r="M7" s="29">
        <f>'GS&gt;50 PW (2)'!$B$6</f>
        <v>-65109283.238350697</v>
      </c>
      <c r="N7" s="29">
        <f>E7*'GS&gt;50 PW (2)'!$B$7</f>
        <v>0</v>
      </c>
      <c r="O7" s="29">
        <f>F7*'GS&gt;50 PW (2)'!$B$8</f>
        <v>7775769.8854691451</v>
      </c>
      <c r="P7" s="29">
        <f>G7*'GS&gt;50 PW (2)'!$B$9</f>
        <v>25190226.621844739</v>
      </c>
      <c r="Q7" s="44">
        <f>H7*'GS&gt;50 PW (2)'!$B$10</f>
        <v>-296806.95995780342</v>
      </c>
      <c r="R7" s="44">
        <f>I7*'GS&gt;50 PW (2)'!$B$11</f>
        <v>0</v>
      </c>
      <c r="S7" s="44">
        <f>J7*'GS&gt;50 PW (2)'!$B$12</f>
        <v>51816244.525084078</v>
      </c>
      <c r="T7" s="44">
        <f>K7*'GS&gt;50 PW (2)'!$B$13</f>
        <v>57669394.935252905</v>
      </c>
      <c r="U7" s="44">
        <f t="shared" si="5"/>
        <v>77045545.769342363</v>
      </c>
      <c r="V7" s="44">
        <f t="shared" si="3"/>
        <v>-1067669.2306576371</v>
      </c>
      <c r="W7" s="48">
        <f t="shared" si="4"/>
        <v>1.3668227977271671E-2</v>
      </c>
    </row>
    <row r="8" spans="1:23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157">
        <f>'Monthly Data'!M8</f>
        <v>83811408</v>
      </c>
      <c r="E8" s="46">
        <f>'Monthly Data'!AJ8</f>
        <v>0</v>
      </c>
      <c r="F8" s="46">
        <f>'Monthly Data'!AK8</f>
        <v>291.7999999999999</v>
      </c>
      <c r="G8" s="46">
        <f>'Monthly Data'!V8</f>
        <v>609770.30000000005</v>
      </c>
      <c r="H8" s="44">
        <f>'Monthly Data'!BG8</f>
        <v>7</v>
      </c>
      <c r="I8" s="44">
        <f>'Monthly Data'!BC8</f>
        <v>0</v>
      </c>
      <c r="J8" s="44">
        <f>'Monthly Data'!O8</f>
        <v>995</v>
      </c>
      <c r="K8" s="46">
        <f>'Monthly Data'!BH8</f>
        <v>31</v>
      </c>
      <c r="M8" s="29">
        <f>'GS&gt;50 PW (2)'!$B$6</f>
        <v>-65109283.238350697</v>
      </c>
      <c r="N8" s="29">
        <f>E8*'GS&gt;50 PW (2)'!$B$7</f>
        <v>0</v>
      </c>
      <c r="O8" s="29">
        <f>F8*'GS&gt;50 PW (2)'!$B$8</f>
        <v>14084231.238857206</v>
      </c>
      <c r="P8" s="29">
        <f>G8*'GS&gt;50 PW (2)'!$B$9</f>
        <v>25190226.621844739</v>
      </c>
      <c r="Q8" s="44">
        <f>H8*'GS&gt;50 PW (2)'!$B$10</f>
        <v>-346274.78661743732</v>
      </c>
      <c r="R8" s="44">
        <f>I8*'GS&gt;50 PW (2)'!$B$11</f>
        <v>0</v>
      </c>
      <c r="S8" s="44">
        <f>J8*'GS&gt;50 PW (2)'!$B$12</f>
        <v>51712300.203067861</v>
      </c>
      <c r="T8" s="44">
        <f>K8*'GS&gt;50 PW (2)'!$B$13</f>
        <v>59591708.09976133</v>
      </c>
      <c r="U8" s="44">
        <f t="shared" si="5"/>
        <v>85122908.138563007</v>
      </c>
      <c r="V8" s="44">
        <f t="shared" si="3"/>
        <v>1311500.1385630071</v>
      </c>
      <c r="W8" s="48">
        <f t="shared" si="4"/>
        <v>1.5648229398114957E-2</v>
      </c>
    </row>
    <row r="9" spans="1:23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157">
        <f>'Monthly Data'!M9</f>
        <v>83014987</v>
      </c>
      <c r="E9" s="46">
        <f>'Monthly Data'!AJ9</f>
        <v>0</v>
      </c>
      <c r="F9" s="46">
        <f>'Monthly Data'!AK9</f>
        <v>269.7</v>
      </c>
      <c r="G9" s="46">
        <f>'Monthly Data'!V9</f>
        <v>609770.30000000005</v>
      </c>
      <c r="H9" s="44">
        <f>'Monthly Data'!BG9</f>
        <v>8</v>
      </c>
      <c r="I9" s="44">
        <f>'Monthly Data'!BC9</f>
        <v>0</v>
      </c>
      <c r="J9" s="44">
        <f>'Monthly Data'!O9</f>
        <v>998</v>
      </c>
      <c r="K9" s="46">
        <f>'Monthly Data'!BH9</f>
        <v>31</v>
      </c>
      <c r="M9" s="29">
        <f>'GS&gt;50 PW (2)'!$B$6</f>
        <v>-65109283.238350697</v>
      </c>
      <c r="N9" s="29">
        <f>E9*'GS&gt;50 PW (2)'!$B$7</f>
        <v>0</v>
      </c>
      <c r="O9" s="29">
        <f>F9*'GS&gt;50 PW (2)'!$B$8</f>
        <v>13017536.549416687</v>
      </c>
      <c r="P9" s="29">
        <f>G9*'GS&gt;50 PW (2)'!$B$9</f>
        <v>25190226.621844739</v>
      </c>
      <c r="Q9" s="44">
        <f>H9*'GS&gt;50 PW (2)'!$B$10</f>
        <v>-395742.61327707121</v>
      </c>
      <c r="R9" s="44">
        <f>I9*'GS&gt;50 PW (2)'!$B$11</f>
        <v>0</v>
      </c>
      <c r="S9" s="44">
        <f>J9*'GS&gt;50 PW (2)'!$B$12</f>
        <v>51868216.686092183</v>
      </c>
      <c r="T9" s="44">
        <f>K9*'GS&gt;50 PW (2)'!$B$13</f>
        <v>59591708.09976133</v>
      </c>
      <c r="U9" s="44">
        <f t="shared" si="5"/>
        <v>84162662.105487168</v>
      </c>
      <c r="V9" s="44">
        <f t="shared" si="3"/>
        <v>1147675.1054871678</v>
      </c>
      <c r="W9" s="48">
        <f t="shared" si="4"/>
        <v>1.3824914596290521E-2</v>
      </c>
    </row>
    <row r="10" spans="1:23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157">
        <f>'Monthly Data'!M10</f>
        <v>73574953</v>
      </c>
      <c r="E10" s="46">
        <f>'Monthly Data'!AJ10</f>
        <v>5.7999999999999989</v>
      </c>
      <c r="F10" s="46">
        <f>'Monthly Data'!AK10</f>
        <v>94.4</v>
      </c>
      <c r="G10" s="46">
        <f>'Monthly Data'!V10</f>
        <v>609770.30000000005</v>
      </c>
      <c r="H10" s="44">
        <f>'Monthly Data'!BG10</f>
        <v>9</v>
      </c>
      <c r="I10" s="44">
        <f>'Monthly Data'!BC10</f>
        <v>0</v>
      </c>
      <c r="J10" s="44">
        <f>'Monthly Data'!O10</f>
        <v>1000</v>
      </c>
      <c r="K10" s="46">
        <f>'Monthly Data'!BH10</f>
        <v>30</v>
      </c>
      <c r="M10" s="29">
        <f>'GS&gt;50 PW (2)'!$B$6</f>
        <v>-65109283.238350697</v>
      </c>
      <c r="N10" s="29">
        <f>E10*'GS&gt;50 PW (2)'!$B$7</f>
        <v>82243.485081735605</v>
      </c>
      <c r="O10" s="29">
        <f>F10*'GS&gt;50 PW (2)'!$B$8</f>
        <v>4556379.1259359857</v>
      </c>
      <c r="P10" s="29">
        <f>G10*'GS&gt;50 PW (2)'!$B$9</f>
        <v>25190226.621844739</v>
      </c>
      <c r="Q10" s="44">
        <f>H10*'GS&gt;50 PW (2)'!$B$10</f>
        <v>-445210.43993670511</v>
      </c>
      <c r="R10" s="44">
        <f>I10*'GS&gt;50 PW (2)'!$B$11</f>
        <v>0</v>
      </c>
      <c r="S10" s="44">
        <f>J10*'GS&gt;50 PW (2)'!$B$12</f>
        <v>51972161.0081084</v>
      </c>
      <c r="T10" s="44">
        <f>K10*'GS&gt;50 PW (2)'!$B$13</f>
        <v>57669394.935252905</v>
      </c>
      <c r="U10" s="44">
        <f t="shared" si="5"/>
        <v>73915911.497936368</v>
      </c>
      <c r="V10" s="44">
        <f t="shared" si="3"/>
        <v>340958.49793636799</v>
      </c>
      <c r="W10" s="48">
        <f t="shared" si="4"/>
        <v>4.6341653515751206E-3</v>
      </c>
    </row>
    <row r="11" spans="1:23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157">
        <f>'Monthly Data'!M11</f>
        <v>71065323</v>
      </c>
      <c r="E11" s="46">
        <f>'Monthly Data'!AJ11</f>
        <v>89.199999999999989</v>
      </c>
      <c r="F11" s="46">
        <f>'Monthly Data'!AK11</f>
        <v>13.500000000000002</v>
      </c>
      <c r="G11" s="46">
        <f>'Monthly Data'!V11</f>
        <v>609770.30000000005</v>
      </c>
      <c r="H11" s="44">
        <f>'Monthly Data'!BG11</f>
        <v>10</v>
      </c>
      <c r="I11" s="44">
        <f>'Monthly Data'!BC11</f>
        <v>0</v>
      </c>
      <c r="J11" s="44">
        <f>'Monthly Data'!O11</f>
        <v>1006</v>
      </c>
      <c r="K11" s="46">
        <f>'Monthly Data'!BH11</f>
        <v>31</v>
      </c>
      <c r="M11" s="29">
        <f>'GS&gt;50 PW (2)'!$B$6</f>
        <v>-65109283.238350697</v>
      </c>
      <c r="N11" s="29">
        <f>E11*'GS&gt;50 PW (2)'!$B$7</f>
        <v>1264848.0809122098</v>
      </c>
      <c r="O11" s="29">
        <f>F11*'GS&gt;50 PW (2)'!$B$8</f>
        <v>651600.8283912692</v>
      </c>
      <c r="P11" s="29">
        <f>G11*'GS&gt;50 PW (2)'!$B$9</f>
        <v>25190226.621844739</v>
      </c>
      <c r="Q11" s="44">
        <f>H11*'GS&gt;50 PW (2)'!$B$10</f>
        <v>-494678.266596339</v>
      </c>
      <c r="R11" s="44">
        <f>I11*'GS&gt;50 PW (2)'!$B$11</f>
        <v>0</v>
      </c>
      <c r="S11" s="44">
        <f>J11*'GS&gt;50 PW (2)'!$B$12</f>
        <v>52283993.97415705</v>
      </c>
      <c r="T11" s="44">
        <f>K11*'GS&gt;50 PW (2)'!$B$13</f>
        <v>59591708.09976133</v>
      </c>
      <c r="U11" s="44">
        <f t="shared" si="5"/>
        <v>73378416.100119561</v>
      </c>
      <c r="V11" s="44">
        <f t="shared" si="3"/>
        <v>2313093.100119561</v>
      </c>
      <c r="W11" s="48">
        <f t="shared" si="4"/>
        <v>3.2548829759340724E-2</v>
      </c>
    </row>
    <row r="12" spans="1:23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157">
        <f>'Monthly Data'!M12</f>
        <v>71655511</v>
      </c>
      <c r="E12" s="46">
        <f>'Monthly Data'!AJ12</f>
        <v>262.10000000000002</v>
      </c>
      <c r="F12" s="46">
        <f>'Monthly Data'!AK12</f>
        <v>0</v>
      </c>
      <c r="G12" s="46">
        <f>'Monthly Data'!V12</f>
        <v>609770.30000000005</v>
      </c>
      <c r="H12" s="44">
        <f>'Monthly Data'!BG12</f>
        <v>11</v>
      </c>
      <c r="I12" s="44">
        <f>'Monthly Data'!BC12</f>
        <v>0</v>
      </c>
      <c r="J12" s="44">
        <f>'Monthly Data'!O12</f>
        <v>1007</v>
      </c>
      <c r="K12" s="46">
        <f>'Monthly Data'!BH12</f>
        <v>30</v>
      </c>
      <c r="M12" s="29">
        <f>'GS&gt;50 PW (2)'!$B$6</f>
        <v>-65109283.238350697</v>
      </c>
      <c r="N12" s="29">
        <f>E12*'GS&gt;50 PW (2)'!$B$7</f>
        <v>3716554.7310211915</v>
      </c>
      <c r="O12" s="29">
        <f>F12*'GS&gt;50 PW (2)'!$B$8</f>
        <v>0</v>
      </c>
      <c r="P12" s="29">
        <f>G12*'GS&gt;50 PW (2)'!$B$9</f>
        <v>25190226.621844739</v>
      </c>
      <c r="Q12" s="44">
        <f>H12*'GS&gt;50 PW (2)'!$B$10</f>
        <v>-544146.09325597296</v>
      </c>
      <c r="R12" s="44">
        <f>I12*'GS&gt;50 PW (2)'!$B$11</f>
        <v>0</v>
      </c>
      <c r="S12" s="44">
        <f>J12*'GS&gt;50 PW (2)'!$B$12</f>
        <v>52335966.135165162</v>
      </c>
      <c r="T12" s="44">
        <f>K12*'GS&gt;50 PW (2)'!$B$13</f>
        <v>57669394.935252905</v>
      </c>
      <c r="U12" s="44">
        <f t="shared" si="5"/>
        <v>73258713.091677323</v>
      </c>
      <c r="V12" s="44">
        <f t="shared" si="3"/>
        <v>1603202.091677323</v>
      </c>
      <c r="W12" s="48">
        <f t="shared" si="4"/>
        <v>2.2373744451802499E-2</v>
      </c>
    </row>
    <row r="13" spans="1:23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157">
        <f>'Monthly Data'!M13</f>
        <v>74889412</v>
      </c>
      <c r="E13" s="46">
        <f>'Monthly Data'!AJ13</f>
        <v>509.6</v>
      </c>
      <c r="F13" s="46">
        <f>'Monthly Data'!AK13</f>
        <v>0</v>
      </c>
      <c r="G13" s="46">
        <f>'Monthly Data'!V13</f>
        <v>609770.30000000005</v>
      </c>
      <c r="H13" s="44">
        <f>'Monthly Data'!BG13</f>
        <v>12</v>
      </c>
      <c r="I13" s="44">
        <f>'Monthly Data'!BC13</f>
        <v>1</v>
      </c>
      <c r="J13" s="44">
        <f>'Monthly Data'!O13</f>
        <v>1013</v>
      </c>
      <c r="K13" s="46">
        <f>'Monthly Data'!BH13</f>
        <v>31</v>
      </c>
      <c r="M13" s="29">
        <f>'GS&gt;50 PW (2)'!$B$6</f>
        <v>-65109283.238350697</v>
      </c>
      <c r="N13" s="29">
        <f>E13*'GS&gt;50 PW (2)'!$B$7</f>
        <v>7226082.7582159443</v>
      </c>
      <c r="O13" s="29">
        <f>F13*'GS&gt;50 PW (2)'!$B$8</f>
        <v>0</v>
      </c>
      <c r="P13" s="29">
        <f>G13*'GS&gt;50 PW (2)'!$B$9</f>
        <v>25190226.621844739</v>
      </c>
      <c r="Q13" s="44">
        <f>H13*'GS&gt;50 PW (2)'!$B$10</f>
        <v>-593613.91991560685</v>
      </c>
      <c r="R13" s="44">
        <f>I13*'GS&gt;50 PW (2)'!$B$11</f>
        <v>-3192226.1883302699</v>
      </c>
      <c r="S13" s="44">
        <f>J13*'GS&gt;50 PW (2)'!$B$12</f>
        <v>52647799.101213813</v>
      </c>
      <c r="T13" s="44">
        <f>K13*'GS&gt;50 PW (2)'!$B$13</f>
        <v>59591708.09976133</v>
      </c>
      <c r="U13" s="44">
        <f t="shared" si="5"/>
        <v>75760693.234439254</v>
      </c>
      <c r="V13" s="44">
        <f t="shared" si="3"/>
        <v>871281.23443925381</v>
      </c>
      <c r="W13" s="48">
        <f t="shared" si="4"/>
        <v>1.1634237887182954E-2</v>
      </c>
    </row>
    <row r="14" spans="1:23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157">
        <f>'Monthly Data'!M14</f>
        <v>79499206.092769086</v>
      </c>
      <c r="E14" s="46">
        <f>'Monthly Data'!AJ14</f>
        <v>602.69999999999993</v>
      </c>
      <c r="F14" s="46">
        <f>'Monthly Data'!AK14</f>
        <v>0</v>
      </c>
      <c r="G14" s="46">
        <f>'Monthly Data'!V14</f>
        <v>625936.9</v>
      </c>
      <c r="H14" s="44">
        <f>'Monthly Data'!BG14</f>
        <v>13</v>
      </c>
      <c r="I14" s="44">
        <f>'Monthly Data'!BC14</f>
        <v>0</v>
      </c>
      <c r="J14" s="44">
        <f>'Monthly Data'!O14</f>
        <v>1021</v>
      </c>
      <c r="K14" s="46">
        <f>'Monthly Data'!BH14</f>
        <v>31</v>
      </c>
      <c r="M14" s="29">
        <f>'GS&gt;50 PW (2)'!$B$6</f>
        <v>-65109283.238350697</v>
      </c>
      <c r="N14" s="29">
        <f>E14*'GS&gt;50 PW (2)'!$B$7</f>
        <v>8546232.4928900097</v>
      </c>
      <c r="O14" s="29">
        <f>F14*'GS&gt;50 PW (2)'!$B$8</f>
        <v>0</v>
      </c>
      <c r="P14" s="29">
        <f>G14*'GS&gt;50 PW (2)'!$B$9</f>
        <v>25858085.187118769</v>
      </c>
      <c r="Q14" s="44">
        <f>H14*'GS&gt;50 PW (2)'!$B$10</f>
        <v>-643081.74657524074</v>
      </c>
      <c r="R14" s="44">
        <f>I14*'GS&gt;50 PW (2)'!$B$11</f>
        <v>0</v>
      </c>
      <c r="S14" s="44">
        <f>J14*'GS&gt;50 PW (2)'!$B$12</f>
        <v>53063576.38927868</v>
      </c>
      <c r="T14" s="44">
        <f>K14*'GS&gt;50 PW (2)'!$B$13</f>
        <v>59591708.09976133</v>
      </c>
      <c r="U14" s="44">
        <f t="shared" si="5"/>
        <v>81307237.184122846</v>
      </c>
      <c r="V14" s="44">
        <f t="shared" si="3"/>
        <v>1808031.0913537592</v>
      </c>
      <c r="W14" s="48">
        <f t="shared" si="4"/>
        <v>2.2742756565945255E-2</v>
      </c>
    </row>
    <row r="15" spans="1:23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157">
        <f>'Monthly Data'!M15</f>
        <v>71789116.092769086</v>
      </c>
      <c r="E15" s="46">
        <f>'Monthly Data'!AJ15</f>
        <v>493.20000000000005</v>
      </c>
      <c r="F15" s="46">
        <f>'Monthly Data'!AK15</f>
        <v>0</v>
      </c>
      <c r="G15" s="46">
        <f>'Monthly Data'!V15</f>
        <v>625936.9</v>
      </c>
      <c r="H15" s="44">
        <f>'Monthly Data'!BG15</f>
        <v>14</v>
      </c>
      <c r="I15" s="44">
        <f>'Monthly Data'!BC15</f>
        <v>0</v>
      </c>
      <c r="J15" s="44">
        <f>'Monthly Data'!O15</f>
        <v>977</v>
      </c>
      <c r="K15" s="46">
        <f>'Monthly Data'!BH15</f>
        <v>28</v>
      </c>
      <c r="M15" s="29">
        <f>'GS&gt;50 PW (2)'!$B$6</f>
        <v>-65109283.238350697</v>
      </c>
      <c r="N15" s="29">
        <f>E15*'GS&gt;50 PW (2)'!$B$7</f>
        <v>6993532.2141917264</v>
      </c>
      <c r="O15" s="29">
        <f>F15*'GS&gt;50 PW (2)'!$B$8</f>
        <v>0</v>
      </c>
      <c r="P15" s="29">
        <f>G15*'GS&gt;50 PW (2)'!$B$9</f>
        <v>25858085.187118769</v>
      </c>
      <c r="Q15" s="44">
        <f>H15*'GS&gt;50 PW (2)'!$B$10</f>
        <v>-692549.57323487464</v>
      </c>
      <c r="R15" s="44">
        <f>I15*'GS&gt;50 PW (2)'!$B$11</f>
        <v>0</v>
      </c>
      <c r="S15" s="44">
        <f>J15*'GS&gt;50 PW (2)'!$B$12</f>
        <v>50776801.30492191</v>
      </c>
      <c r="T15" s="44">
        <f>K15*'GS&gt;50 PW (2)'!$B$13</f>
        <v>53824768.606236041</v>
      </c>
      <c r="U15" s="44">
        <f t="shared" si="5"/>
        <v>71651354.500882879</v>
      </c>
      <c r="V15" s="44">
        <f t="shared" si="3"/>
        <v>-137761.59188620746</v>
      </c>
      <c r="W15" s="48">
        <f t="shared" si="4"/>
        <v>1.9189760145282442E-3</v>
      </c>
    </row>
    <row r="16" spans="1:23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157">
        <f>'Monthly Data'!M16</f>
        <v>79353259.092769086</v>
      </c>
      <c r="E16" s="46">
        <f>'Monthly Data'!AJ16</f>
        <v>421.50000000000006</v>
      </c>
      <c r="F16" s="46">
        <f>'Monthly Data'!AK16</f>
        <v>0</v>
      </c>
      <c r="G16" s="46">
        <f>'Monthly Data'!V16</f>
        <v>625936.9</v>
      </c>
      <c r="H16" s="44">
        <f>'Monthly Data'!BG16</f>
        <v>15</v>
      </c>
      <c r="I16" s="44">
        <f>'Monthly Data'!BC16</f>
        <v>0</v>
      </c>
      <c r="J16" s="44">
        <f>'Monthly Data'!O16</f>
        <v>979</v>
      </c>
      <c r="K16" s="46">
        <f>'Monthly Data'!BH16</f>
        <v>31</v>
      </c>
      <c r="M16" s="29">
        <f>'GS&gt;50 PW (2)'!$B$6</f>
        <v>-65109283.238350697</v>
      </c>
      <c r="N16" s="29">
        <f>E16*'GS&gt;50 PW (2)'!$B$7</f>
        <v>5976832.5796468221</v>
      </c>
      <c r="O16" s="29">
        <f>F16*'GS&gt;50 PW (2)'!$B$8</f>
        <v>0</v>
      </c>
      <c r="P16" s="29">
        <f>G16*'GS&gt;50 PW (2)'!$B$9</f>
        <v>25858085.187118769</v>
      </c>
      <c r="Q16" s="44">
        <f>H16*'GS&gt;50 PW (2)'!$B$10</f>
        <v>-742017.39989450853</v>
      </c>
      <c r="R16" s="44">
        <f>I16*'GS&gt;50 PW (2)'!$B$11</f>
        <v>0</v>
      </c>
      <c r="S16" s="44">
        <f>J16*'GS&gt;50 PW (2)'!$B$12</f>
        <v>50880745.626938127</v>
      </c>
      <c r="T16" s="44">
        <f>K16*'GS&gt;50 PW (2)'!$B$13</f>
        <v>59591708.09976133</v>
      </c>
      <c r="U16" s="44">
        <f t="shared" si="5"/>
        <v>76456070.855219841</v>
      </c>
      <c r="V16" s="44">
        <f t="shared" si="3"/>
        <v>-2897188.2375492454</v>
      </c>
      <c r="W16" s="48">
        <f t="shared" si="4"/>
        <v>3.6510009427114333E-2</v>
      </c>
    </row>
    <row r="17" spans="1:23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157">
        <f>'Monthly Data'!M17</f>
        <v>71579772.092769086</v>
      </c>
      <c r="E17" s="46">
        <f>'Monthly Data'!AJ17</f>
        <v>235.69999999999996</v>
      </c>
      <c r="F17" s="46">
        <f>'Monthly Data'!AK17</f>
        <v>0</v>
      </c>
      <c r="G17" s="46">
        <f>'Monthly Data'!V17</f>
        <v>625936.9</v>
      </c>
      <c r="H17" s="44">
        <f>'Monthly Data'!BG17</f>
        <v>16</v>
      </c>
      <c r="I17" s="44">
        <f>'Monthly Data'!BC17</f>
        <v>0</v>
      </c>
      <c r="J17" s="44">
        <f>'Monthly Data'!O17</f>
        <v>980</v>
      </c>
      <c r="K17" s="46">
        <f>'Monthly Data'!BH17</f>
        <v>30</v>
      </c>
      <c r="M17" s="29">
        <f>'GS&gt;50 PW (2)'!$B$6</f>
        <v>-65109283.238350697</v>
      </c>
      <c r="N17" s="29">
        <f>E17*'GS&gt;50 PW (2)'!$B$7</f>
        <v>3342205.0747870835</v>
      </c>
      <c r="O17" s="29">
        <f>F17*'GS&gt;50 PW (2)'!$B$8</f>
        <v>0</v>
      </c>
      <c r="P17" s="29">
        <f>G17*'GS&gt;50 PW (2)'!$B$9</f>
        <v>25858085.187118769</v>
      </c>
      <c r="Q17" s="44">
        <f>H17*'GS&gt;50 PW (2)'!$B$10</f>
        <v>-791485.22655414243</v>
      </c>
      <c r="R17" s="44">
        <f>I17*'GS&gt;50 PW (2)'!$B$11</f>
        <v>0</v>
      </c>
      <c r="S17" s="44">
        <f>J17*'GS&gt;50 PW (2)'!$B$12</f>
        <v>50932717.787946232</v>
      </c>
      <c r="T17" s="44">
        <f>K17*'GS&gt;50 PW (2)'!$B$13</f>
        <v>57669394.935252905</v>
      </c>
      <c r="U17" s="44">
        <f t="shared" si="5"/>
        <v>71901634.520200148</v>
      </c>
      <c r="V17" s="44">
        <f t="shared" si="3"/>
        <v>321862.42743106186</v>
      </c>
      <c r="W17" s="48">
        <f t="shared" si="4"/>
        <v>4.4965556332579619E-3</v>
      </c>
    </row>
    <row r="18" spans="1:23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157">
        <f>'Monthly Data'!M18</f>
        <v>74262685.092769086</v>
      </c>
      <c r="E18" s="46">
        <f>'Monthly Data'!AJ18</f>
        <v>85.7</v>
      </c>
      <c r="F18" s="46">
        <f>'Monthly Data'!AK18</f>
        <v>22.700000000000003</v>
      </c>
      <c r="G18" s="46">
        <f>'Monthly Data'!V18</f>
        <v>625936.9</v>
      </c>
      <c r="H18" s="44">
        <f>'Monthly Data'!BG18</f>
        <v>17</v>
      </c>
      <c r="I18" s="44">
        <f>'Monthly Data'!BC18</f>
        <v>0</v>
      </c>
      <c r="J18" s="44">
        <f>'Monthly Data'!O18</f>
        <v>982</v>
      </c>
      <c r="K18" s="46">
        <f>'Monthly Data'!BH18</f>
        <v>31</v>
      </c>
      <c r="M18" s="29">
        <f>'GS&gt;50 PW (2)'!$B$6</f>
        <v>-65109283.238350697</v>
      </c>
      <c r="N18" s="29">
        <f>E18*'GS&gt;50 PW (2)'!$B$7</f>
        <v>1215218.3916387488</v>
      </c>
      <c r="O18" s="29">
        <f>F18*'GS&gt;50 PW (2)'!$B$8</f>
        <v>1095654.7262579119</v>
      </c>
      <c r="P18" s="29">
        <f>G18*'GS&gt;50 PW (2)'!$B$9</f>
        <v>25858085.187118769</v>
      </c>
      <c r="Q18" s="44">
        <f>H18*'GS&gt;50 PW (2)'!$B$10</f>
        <v>-840953.05321377632</v>
      </c>
      <c r="R18" s="44">
        <f>I18*'GS&gt;50 PW (2)'!$B$11</f>
        <v>0</v>
      </c>
      <c r="S18" s="44">
        <f>J18*'GS&gt;50 PW (2)'!$B$12</f>
        <v>51036662.109962448</v>
      </c>
      <c r="T18" s="44">
        <f>K18*'GS&gt;50 PW (2)'!$B$13</f>
        <v>59591708.09976133</v>
      </c>
      <c r="U18" s="44">
        <f t="shared" si="5"/>
        <v>72847092.223174736</v>
      </c>
      <c r="V18" s="44">
        <f t="shared" si="3"/>
        <v>-1415592.8695943505</v>
      </c>
      <c r="W18" s="48">
        <f t="shared" si="4"/>
        <v>1.90619672292483E-2</v>
      </c>
    </row>
    <row r="19" spans="1:23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157">
        <f>'Monthly Data'!M19</f>
        <v>77117693.092769086</v>
      </c>
      <c r="E19" s="46">
        <f>'Monthly Data'!AJ19</f>
        <v>0.30000000000000071</v>
      </c>
      <c r="F19" s="46">
        <f>'Monthly Data'!AK19</f>
        <v>139.9</v>
      </c>
      <c r="G19" s="46">
        <f>'Monthly Data'!V19</f>
        <v>625936.9</v>
      </c>
      <c r="H19" s="44">
        <f>'Monthly Data'!BG19</f>
        <v>18</v>
      </c>
      <c r="I19" s="44">
        <f>'Monthly Data'!BC19</f>
        <v>0</v>
      </c>
      <c r="J19" s="44">
        <f>'Monthly Data'!O19</f>
        <v>985</v>
      </c>
      <c r="K19" s="46">
        <f>'Monthly Data'!BH19</f>
        <v>30</v>
      </c>
      <c r="M19" s="29">
        <f>'GS&gt;50 PW (2)'!$B$6</f>
        <v>-65109283.238350697</v>
      </c>
      <c r="N19" s="29">
        <f>E19*'GS&gt;50 PW (2)'!$B$7</f>
        <v>4253.9733662966801</v>
      </c>
      <c r="O19" s="29">
        <f>F19*'GS&gt;50 PW (2)'!$B$8</f>
        <v>6752515.2512547076</v>
      </c>
      <c r="P19" s="29">
        <f>G19*'GS&gt;50 PW (2)'!$B$9</f>
        <v>25858085.187118769</v>
      </c>
      <c r="Q19" s="44">
        <f>H19*'GS&gt;50 PW (2)'!$B$10</f>
        <v>-890420.87987341022</v>
      </c>
      <c r="R19" s="44">
        <f>I19*'GS&gt;50 PW (2)'!$B$11</f>
        <v>0</v>
      </c>
      <c r="S19" s="44">
        <f>J19*'GS&gt;50 PW (2)'!$B$12</f>
        <v>51192578.592986777</v>
      </c>
      <c r="T19" s="44">
        <f>K19*'GS&gt;50 PW (2)'!$B$13</f>
        <v>57669394.935252905</v>
      </c>
      <c r="U19" s="44">
        <f t="shared" si="5"/>
        <v>75477123.82175535</v>
      </c>
      <c r="V19" s="44">
        <f t="shared" si="3"/>
        <v>-1640569.2710137367</v>
      </c>
      <c r="W19" s="48">
        <f t="shared" si="4"/>
        <v>2.1273578153332546E-2</v>
      </c>
    </row>
    <row r="20" spans="1:23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157">
        <f>'Monthly Data'!M20</f>
        <v>84651520.092769086</v>
      </c>
      <c r="E20" s="46">
        <f>'Monthly Data'!AJ20</f>
        <v>0</v>
      </c>
      <c r="F20" s="46">
        <f>'Monthly Data'!AK20</f>
        <v>313.90000000000003</v>
      </c>
      <c r="G20" s="46">
        <f>'Monthly Data'!V20</f>
        <v>625936.9</v>
      </c>
      <c r="H20" s="44">
        <f>'Monthly Data'!BG20</f>
        <v>19</v>
      </c>
      <c r="I20" s="44">
        <f>'Monthly Data'!BC20</f>
        <v>0</v>
      </c>
      <c r="J20" s="44">
        <f>'Monthly Data'!O20</f>
        <v>983</v>
      </c>
      <c r="K20" s="46">
        <f>'Monthly Data'!BH20</f>
        <v>31</v>
      </c>
      <c r="M20" s="29">
        <f>'GS&gt;50 PW (2)'!$B$6</f>
        <v>-65109283.238350697</v>
      </c>
      <c r="N20" s="29">
        <f>E20*'GS&gt;50 PW (2)'!$B$7</f>
        <v>0</v>
      </c>
      <c r="O20" s="29">
        <f>F20*'GS&gt;50 PW (2)'!$B$8</f>
        <v>15150925.928297734</v>
      </c>
      <c r="P20" s="29">
        <f>G20*'GS&gt;50 PW (2)'!$B$9</f>
        <v>25858085.187118769</v>
      </c>
      <c r="Q20" s="44">
        <f>H20*'GS&gt;50 PW (2)'!$B$10</f>
        <v>-939888.70653304411</v>
      </c>
      <c r="R20" s="44">
        <f>I20*'GS&gt;50 PW (2)'!$B$11</f>
        <v>0</v>
      </c>
      <c r="S20" s="44">
        <f>J20*'GS&gt;50 PW (2)'!$B$12</f>
        <v>51088634.270970561</v>
      </c>
      <c r="T20" s="44">
        <f>K20*'GS&gt;50 PW (2)'!$B$13</f>
        <v>59591708.09976133</v>
      </c>
      <c r="U20" s="44">
        <f t="shared" si="5"/>
        <v>85640181.541264653</v>
      </c>
      <c r="V20" s="44">
        <f t="shared" si="3"/>
        <v>988661.44849556684</v>
      </c>
      <c r="W20" s="48">
        <f t="shared" si="4"/>
        <v>1.167919308964681E-2</v>
      </c>
    </row>
    <row r="21" spans="1:23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157">
        <f>'Monthly Data'!M21</f>
        <v>82199049.092769086</v>
      </c>
      <c r="E21" s="46">
        <f>'Monthly Data'!AJ21</f>
        <v>0</v>
      </c>
      <c r="F21" s="46">
        <f>'Monthly Data'!AK21</f>
        <v>242.40000000000003</v>
      </c>
      <c r="G21" s="46">
        <f>'Monthly Data'!V21</f>
        <v>625936.9</v>
      </c>
      <c r="H21" s="44">
        <f>'Monthly Data'!BG21</f>
        <v>20</v>
      </c>
      <c r="I21" s="44">
        <f>'Monthly Data'!BC21</f>
        <v>0</v>
      </c>
      <c r="J21" s="44">
        <f>'Monthly Data'!O21</f>
        <v>983</v>
      </c>
      <c r="K21" s="46">
        <f>'Monthly Data'!BH21</f>
        <v>31</v>
      </c>
      <c r="M21" s="29">
        <f>'GS&gt;50 PW (2)'!$B$6</f>
        <v>-65109283.238350697</v>
      </c>
      <c r="N21" s="29">
        <f>E21*'GS&gt;50 PW (2)'!$B$7</f>
        <v>0</v>
      </c>
      <c r="O21" s="29">
        <f>F21*'GS&gt;50 PW (2)'!$B$8</f>
        <v>11699854.874225456</v>
      </c>
      <c r="P21" s="29">
        <f>G21*'GS&gt;50 PW (2)'!$B$9</f>
        <v>25858085.187118769</v>
      </c>
      <c r="Q21" s="44">
        <f>H21*'GS&gt;50 PW (2)'!$B$10</f>
        <v>-989356.53319267801</v>
      </c>
      <c r="R21" s="44">
        <f>I21*'GS&gt;50 PW (2)'!$B$11</f>
        <v>0</v>
      </c>
      <c r="S21" s="44">
        <f>J21*'GS&gt;50 PW (2)'!$B$12</f>
        <v>51088634.270970561</v>
      </c>
      <c r="T21" s="44">
        <f>K21*'GS&gt;50 PW (2)'!$B$13</f>
        <v>59591708.09976133</v>
      </c>
      <c r="U21" s="44">
        <f t="shared" si="5"/>
        <v>82139642.660532743</v>
      </c>
      <c r="V21" s="44">
        <f t="shared" si="3"/>
        <v>-59406.432236343622</v>
      </c>
      <c r="W21" s="48">
        <f t="shared" si="4"/>
        <v>7.2271434879128682E-4</v>
      </c>
    </row>
    <row r="22" spans="1:23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157">
        <f>'Monthly Data'!M22</f>
        <v>74484945.092769086</v>
      </c>
      <c r="E22" s="46">
        <f>'Monthly Data'!AJ22</f>
        <v>5.6999999999999993</v>
      </c>
      <c r="F22" s="46">
        <f>'Monthly Data'!AK22</f>
        <v>114.19999999999996</v>
      </c>
      <c r="G22" s="46">
        <f>'Monthly Data'!V22</f>
        <v>625936.9</v>
      </c>
      <c r="H22" s="44">
        <f>'Monthly Data'!BG22</f>
        <v>21</v>
      </c>
      <c r="I22" s="44">
        <f>'Monthly Data'!BC22</f>
        <v>0</v>
      </c>
      <c r="J22" s="44">
        <f>'Monthly Data'!O22</f>
        <v>984</v>
      </c>
      <c r="K22" s="46">
        <f>'Monthly Data'!BH22</f>
        <v>30</v>
      </c>
      <c r="M22" s="29">
        <f>'GS&gt;50 PW (2)'!$B$6</f>
        <v>-65109283.238350697</v>
      </c>
      <c r="N22" s="29">
        <f>E22*'GS&gt;50 PW (2)'!$B$7</f>
        <v>80825.493959636719</v>
      </c>
      <c r="O22" s="29">
        <f>F22*'GS&gt;50 PW (2)'!$B$8</f>
        <v>5512060.3409098452</v>
      </c>
      <c r="P22" s="29">
        <f>G22*'GS&gt;50 PW (2)'!$B$9</f>
        <v>25858085.187118769</v>
      </c>
      <c r="Q22" s="44">
        <f>H22*'GS&gt;50 PW (2)'!$B$10</f>
        <v>-1038824.3598523119</v>
      </c>
      <c r="R22" s="44">
        <f>I22*'GS&gt;50 PW (2)'!$B$11</f>
        <v>0</v>
      </c>
      <c r="S22" s="44">
        <f>J22*'GS&gt;50 PW (2)'!$B$12</f>
        <v>51140606.431978665</v>
      </c>
      <c r="T22" s="44">
        <f>K22*'GS&gt;50 PW (2)'!$B$13</f>
        <v>57669394.935252905</v>
      </c>
      <c r="U22" s="44">
        <f t="shared" si="5"/>
        <v>74112864.791016817</v>
      </c>
      <c r="V22" s="44">
        <f t="shared" si="3"/>
        <v>-372080.30175226927</v>
      </c>
      <c r="W22" s="48">
        <f t="shared" si="4"/>
        <v>4.995375928502771E-3</v>
      </c>
    </row>
    <row r="23" spans="1:23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157">
        <f>'Monthly Data'!M23</f>
        <v>72131128.092769086</v>
      </c>
      <c r="E23" s="46">
        <f>'Monthly Data'!AJ23</f>
        <v>102.2</v>
      </c>
      <c r="F23" s="46">
        <f>'Monthly Data'!AK23</f>
        <v>27.4</v>
      </c>
      <c r="G23" s="46">
        <f>'Monthly Data'!V23</f>
        <v>625936.9</v>
      </c>
      <c r="H23" s="44">
        <f>'Monthly Data'!BG23</f>
        <v>22</v>
      </c>
      <c r="I23" s="44">
        <f>'Monthly Data'!BC23</f>
        <v>0</v>
      </c>
      <c r="J23" s="44">
        <f>'Monthly Data'!O23</f>
        <v>983</v>
      </c>
      <c r="K23" s="46">
        <f>'Monthly Data'!BH23</f>
        <v>31</v>
      </c>
      <c r="M23" s="29">
        <f>'GS&gt;50 PW (2)'!$B$6</f>
        <v>-65109283.238350697</v>
      </c>
      <c r="N23" s="29">
        <f>E23*'GS&gt;50 PW (2)'!$B$7</f>
        <v>1449186.9267850658</v>
      </c>
      <c r="O23" s="29">
        <f>F23*'GS&gt;50 PW (2)'!$B$8</f>
        <v>1322508.3479941313</v>
      </c>
      <c r="P23" s="29">
        <f>G23*'GS&gt;50 PW (2)'!$B$9</f>
        <v>25858085.187118769</v>
      </c>
      <c r="Q23" s="44">
        <f>H23*'GS&gt;50 PW (2)'!$B$10</f>
        <v>-1088292.1865119459</v>
      </c>
      <c r="R23" s="44">
        <f>I23*'GS&gt;50 PW (2)'!$B$11</f>
        <v>0</v>
      </c>
      <c r="S23" s="44">
        <f>J23*'GS&gt;50 PW (2)'!$B$12</f>
        <v>51088634.270970561</v>
      </c>
      <c r="T23" s="44">
        <f>K23*'GS&gt;50 PW (2)'!$B$13</f>
        <v>59591708.09976133</v>
      </c>
      <c r="U23" s="44">
        <f t="shared" si="5"/>
        <v>73112547.407767206</v>
      </c>
      <c r="V23" s="44">
        <f t="shared" si="3"/>
        <v>981419.31499812007</v>
      </c>
      <c r="W23" s="48">
        <f t="shared" si="4"/>
        <v>1.3606044171885122E-2</v>
      </c>
    </row>
    <row r="24" spans="1:23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157">
        <f>'Monthly Data'!M24</f>
        <v>71065271.092769086</v>
      </c>
      <c r="E24" s="46">
        <f>'Monthly Data'!AJ24</f>
        <v>179.4</v>
      </c>
      <c r="F24" s="46">
        <f>'Monthly Data'!AK24</f>
        <v>0.99999999999999822</v>
      </c>
      <c r="G24" s="46">
        <f>'Monthly Data'!V24</f>
        <v>625936.9</v>
      </c>
      <c r="H24" s="44">
        <f>'Monthly Data'!BG24</f>
        <v>23</v>
      </c>
      <c r="I24" s="44">
        <f>'Monthly Data'!BC24</f>
        <v>0</v>
      </c>
      <c r="J24" s="44">
        <f>'Monthly Data'!O24</f>
        <v>991</v>
      </c>
      <c r="K24" s="46">
        <f>'Monthly Data'!BH24</f>
        <v>30</v>
      </c>
      <c r="M24" s="29">
        <f>'GS&gt;50 PW (2)'!$B$6</f>
        <v>-65109283.238350697</v>
      </c>
      <c r="N24" s="29">
        <f>E24*'GS&gt;50 PW (2)'!$B$7</f>
        <v>2543876.0730454088</v>
      </c>
      <c r="O24" s="29">
        <f>F24*'GS&gt;50 PW (2)'!$B$8</f>
        <v>48266.728028982812</v>
      </c>
      <c r="P24" s="29">
        <f>G24*'GS&gt;50 PW (2)'!$B$9</f>
        <v>25858085.187118769</v>
      </c>
      <c r="Q24" s="44">
        <f>H24*'GS&gt;50 PW (2)'!$B$10</f>
        <v>-1137760.0131715797</v>
      </c>
      <c r="R24" s="44">
        <f>I24*'GS&gt;50 PW (2)'!$B$11</f>
        <v>0</v>
      </c>
      <c r="S24" s="44">
        <f>J24*'GS&gt;50 PW (2)'!$B$12</f>
        <v>51504411.559035428</v>
      </c>
      <c r="T24" s="44">
        <f>K24*'GS&gt;50 PW (2)'!$B$13</f>
        <v>57669394.935252905</v>
      </c>
      <c r="U24" s="44">
        <f t="shared" si="5"/>
        <v>71376991.230959207</v>
      </c>
      <c r="V24" s="44">
        <f t="shared" si="3"/>
        <v>311720.13819012046</v>
      </c>
      <c r="W24" s="48">
        <f t="shared" si="4"/>
        <v>4.3863920223874029E-3</v>
      </c>
    </row>
    <row r="25" spans="1:23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157">
        <f>'Monthly Data'!M25</f>
        <v>72314878.092769086</v>
      </c>
      <c r="E25" s="46">
        <f>'Monthly Data'!AJ25</f>
        <v>357.29999999999995</v>
      </c>
      <c r="F25" s="46">
        <f>'Monthly Data'!AK25</f>
        <v>0</v>
      </c>
      <c r="G25" s="46">
        <f>'Monthly Data'!V25</f>
        <v>625936.9</v>
      </c>
      <c r="H25" s="44">
        <f>'Monthly Data'!BG25</f>
        <v>24</v>
      </c>
      <c r="I25" s="44">
        <f>'Monthly Data'!BC25</f>
        <v>1</v>
      </c>
      <c r="J25" s="44">
        <f>'Monthly Data'!O25</f>
        <v>995</v>
      </c>
      <c r="K25" s="46">
        <f>'Monthly Data'!BH25</f>
        <v>31</v>
      </c>
      <c r="M25" s="29">
        <f>'GS&gt;50 PW (2)'!$B$6</f>
        <v>-65109283.238350697</v>
      </c>
      <c r="N25" s="29">
        <f>E25*'GS&gt;50 PW (2)'!$B$7</f>
        <v>5066482.2792593334</v>
      </c>
      <c r="O25" s="29">
        <f>F25*'GS&gt;50 PW (2)'!$B$8</f>
        <v>0</v>
      </c>
      <c r="P25" s="29">
        <f>G25*'GS&gt;50 PW (2)'!$B$9</f>
        <v>25858085.187118769</v>
      </c>
      <c r="Q25" s="44">
        <f>H25*'GS&gt;50 PW (2)'!$B$10</f>
        <v>-1187227.8398312137</v>
      </c>
      <c r="R25" s="44">
        <f>I25*'GS&gt;50 PW (2)'!$B$11</f>
        <v>-3192226.1883302699</v>
      </c>
      <c r="S25" s="44">
        <f>J25*'GS&gt;50 PW (2)'!$B$12</f>
        <v>51712300.203067861</v>
      </c>
      <c r="T25" s="44">
        <f>K25*'GS&gt;50 PW (2)'!$B$13</f>
        <v>59591708.09976133</v>
      </c>
      <c r="U25" s="44">
        <f t="shared" si="5"/>
        <v>72739838.502695113</v>
      </c>
      <c r="V25" s="44">
        <f t="shared" si="3"/>
        <v>424960.40992602706</v>
      </c>
      <c r="W25" s="48">
        <f t="shared" si="4"/>
        <v>5.8765280552760795E-3</v>
      </c>
    </row>
    <row r="26" spans="1:23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157">
        <f>'Monthly Data'!M26</f>
        <v>77861343.963004857</v>
      </c>
      <c r="E26" s="46">
        <f>'Monthly Data'!AJ26</f>
        <v>444.70000000000005</v>
      </c>
      <c r="F26" s="46">
        <f>'Monthly Data'!AK26</f>
        <v>0</v>
      </c>
      <c r="G26" s="46">
        <f>'Monthly Data'!V26</f>
        <v>634944.30000000005</v>
      </c>
      <c r="H26" s="44">
        <f>'Monthly Data'!BG26</f>
        <v>25</v>
      </c>
      <c r="I26" s="44">
        <f>'Monthly Data'!BC26</f>
        <v>0</v>
      </c>
      <c r="J26" s="44">
        <f>'Monthly Data'!O26</f>
        <v>996</v>
      </c>
      <c r="K26" s="46">
        <f>'Monthly Data'!BH26</f>
        <v>31</v>
      </c>
      <c r="M26" s="29">
        <f>'GS&gt;50 PW (2)'!$B$6</f>
        <v>-65109283.238350697</v>
      </c>
      <c r="N26" s="29">
        <f>E26*'GS&gt;50 PW (2)'!$B$7</f>
        <v>6305806.5199737651</v>
      </c>
      <c r="O26" s="29">
        <f>F26*'GS&gt;50 PW (2)'!$B$8</f>
        <v>0</v>
      </c>
      <c r="P26" s="29">
        <f>G26*'GS&gt;50 PW (2)'!$B$9</f>
        <v>26230189.973582793</v>
      </c>
      <c r="Q26" s="44">
        <f>H26*'GS&gt;50 PW (2)'!$B$10</f>
        <v>-1236695.6664908475</v>
      </c>
      <c r="R26" s="44">
        <f>I26*'GS&gt;50 PW (2)'!$B$11</f>
        <v>0</v>
      </c>
      <c r="S26" s="44">
        <f>J26*'GS&gt;50 PW (2)'!$B$12</f>
        <v>51764272.364075966</v>
      </c>
      <c r="T26" s="44">
        <f>K26*'GS&gt;50 PW (2)'!$B$13</f>
        <v>59591708.09976133</v>
      </c>
      <c r="U26" s="44">
        <f t="shared" si="5"/>
        <v>77545998.052552313</v>
      </c>
      <c r="V26" s="44">
        <f t="shared" si="3"/>
        <v>-315345.91045254469</v>
      </c>
      <c r="W26" s="48">
        <f t="shared" si="4"/>
        <v>4.0500959064151089E-3</v>
      </c>
    </row>
    <row r="27" spans="1:23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157">
        <f>'Monthly Data'!M27</f>
        <v>72912305.963004857</v>
      </c>
      <c r="E27" s="46">
        <f>'Monthly Data'!AJ27</f>
        <v>381.4</v>
      </c>
      <c r="F27" s="46">
        <f>'Monthly Data'!AK27</f>
        <v>0</v>
      </c>
      <c r="G27" s="46">
        <f>'Monthly Data'!V27</f>
        <v>634944.30000000005</v>
      </c>
      <c r="H27" s="44">
        <f>'Monthly Data'!BG27</f>
        <v>26</v>
      </c>
      <c r="I27" s="44">
        <f>'Monthly Data'!BC27</f>
        <v>0</v>
      </c>
      <c r="J27" s="44">
        <f>'Monthly Data'!O27</f>
        <v>995</v>
      </c>
      <c r="K27" s="46">
        <f>'Monthly Data'!BH27</f>
        <v>29</v>
      </c>
      <c r="M27" s="29">
        <f>'GS&gt;50 PW (2)'!$B$6</f>
        <v>-65109283.238350697</v>
      </c>
      <c r="N27" s="29">
        <f>E27*'GS&gt;50 PW (2)'!$B$7</f>
        <v>5408218.1396851661</v>
      </c>
      <c r="O27" s="29">
        <f>F27*'GS&gt;50 PW (2)'!$B$8</f>
        <v>0</v>
      </c>
      <c r="P27" s="29">
        <f>G27*'GS&gt;50 PW (2)'!$B$9</f>
        <v>26230189.973582793</v>
      </c>
      <c r="Q27" s="44">
        <f>H27*'GS&gt;50 PW (2)'!$B$10</f>
        <v>-1286163.4931504815</v>
      </c>
      <c r="R27" s="44">
        <f>I27*'GS&gt;50 PW (2)'!$B$11</f>
        <v>0</v>
      </c>
      <c r="S27" s="44">
        <f>J27*'GS&gt;50 PW (2)'!$B$12</f>
        <v>51712300.203067861</v>
      </c>
      <c r="T27" s="44">
        <f>K27*'GS&gt;50 PW (2)'!$B$13</f>
        <v>55747081.770744473</v>
      </c>
      <c r="U27" s="44">
        <f t="shared" si="5"/>
        <v>72702343.355579108</v>
      </c>
      <c r="V27" s="44">
        <f t="shared" si="3"/>
        <v>-209962.6074257493</v>
      </c>
      <c r="W27" s="48">
        <f t="shared" si="4"/>
        <v>2.8796594025195517E-3</v>
      </c>
    </row>
    <row r="28" spans="1:23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157">
        <f>'Monthly Data'!M28</f>
        <v>74889795.963004857</v>
      </c>
      <c r="E28" s="46">
        <f>'Monthly Data'!AJ28</f>
        <v>244.8</v>
      </c>
      <c r="F28" s="46">
        <f>'Monthly Data'!AK28</f>
        <v>0.30000000000000071</v>
      </c>
      <c r="G28" s="46">
        <f>'Monthly Data'!V28</f>
        <v>634944.30000000005</v>
      </c>
      <c r="H28" s="44">
        <f>'Monthly Data'!BG28</f>
        <v>27</v>
      </c>
      <c r="I28" s="44">
        <f>'Monthly Data'!BC28</f>
        <v>0</v>
      </c>
      <c r="J28" s="44">
        <f>'Monthly Data'!O28</f>
        <v>996</v>
      </c>
      <c r="K28" s="46">
        <f>'Monthly Data'!BH28</f>
        <v>31</v>
      </c>
      <c r="M28" s="29">
        <f>'GS&gt;50 PW (2)'!$B$6</f>
        <v>-65109283.238350697</v>
      </c>
      <c r="N28" s="29">
        <f>E28*'GS&gt;50 PW (2)'!$B$7</f>
        <v>3471242.266898083</v>
      </c>
      <c r="O28" s="29">
        <f>F28*'GS&gt;50 PW (2)'!$B$8</f>
        <v>14480.018408694905</v>
      </c>
      <c r="P28" s="29">
        <f>G28*'GS&gt;50 PW (2)'!$B$9</f>
        <v>26230189.973582793</v>
      </c>
      <c r="Q28" s="44">
        <f>H28*'GS&gt;50 PW (2)'!$B$10</f>
        <v>-1335631.3198101153</v>
      </c>
      <c r="R28" s="44">
        <f>I28*'GS&gt;50 PW (2)'!$B$11</f>
        <v>0</v>
      </c>
      <c r="S28" s="44">
        <f>J28*'GS&gt;50 PW (2)'!$B$12</f>
        <v>51764272.364075966</v>
      </c>
      <c r="T28" s="44">
        <f>K28*'GS&gt;50 PW (2)'!$B$13</f>
        <v>59591708.09976133</v>
      </c>
      <c r="U28" s="44">
        <f t="shared" si="5"/>
        <v>74626978.16456604</v>
      </c>
      <c r="V28" s="44">
        <f t="shared" si="3"/>
        <v>-262817.79843881726</v>
      </c>
      <c r="W28" s="48">
        <f t="shared" si="4"/>
        <v>3.5093939709576428E-3</v>
      </c>
    </row>
    <row r="29" spans="1:23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157">
        <f>'Monthly Data'!M29</f>
        <v>69901221.963004857</v>
      </c>
      <c r="E29" s="46">
        <f>'Monthly Data'!AJ29</f>
        <v>186.6</v>
      </c>
      <c r="F29" s="46">
        <f>'Monthly Data'!AK29</f>
        <v>2.4000000000000004</v>
      </c>
      <c r="G29" s="46">
        <f>'Monthly Data'!V29</f>
        <v>634944.30000000005</v>
      </c>
      <c r="H29" s="44">
        <f>'Monthly Data'!BG29</f>
        <v>28</v>
      </c>
      <c r="I29" s="44">
        <f>'Monthly Data'!BC29</f>
        <v>0</v>
      </c>
      <c r="J29" s="44">
        <f>'Monthly Data'!O29</f>
        <v>996</v>
      </c>
      <c r="K29" s="46">
        <f>'Monthly Data'!BH29</f>
        <v>30</v>
      </c>
      <c r="M29" s="29">
        <f>'GS&gt;50 PW (2)'!$B$6</f>
        <v>-65109283.238350697</v>
      </c>
      <c r="N29" s="29">
        <f>E29*'GS&gt;50 PW (2)'!$B$7</f>
        <v>2645971.433836529</v>
      </c>
      <c r="O29" s="29">
        <f>F29*'GS&gt;50 PW (2)'!$B$8</f>
        <v>115840.14726955898</v>
      </c>
      <c r="P29" s="29">
        <f>G29*'GS&gt;50 PW (2)'!$B$9</f>
        <v>26230189.973582793</v>
      </c>
      <c r="Q29" s="44">
        <f>H29*'GS&gt;50 PW (2)'!$B$10</f>
        <v>-1385099.1464697493</v>
      </c>
      <c r="R29" s="44">
        <f>I29*'GS&gt;50 PW (2)'!$B$11</f>
        <v>0</v>
      </c>
      <c r="S29" s="44">
        <f>J29*'GS&gt;50 PW (2)'!$B$12</f>
        <v>51764272.364075966</v>
      </c>
      <c r="T29" s="44">
        <f>K29*'GS&gt;50 PW (2)'!$B$13</f>
        <v>57669394.935252905</v>
      </c>
      <c r="U29" s="44">
        <f t="shared" si="5"/>
        <v>71931286.469197303</v>
      </c>
      <c r="V29" s="44">
        <f t="shared" si="3"/>
        <v>2030064.5061924458</v>
      </c>
      <c r="W29" s="48">
        <f t="shared" si="4"/>
        <v>2.9041902976558193E-2</v>
      </c>
    </row>
    <row r="30" spans="1:23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157">
        <f>'Monthly Data'!M30</f>
        <v>75697992.963004857</v>
      </c>
      <c r="E30" s="46">
        <f>'Monthly Data'!AJ30</f>
        <v>31.1</v>
      </c>
      <c r="F30" s="46">
        <f>'Monthly Data'!AK30</f>
        <v>77.3</v>
      </c>
      <c r="G30" s="46">
        <f>'Monthly Data'!V30</f>
        <v>634944.30000000005</v>
      </c>
      <c r="H30" s="44">
        <f>'Monthly Data'!BG30</f>
        <v>29</v>
      </c>
      <c r="I30" s="44">
        <f>'Monthly Data'!BC30</f>
        <v>0</v>
      </c>
      <c r="J30" s="44">
        <f>'Monthly Data'!O30</f>
        <v>998</v>
      </c>
      <c r="K30" s="46">
        <f>'Monthly Data'!BH30</f>
        <v>31</v>
      </c>
      <c r="M30" s="29">
        <f>'GS&gt;50 PW (2)'!$B$6</f>
        <v>-65109283.238350697</v>
      </c>
      <c r="N30" s="29">
        <f>E30*'GS&gt;50 PW (2)'!$B$7</f>
        <v>440995.23897275486</v>
      </c>
      <c r="O30" s="29">
        <f>F30*'GS&gt;50 PW (2)'!$B$8</f>
        <v>3731018.0766403782</v>
      </c>
      <c r="P30" s="29">
        <f>G30*'GS&gt;50 PW (2)'!$B$9</f>
        <v>26230189.973582793</v>
      </c>
      <c r="Q30" s="44">
        <f>H30*'GS&gt;50 PW (2)'!$B$10</f>
        <v>-1434566.9731293831</v>
      </c>
      <c r="R30" s="44">
        <f>I30*'GS&gt;50 PW (2)'!$B$11</f>
        <v>0</v>
      </c>
      <c r="S30" s="44">
        <f>J30*'GS&gt;50 PW (2)'!$B$12</f>
        <v>51868216.686092183</v>
      </c>
      <c r="T30" s="44">
        <f>K30*'GS&gt;50 PW (2)'!$B$13</f>
        <v>59591708.09976133</v>
      </c>
      <c r="U30" s="44">
        <f t="shared" si="5"/>
        <v>75318277.863569349</v>
      </c>
      <c r="V30" s="44">
        <f t="shared" si="3"/>
        <v>-379715.09943550825</v>
      </c>
      <c r="W30" s="48">
        <f t="shared" si="4"/>
        <v>5.0161845059892504E-3</v>
      </c>
    </row>
    <row r="31" spans="1:23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157">
        <f>'Monthly Data'!M31</f>
        <v>78642737.963004857</v>
      </c>
      <c r="E31" s="46">
        <f>'Monthly Data'!AJ31</f>
        <v>1.0999999999999996</v>
      </c>
      <c r="F31" s="46">
        <f>'Monthly Data'!AK31</f>
        <v>200.09999999999997</v>
      </c>
      <c r="G31" s="46">
        <f>'Monthly Data'!V31</f>
        <v>634944.30000000005</v>
      </c>
      <c r="H31" s="44">
        <f>'Monthly Data'!BG31</f>
        <v>30</v>
      </c>
      <c r="I31" s="44">
        <f>'Monthly Data'!BC31</f>
        <v>0</v>
      </c>
      <c r="J31" s="44">
        <f>'Monthly Data'!O31</f>
        <v>999</v>
      </c>
      <c r="K31" s="46">
        <f>'Monthly Data'!BH31</f>
        <v>30</v>
      </c>
      <c r="M31" s="29">
        <f>'GS&gt;50 PW (2)'!$B$6</f>
        <v>-65109283.238350697</v>
      </c>
      <c r="N31" s="29">
        <f>E31*'GS&gt;50 PW (2)'!$B$7</f>
        <v>15597.902343087786</v>
      </c>
      <c r="O31" s="29">
        <f>F31*'GS&gt;50 PW (2)'!$B$8</f>
        <v>9658172.2785994764</v>
      </c>
      <c r="P31" s="29">
        <f>G31*'GS&gt;50 PW (2)'!$B$9</f>
        <v>26230189.973582793</v>
      </c>
      <c r="Q31" s="44">
        <f>H31*'GS&gt;50 PW (2)'!$B$10</f>
        <v>-1484034.7997890171</v>
      </c>
      <c r="R31" s="44">
        <f>I31*'GS&gt;50 PW (2)'!$B$11</f>
        <v>0</v>
      </c>
      <c r="S31" s="44">
        <f>J31*'GS&gt;50 PW (2)'!$B$12</f>
        <v>51920188.847100295</v>
      </c>
      <c r="T31" s="44">
        <f>K31*'GS&gt;50 PW (2)'!$B$13</f>
        <v>57669394.935252905</v>
      </c>
      <c r="U31" s="44">
        <f t="shared" si="5"/>
        <v>78900225.898738846</v>
      </c>
      <c r="V31" s="44">
        <f t="shared" si="3"/>
        <v>257487.93573398888</v>
      </c>
      <c r="W31" s="48">
        <f t="shared" si="4"/>
        <v>3.2741476505448786E-3</v>
      </c>
    </row>
    <row r="32" spans="1:23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157">
        <f>'Monthly Data'!M32</f>
        <v>85309315.963004857</v>
      </c>
      <c r="E32" s="46">
        <f>'Monthly Data'!AJ32</f>
        <v>0</v>
      </c>
      <c r="F32" s="46">
        <f>'Monthly Data'!AK32</f>
        <v>317</v>
      </c>
      <c r="G32" s="46">
        <f>'Monthly Data'!V32</f>
        <v>634944.30000000005</v>
      </c>
      <c r="H32" s="44">
        <f>'Monthly Data'!BG32</f>
        <v>31</v>
      </c>
      <c r="I32" s="44">
        <f>'Monthly Data'!BC32</f>
        <v>0</v>
      </c>
      <c r="J32" s="44">
        <f>'Monthly Data'!O32</f>
        <v>1000</v>
      </c>
      <c r="K32" s="46">
        <f>'Monthly Data'!BH32</f>
        <v>31</v>
      </c>
      <c r="M32" s="29">
        <f>'GS&gt;50 PW (2)'!$B$6</f>
        <v>-65109283.238350697</v>
      </c>
      <c r="N32" s="29">
        <f>E32*'GS&gt;50 PW (2)'!$B$7</f>
        <v>0</v>
      </c>
      <c r="O32" s="29">
        <f>F32*'GS&gt;50 PW (2)'!$B$8</f>
        <v>15300552.78518758</v>
      </c>
      <c r="P32" s="29">
        <f>G32*'GS&gt;50 PW (2)'!$B$9</f>
        <v>26230189.973582793</v>
      </c>
      <c r="Q32" s="44">
        <f>H32*'GS&gt;50 PW (2)'!$B$10</f>
        <v>-1533502.6264486508</v>
      </c>
      <c r="R32" s="44">
        <f>I32*'GS&gt;50 PW (2)'!$B$11</f>
        <v>0</v>
      </c>
      <c r="S32" s="44">
        <f>J32*'GS&gt;50 PW (2)'!$B$12</f>
        <v>51972161.0081084</v>
      </c>
      <c r="T32" s="44">
        <f>K32*'GS&gt;50 PW (2)'!$B$13</f>
        <v>59591708.09976133</v>
      </c>
      <c r="U32" s="44">
        <f t="shared" si="5"/>
        <v>86451826.001840755</v>
      </c>
      <c r="V32" s="44">
        <f t="shared" si="3"/>
        <v>1142510.038835898</v>
      </c>
      <c r="W32" s="48">
        <f t="shared" si="4"/>
        <v>1.3392558900968772E-2</v>
      </c>
    </row>
    <row r="33" spans="1:23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157">
        <f>'Monthly Data'!M33</f>
        <v>82517115.963004857</v>
      </c>
      <c r="E33" s="46">
        <f>'Monthly Data'!AJ33</f>
        <v>0</v>
      </c>
      <c r="F33" s="46">
        <f>'Monthly Data'!AK33</f>
        <v>254.8</v>
      </c>
      <c r="G33" s="46">
        <f>'Monthly Data'!V33</f>
        <v>634944.30000000005</v>
      </c>
      <c r="H33" s="44">
        <f>'Monthly Data'!BG33</f>
        <v>32</v>
      </c>
      <c r="I33" s="44">
        <f>'Monthly Data'!BC33</f>
        <v>0</v>
      </c>
      <c r="J33" s="44">
        <f>'Monthly Data'!O33</f>
        <v>999</v>
      </c>
      <c r="K33" s="46">
        <f>'Monthly Data'!BH33</f>
        <v>31</v>
      </c>
      <c r="M33" s="29">
        <f>'GS&gt;50 PW (2)'!$B$6</f>
        <v>-65109283.238350697</v>
      </c>
      <c r="N33" s="29">
        <f>E33*'GS&gt;50 PW (2)'!$B$7</f>
        <v>0</v>
      </c>
      <c r="O33" s="29">
        <f>F33*'GS&gt;50 PW (2)'!$B$8</f>
        <v>12298362.301784843</v>
      </c>
      <c r="P33" s="29">
        <f>G33*'GS&gt;50 PW (2)'!$B$9</f>
        <v>26230189.973582793</v>
      </c>
      <c r="Q33" s="44">
        <f>H33*'GS&gt;50 PW (2)'!$B$10</f>
        <v>-1582970.4531082849</v>
      </c>
      <c r="R33" s="44">
        <f>I33*'GS&gt;50 PW (2)'!$B$11</f>
        <v>0</v>
      </c>
      <c r="S33" s="44">
        <f>J33*'GS&gt;50 PW (2)'!$B$12</f>
        <v>51920188.847100295</v>
      </c>
      <c r="T33" s="44">
        <f>K33*'GS&gt;50 PW (2)'!$B$13</f>
        <v>59591708.09976133</v>
      </c>
      <c r="U33" s="44">
        <f t="shared" si="5"/>
        <v>83348195.530770272</v>
      </c>
      <c r="V33" s="44">
        <f t="shared" si="3"/>
        <v>831079.56776541471</v>
      </c>
      <c r="W33" s="48">
        <f t="shared" si="4"/>
        <v>1.0071602213267064E-2</v>
      </c>
    </row>
    <row r="34" spans="1:23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157">
        <f>'Monthly Data'!M34</f>
        <v>74673729.963004857</v>
      </c>
      <c r="E34" s="46">
        <f>'Monthly Data'!AJ34</f>
        <v>11.3</v>
      </c>
      <c r="F34" s="46">
        <f>'Monthly Data'!AK34</f>
        <v>112.89999999999999</v>
      </c>
      <c r="G34" s="46">
        <f>'Monthly Data'!V34</f>
        <v>634944.30000000005</v>
      </c>
      <c r="H34" s="44">
        <f>'Monthly Data'!BG34</f>
        <v>33</v>
      </c>
      <c r="I34" s="44">
        <f>'Monthly Data'!BC34</f>
        <v>0</v>
      </c>
      <c r="J34" s="44">
        <f>'Monthly Data'!O34</f>
        <v>999</v>
      </c>
      <c r="K34" s="46">
        <f>'Monthly Data'!BH34</f>
        <v>30</v>
      </c>
      <c r="M34" s="29">
        <f>'GS&gt;50 PW (2)'!$B$6</f>
        <v>-65109283.238350697</v>
      </c>
      <c r="N34" s="29">
        <f>E34*'GS&gt;50 PW (2)'!$B$7</f>
        <v>160232.99679717459</v>
      </c>
      <c r="O34" s="29">
        <f>F34*'GS&gt;50 PW (2)'!$B$8</f>
        <v>5449313.5944721689</v>
      </c>
      <c r="P34" s="29">
        <f>G34*'GS&gt;50 PW (2)'!$B$9</f>
        <v>26230189.973582793</v>
      </c>
      <c r="Q34" s="44">
        <f>H34*'GS&gt;50 PW (2)'!$B$10</f>
        <v>-1632438.2797679189</v>
      </c>
      <c r="R34" s="44">
        <f>I34*'GS&gt;50 PW (2)'!$B$11</f>
        <v>0</v>
      </c>
      <c r="S34" s="44">
        <f>J34*'GS&gt;50 PW (2)'!$B$12</f>
        <v>51920188.847100295</v>
      </c>
      <c r="T34" s="44">
        <f>K34*'GS&gt;50 PW (2)'!$B$13</f>
        <v>57669394.935252905</v>
      </c>
      <c r="U34" s="44">
        <f t="shared" si="5"/>
        <v>74687598.829086721</v>
      </c>
      <c r="V34" s="44">
        <f t="shared" ref="V34:V65" si="6">U34-D34</f>
        <v>13868.866081863642</v>
      </c>
      <c r="W34" s="48">
        <f t="shared" ref="W34:W65" si="7">ABS(V34/D34)</f>
        <v>1.8572617289553647E-4</v>
      </c>
    </row>
    <row r="35" spans="1:23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157">
        <f>'Monthly Data'!M35</f>
        <v>73374496.963004857</v>
      </c>
      <c r="E35" s="46">
        <f>'Monthly Data'!AJ35</f>
        <v>110.60000000000001</v>
      </c>
      <c r="F35" s="46">
        <f>'Monthly Data'!AK35</f>
        <v>11.9</v>
      </c>
      <c r="G35" s="46">
        <f>'Monthly Data'!V35</f>
        <v>634944.30000000005</v>
      </c>
      <c r="H35" s="44">
        <f>'Monthly Data'!BG35</f>
        <v>34</v>
      </c>
      <c r="I35" s="44">
        <f>'Monthly Data'!BC35</f>
        <v>0</v>
      </c>
      <c r="J35" s="44">
        <f>'Monthly Data'!O35</f>
        <v>998</v>
      </c>
      <c r="K35" s="46">
        <f>'Monthly Data'!BH35</f>
        <v>31</v>
      </c>
      <c r="M35" s="29">
        <f>'GS&gt;50 PW (2)'!$B$6</f>
        <v>-65109283.238350697</v>
      </c>
      <c r="N35" s="29">
        <f>E35*'GS&gt;50 PW (2)'!$B$7</f>
        <v>1568298.1810413725</v>
      </c>
      <c r="O35" s="29">
        <f>F35*'GS&gt;50 PW (2)'!$B$8</f>
        <v>574374.06354489655</v>
      </c>
      <c r="P35" s="29">
        <f>G35*'GS&gt;50 PW (2)'!$B$9</f>
        <v>26230189.973582793</v>
      </c>
      <c r="Q35" s="44">
        <f>H35*'GS&gt;50 PW (2)'!$B$10</f>
        <v>-1681906.1064275526</v>
      </c>
      <c r="R35" s="44">
        <f>I35*'GS&gt;50 PW (2)'!$B$11</f>
        <v>0</v>
      </c>
      <c r="S35" s="44">
        <f>J35*'GS&gt;50 PW (2)'!$B$12</f>
        <v>51868216.686092183</v>
      </c>
      <c r="T35" s="44">
        <f>K35*'GS&gt;50 PW (2)'!$B$13</f>
        <v>59591708.09976133</v>
      </c>
      <c r="U35" s="44">
        <f t="shared" si="5"/>
        <v>73041597.659244329</v>
      </c>
      <c r="V35" s="44">
        <f t="shared" si="6"/>
        <v>-332899.30376052856</v>
      </c>
      <c r="W35" s="48">
        <f t="shared" si="7"/>
        <v>4.5369892474816575E-3</v>
      </c>
    </row>
    <row r="36" spans="1:23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157">
        <f>'Monthly Data'!M36</f>
        <v>72808754.963004857</v>
      </c>
      <c r="E36" s="46">
        <f>'Monthly Data'!AJ36</f>
        <v>274.90000000000009</v>
      </c>
      <c r="F36" s="46">
        <f>'Monthly Data'!AK36</f>
        <v>0</v>
      </c>
      <c r="G36" s="46">
        <f>'Monthly Data'!V36</f>
        <v>634944.30000000005</v>
      </c>
      <c r="H36" s="44">
        <f>'Monthly Data'!BG36</f>
        <v>35</v>
      </c>
      <c r="I36" s="44">
        <f>'Monthly Data'!BC36</f>
        <v>0</v>
      </c>
      <c r="J36" s="44">
        <f>'Monthly Data'!O36</f>
        <v>1000</v>
      </c>
      <c r="K36" s="46">
        <f>'Monthly Data'!BH36</f>
        <v>30</v>
      </c>
      <c r="M36" s="29">
        <f>'GS&gt;50 PW (2)'!$B$6</f>
        <v>-65109283.238350697</v>
      </c>
      <c r="N36" s="29">
        <f>E36*'GS&gt;50 PW (2)'!$B$7</f>
        <v>3898057.5946498499</v>
      </c>
      <c r="O36" s="29">
        <f>F36*'GS&gt;50 PW (2)'!$B$8</f>
        <v>0</v>
      </c>
      <c r="P36" s="29">
        <f>G36*'GS&gt;50 PW (2)'!$B$9</f>
        <v>26230189.973582793</v>
      </c>
      <c r="Q36" s="44">
        <f>H36*'GS&gt;50 PW (2)'!$B$10</f>
        <v>-1731373.9330871867</v>
      </c>
      <c r="R36" s="44">
        <f>I36*'GS&gt;50 PW (2)'!$B$11</f>
        <v>0</v>
      </c>
      <c r="S36" s="44">
        <f>J36*'GS&gt;50 PW (2)'!$B$12</f>
        <v>51972161.0081084</v>
      </c>
      <c r="T36" s="44">
        <f>K36*'GS&gt;50 PW (2)'!$B$13</f>
        <v>57669394.935252905</v>
      </c>
      <c r="U36" s="44">
        <f t="shared" si="5"/>
        <v>72929146.340156078</v>
      </c>
      <c r="V36" s="44">
        <f t="shared" si="6"/>
        <v>120391.37715122104</v>
      </c>
      <c r="W36" s="48">
        <f t="shared" si="7"/>
        <v>1.6535288539461163E-3</v>
      </c>
    </row>
    <row r="37" spans="1:23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157">
        <f>'Monthly Data'!M37</f>
        <v>72687620.963004857</v>
      </c>
      <c r="E37" s="46">
        <f>'Monthly Data'!AJ37</f>
        <v>355.4</v>
      </c>
      <c r="F37" s="46">
        <f>'Monthly Data'!AK37</f>
        <v>0</v>
      </c>
      <c r="G37" s="46">
        <f>'Monthly Data'!V37</f>
        <v>634944.30000000005</v>
      </c>
      <c r="H37" s="44">
        <f>'Monthly Data'!BG37</f>
        <v>36</v>
      </c>
      <c r="I37" s="44">
        <f>'Monthly Data'!BC37</f>
        <v>1</v>
      </c>
      <c r="J37" s="44">
        <f>'Monthly Data'!O37</f>
        <v>1004</v>
      </c>
      <c r="K37" s="46">
        <f>'Monthly Data'!BH37</f>
        <v>31</v>
      </c>
      <c r="M37" s="29">
        <f>'GS&gt;50 PW (2)'!$B$6</f>
        <v>-65109283.238350697</v>
      </c>
      <c r="N37" s="29">
        <f>E37*'GS&gt;50 PW (2)'!$B$7</f>
        <v>5039540.4479394546</v>
      </c>
      <c r="O37" s="29">
        <f>F37*'GS&gt;50 PW (2)'!$B$8</f>
        <v>0</v>
      </c>
      <c r="P37" s="29">
        <f>G37*'GS&gt;50 PW (2)'!$B$9</f>
        <v>26230189.973582793</v>
      </c>
      <c r="Q37" s="44">
        <f>H37*'GS&gt;50 PW (2)'!$B$10</f>
        <v>-1780841.7597468204</v>
      </c>
      <c r="R37" s="44">
        <f>I37*'GS&gt;50 PW (2)'!$B$11</f>
        <v>-3192226.1883302699</v>
      </c>
      <c r="S37" s="44">
        <f>J37*'GS&gt;50 PW (2)'!$B$12</f>
        <v>52180049.652140833</v>
      </c>
      <c r="T37" s="44">
        <f>K37*'GS&gt;50 PW (2)'!$B$13</f>
        <v>59591708.09976133</v>
      </c>
      <c r="U37" s="44">
        <f t="shared" si="5"/>
        <v>72959136.986996621</v>
      </c>
      <c r="V37" s="44">
        <f t="shared" si="6"/>
        <v>271516.02399176359</v>
      </c>
      <c r="W37" s="48">
        <f t="shared" si="7"/>
        <v>3.7353819040239957E-3</v>
      </c>
    </row>
    <row r="38" spans="1:23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157">
        <f>'Monthly Data'!M38</f>
        <v>79277065.894941643</v>
      </c>
      <c r="E38" s="46">
        <f>'Monthly Data'!AJ38</f>
        <v>457.2</v>
      </c>
      <c r="F38" s="46">
        <f>'Monthly Data'!AK38</f>
        <v>0</v>
      </c>
      <c r="G38" s="46">
        <f>'Monthly Data'!V38</f>
        <v>643937</v>
      </c>
      <c r="H38" s="44">
        <f>'Monthly Data'!BG38</f>
        <v>37</v>
      </c>
      <c r="I38" s="44">
        <f>'Monthly Data'!BC38</f>
        <v>0</v>
      </c>
      <c r="J38" s="44">
        <f>'Monthly Data'!O38</f>
        <v>1001</v>
      </c>
      <c r="K38" s="46">
        <f>'Monthly Data'!BH38</f>
        <v>31</v>
      </c>
      <c r="M38" s="29">
        <f>'GS&gt;50 PW (2)'!$B$6</f>
        <v>-65109283.238350697</v>
      </c>
      <c r="N38" s="29">
        <f>E38*'GS&gt;50 PW (2)'!$B$7</f>
        <v>6483055.4102361249</v>
      </c>
      <c r="O38" s="29">
        <f>F38*'GS&gt;50 PW (2)'!$B$8</f>
        <v>0</v>
      </c>
      <c r="P38" s="29">
        <f>G38*'GS&gt;50 PW (2)'!$B$9</f>
        <v>26601687.488207992</v>
      </c>
      <c r="Q38" s="44">
        <f>H38*'GS&gt;50 PW (2)'!$B$10</f>
        <v>-1830309.5864064544</v>
      </c>
      <c r="R38" s="44">
        <f>I38*'GS&gt;50 PW (2)'!$B$11</f>
        <v>0</v>
      </c>
      <c r="S38" s="44">
        <f>J38*'GS&gt;50 PW (2)'!$B$12</f>
        <v>52024133.169116512</v>
      </c>
      <c r="T38" s="44">
        <f>K38*'GS&gt;50 PW (2)'!$B$13</f>
        <v>59591708.09976133</v>
      </c>
      <c r="U38" s="44">
        <f t="shared" si="5"/>
        <v>77760991.342564821</v>
      </c>
      <c r="V38" s="44">
        <f t="shared" si="6"/>
        <v>-1516074.5523768216</v>
      </c>
      <c r="W38" s="48">
        <f t="shared" si="7"/>
        <v>1.9123747016393505E-2</v>
      </c>
    </row>
    <row r="39" spans="1:23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157">
        <f>'Monthly Data'!M39</f>
        <v>72766224.894941643</v>
      </c>
      <c r="E39" s="46">
        <f>'Monthly Data'!AJ39</f>
        <v>475.5</v>
      </c>
      <c r="F39" s="46">
        <f>'Monthly Data'!AK39</f>
        <v>0</v>
      </c>
      <c r="G39" s="46">
        <f>'Monthly Data'!V39</f>
        <v>643937</v>
      </c>
      <c r="H39" s="44">
        <f>'Monthly Data'!BG39</f>
        <v>38</v>
      </c>
      <c r="I39" s="44">
        <f>'Monthly Data'!BC39</f>
        <v>0</v>
      </c>
      <c r="J39" s="44">
        <f>'Monthly Data'!O39</f>
        <v>1002</v>
      </c>
      <c r="K39" s="46">
        <f>'Monthly Data'!BH39</f>
        <v>28</v>
      </c>
      <c r="M39" s="29">
        <f>'GS&gt;50 PW (2)'!$B$6</f>
        <v>-65109283.238350697</v>
      </c>
      <c r="N39" s="29">
        <f>E39*'GS&gt;50 PW (2)'!$B$7</f>
        <v>6742547.7855802225</v>
      </c>
      <c r="O39" s="29">
        <f>F39*'GS&gt;50 PW (2)'!$B$8</f>
        <v>0</v>
      </c>
      <c r="P39" s="29">
        <f>G39*'GS&gt;50 PW (2)'!$B$9</f>
        <v>26601687.488207992</v>
      </c>
      <c r="Q39" s="44">
        <f>H39*'GS&gt;50 PW (2)'!$B$10</f>
        <v>-1879777.4130660882</v>
      </c>
      <c r="R39" s="44">
        <f>I39*'GS&gt;50 PW (2)'!$B$11</f>
        <v>0</v>
      </c>
      <c r="S39" s="44">
        <f>J39*'GS&gt;50 PW (2)'!$B$12</f>
        <v>52076105.330124617</v>
      </c>
      <c r="T39" s="44">
        <f>K39*'GS&gt;50 PW (2)'!$B$13</f>
        <v>53824768.606236041</v>
      </c>
      <c r="U39" s="44">
        <f t="shared" si="5"/>
        <v>72256048.558732092</v>
      </c>
      <c r="V39" s="44">
        <f t="shared" si="6"/>
        <v>-510176.3362095505</v>
      </c>
      <c r="W39" s="48">
        <f t="shared" si="7"/>
        <v>7.0111694944479039E-3</v>
      </c>
    </row>
    <row r="40" spans="1:23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157">
        <f>'Monthly Data'!M40</f>
        <v>76895003.894941643</v>
      </c>
      <c r="E40" s="46">
        <f>'Monthly Data'!AJ40</f>
        <v>399.30000000000007</v>
      </c>
      <c r="F40" s="46">
        <f>'Monthly Data'!AK40</f>
        <v>0</v>
      </c>
      <c r="G40" s="46">
        <f>'Monthly Data'!V40</f>
        <v>643937</v>
      </c>
      <c r="H40" s="44">
        <f>'Monthly Data'!BG40</f>
        <v>39</v>
      </c>
      <c r="I40" s="44">
        <f>'Monthly Data'!BC40</f>
        <v>0</v>
      </c>
      <c r="J40" s="44">
        <f>'Monthly Data'!O40</f>
        <v>1004</v>
      </c>
      <c r="K40" s="46">
        <f>'Monthly Data'!BH40</f>
        <v>31</v>
      </c>
      <c r="M40" s="29">
        <f>'GS&gt;50 PW (2)'!$B$6</f>
        <v>-65109283.238350697</v>
      </c>
      <c r="N40" s="29">
        <f>E40*'GS&gt;50 PW (2)'!$B$7</f>
        <v>5662038.5505408691</v>
      </c>
      <c r="O40" s="29">
        <f>F40*'GS&gt;50 PW (2)'!$B$8</f>
        <v>0</v>
      </c>
      <c r="P40" s="29">
        <f>G40*'GS&gt;50 PW (2)'!$B$9</f>
        <v>26601687.488207992</v>
      </c>
      <c r="Q40" s="44">
        <f>H40*'GS&gt;50 PW (2)'!$B$10</f>
        <v>-1929245.2397257222</v>
      </c>
      <c r="R40" s="44">
        <f>I40*'GS&gt;50 PW (2)'!$B$11</f>
        <v>0</v>
      </c>
      <c r="S40" s="44">
        <f>J40*'GS&gt;50 PW (2)'!$B$12</f>
        <v>52180049.652140833</v>
      </c>
      <c r="T40" s="44">
        <f>K40*'GS&gt;50 PW (2)'!$B$13</f>
        <v>59591708.09976133</v>
      </c>
      <c r="U40" s="44">
        <f t="shared" si="5"/>
        <v>76996955.31257461</v>
      </c>
      <c r="V40" s="44">
        <f t="shared" si="6"/>
        <v>101951.41763296723</v>
      </c>
      <c r="W40" s="48">
        <f t="shared" si="7"/>
        <v>1.325852298183886E-3</v>
      </c>
    </row>
    <row r="41" spans="1:23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157">
        <f>'Monthly Data'!M41</f>
        <v>72485963.894941643</v>
      </c>
      <c r="E41" s="46">
        <f>'Monthly Data'!AJ41</f>
        <v>240.19999999999993</v>
      </c>
      <c r="F41" s="46">
        <f>'Monthly Data'!AK41</f>
        <v>1.5999999999999996</v>
      </c>
      <c r="G41" s="46">
        <f>'Monthly Data'!V41</f>
        <v>643937</v>
      </c>
      <c r="H41" s="44">
        <f>'Monthly Data'!BG41</f>
        <v>40</v>
      </c>
      <c r="I41" s="44">
        <f>'Monthly Data'!BC41</f>
        <v>0</v>
      </c>
      <c r="J41" s="44">
        <f>'Monthly Data'!O41</f>
        <v>1006</v>
      </c>
      <c r="K41" s="46">
        <f>'Monthly Data'!BH41</f>
        <v>30</v>
      </c>
      <c r="M41" s="29">
        <f>'GS&gt;50 PW (2)'!$B$6</f>
        <v>-65109283.238350697</v>
      </c>
      <c r="N41" s="29">
        <f>E41*'GS&gt;50 PW (2)'!$B$7</f>
        <v>3406014.675281533</v>
      </c>
      <c r="O41" s="29">
        <f>F41*'GS&gt;50 PW (2)'!$B$8</f>
        <v>77226.764846372622</v>
      </c>
      <c r="P41" s="29">
        <f>G41*'GS&gt;50 PW (2)'!$B$9</f>
        <v>26601687.488207992</v>
      </c>
      <c r="Q41" s="44">
        <f>H41*'GS&gt;50 PW (2)'!$B$10</f>
        <v>-1978713.066385356</v>
      </c>
      <c r="R41" s="44">
        <f>I41*'GS&gt;50 PW (2)'!$B$11</f>
        <v>0</v>
      </c>
      <c r="S41" s="44">
        <f>J41*'GS&gt;50 PW (2)'!$B$12</f>
        <v>52283993.97415705</v>
      </c>
      <c r="T41" s="44">
        <f>K41*'GS&gt;50 PW (2)'!$B$13</f>
        <v>57669394.935252905</v>
      </c>
      <c r="U41" s="44">
        <f t="shared" si="5"/>
        <v>72950321.533009797</v>
      </c>
      <c r="V41" s="44">
        <f t="shared" si="6"/>
        <v>464357.63806815445</v>
      </c>
      <c r="W41" s="48">
        <f t="shared" si="7"/>
        <v>6.4061731832824416E-3</v>
      </c>
    </row>
    <row r="42" spans="1:23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157">
        <f>'Monthly Data'!M42</f>
        <v>74512872.894941643</v>
      </c>
      <c r="E42" s="46">
        <f>'Monthly Data'!AJ42</f>
        <v>64.599999999999994</v>
      </c>
      <c r="F42" s="46">
        <f>'Monthly Data'!AK42</f>
        <v>43.3</v>
      </c>
      <c r="G42" s="46">
        <f>'Monthly Data'!V42</f>
        <v>643937</v>
      </c>
      <c r="H42" s="44">
        <f>'Monthly Data'!BG42</f>
        <v>41</v>
      </c>
      <c r="I42" s="44">
        <f>'Monthly Data'!BC42</f>
        <v>0</v>
      </c>
      <c r="J42" s="44">
        <f>'Monthly Data'!O42</f>
        <v>1006</v>
      </c>
      <c r="K42" s="46">
        <f>'Monthly Data'!BH42</f>
        <v>31</v>
      </c>
      <c r="M42" s="29">
        <f>'GS&gt;50 PW (2)'!$B$6</f>
        <v>-65109283.238350697</v>
      </c>
      <c r="N42" s="29">
        <f>E42*'GS&gt;50 PW (2)'!$B$7</f>
        <v>916022.26487588289</v>
      </c>
      <c r="O42" s="29">
        <f>F42*'GS&gt;50 PW (2)'!$B$8</f>
        <v>2089949.3236549594</v>
      </c>
      <c r="P42" s="29">
        <f>G42*'GS&gt;50 PW (2)'!$B$9</f>
        <v>26601687.488207992</v>
      </c>
      <c r="Q42" s="44">
        <f>H42*'GS&gt;50 PW (2)'!$B$10</f>
        <v>-2028180.89304499</v>
      </c>
      <c r="R42" s="44">
        <f>I42*'GS&gt;50 PW (2)'!$B$11</f>
        <v>0</v>
      </c>
      <c r="S42" s="44">
        <f>J42*'GS&gt;50 PW (2)'!$B$12</f>
        <v>52283993.97415705</v>
      </c>
      <c r="T42" s="44">
        <f>K42*'GS&gt;50 PW (2)'!$B$13</f>
        <v>59591708.09976133</v>
      </c>
      <c r="U42" s="44">
        <f t="shared" si="5"/>
        <v>74345897.019261509</v>
      </c>
      <c r="V42" s="44">
        <f t="shared" si="6"/>
        <v>-166975.8756801337</v>
      </c>
      <c r="W42" s="48">
        <f t="shared" si="7"/>
        <v>2.2408997156177154E-3</v>
      </c>
    </row>
    <row r="43" spans="1:23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157">
        <f>'Monthly Data'!M43</f>
        <v>76269513.894941643</v>
      </c>
      <c r="E43" s="46">
        <f>'Monthly Data'!AJ43</f>
        <v>5.5999999999999979</v>
      </c>
      <c r="F43" s="46">
        <f>'Monthly Data'!AK43</f>
        <v>137.6</v>
      </c>
      <c r="G43" s="46">
        <f>'Monthly Data'!V43</f>
        <v>643937</v>
      </c>
      <c r="H43" s="44">
        <f>'Monthly Data'!BG43</f>
        <v>42</v>
      </c>
      <c r="I43" s="44">
        <f>'Monthly Data'!BC43</f>
        <v>0</v>
      </c>
      <c r="J43" s="44">
        <f>'Monthly Data'!O43</f>
        <v>1005</v>
      </c>
      <c r="K43" s="46">
        <f>'Monthly Data'!BH43</f>
        <v>30</v>
      </c>
      <c r="M43" s="29">
        <f>'GS&gt;50 PW (2)'!$B$6</f>
        <v>-65109283.238350697</v>
      </c>
      <c r="N43" s="29">
        <f>E43*'GS&gt;50 PW (2)'!$B$7</f>
        <v>79407.502837537817</v>
      </c>
      <c r="O43" s="29">
        <f>F43*'GS&gt;50 PW (2)'!$B$8</f>
        <v>6641501.7767880466</v>
      </c>
      <c r="P43" s="29">
        <f>G43*'GS&gt;50 PW (2)'!$B$9</f>
        <v>26601687.488207992</v>
      </c>
      <c r="Q43" s="44">
        <f>H43*'GS&gt;50 PW (2)'!$B$10</f>
        <v>-2077648.7197046238</v>
      </c>
      <c r="R43" s="44">
        <f>I43*'GS&gt;50 PW (2)'!$B$11</f>
        <v>0</v>
      </c>
      <c r="S43" s="44">
        <f>J43*'GS&gt;50 PW (2)'!$B$12</f>
        <v>52232021.813148946</v>
      </c>
      <c r="T43" s="44">
        <f>K43*'GS&gt;50 PW (2)'!$B$13</f>
        <v>57669394.935252905</v>
      </c>
      <c r="U43" s="44">
        <f t="shared" si="5"/>
        <v>76037081.558180109</v>
      </c>
      <c r="V43" s="44">
        <f t="shared" si="6"/>
        <v>-232432.33676153421</v>
      </c>
      <c r="W43" s="48">
        <f t="shared" si="7"/>
        <v>3.0475130218045039E-3</v>
      </c>
    </row>
    <row r="44" spans="1:23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157">
        <f>'Monthly Data'!M44</f>
        <v>83459194.894941643</v>
      </c>
      <c r="E44" s="46">
        <f>'Monthly Data'!AJ44</f>
        <v>0</v>
      </c>
      <c r="F44" s="46">
        <f>'Monthly Data'!AK44</f>
        <v>254.90000000000003</v>
      </c>
      <c r="G44" s="46">
        <f>'Monthly Data'!V44</f>
        <v>643937</v>
      </c>
      <c r="H44" s="44">
        <f>'Monthly Data'!BG44</f>
        <v>43</v>
      </c>
      <c r="I44" s="44">
        <f>'Monthly Data'!BC44</f>
        <v>0</v>
      </c>
      <c r="J44" s="44">
        <f>'Monthly Data'!O44</f>
        <v>1007</v>
      </c>
      <c r="K44" s="46">
        <f>'Monthly Data'!BH44</f>
        <v>31</v>
      </c>
      <c r="M44" s="29">
        <f>'GS&gt;50 PW (2)'!$B$6</f>
        <v>-65109283.238350697</v>
      </c>
      <c r="N44" s="29">
        <f>E44*'GS&gt;50 PW (2)'!$B$7</f>
        <v>0</v>
      </c>
      <c r="O44" s="29">
        <f>F44*'GS&gt;50 PW (2)'!$B$8</f>
        <v>12303188.974587742</v>
      </c>
      <c r="P44" s="29">
        <f>G44*'GS&gt;50 PW (2)'!$B$9</f>
        <v>26601687.488207992</v>
      </c>
      <c r="Q44" s="44">
        <f>H44*'GS&gt;50 PW (2)'!$B$10</f>
        <v>-2127116.5463642576</v>
      </c>
      <c r="R44" s="44">
        <f>I44*'GS&gt;50 PW (2)'!$B$11</f>
        <v>0</v>
      </c>
      <c r="S44" s="44">
        <f>J44*'GS&gt;50 PW (2)'!$B$12</f>
        <v>52335966.135165162</v>
      </c>
      <c r="T44" s="44">
        <f>K44*'GS&gt;50 PW (2)'!$B$13</f>
        <v>59591708.09976133</v>
      </c>
      <c r="U44" s="44">
        <f t="shared" si="5"/>
        <v>83596150.913007274</v>
      </c>
      <c r="V44" s="44">
        <f t="shared" si="6"/>
        <v>136956.01806563139</v>
      </c>
      <c r="W44" s="48">
        <f t="shared" si="7"/>
        <v>1.6409937603403856E-3</v>
      </c>
    </row>
    <row r="45" spans="1:23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157">
        <f>'Monthly Data'!M45</f>
        <v>80843786.894941643</v>
      </c>
      <c r="E45" s="46">
        <f>'Monthly Data'!AJ45</f>
        <v>0</v>
      </c>
      <c r="F45" s="46">
        <f>'Monthly Data'!AK45</f>
        <v>213</v>
      </c>
      <c r="G45" s="46">
        <f>'Monthly Data'!V45</f>
        <v>643937</v>
      </c>
      <c r="H45" s="44">
        <f>'Monthly Data'!BG45</f>
        <v>44</v>
      </c>
      <c r="I45" s="44">
        <f>'Monthly Data'!BC45</f>
        <v>0</v>
      </c>
      <c r="J45" s="44">
        <f>'Monthly Data'!O45</f>
        <v>1008</v>
      </c>
      <c r="K45" s="46">
        <f>'Monthly Data'!BH45</f>
        <v>31</v>
      </c>
      <c r="M45" s="29">
        <f>'GS&gt;50 PW (2)'!$B$6</f>
        <v>-65109283.238350697</v>
      </c>
      <c r="N45" s="29">
        <f>E45*'GS&gt;50 PW (2)'!$B$7</f>
        <v>0</v>
      </c>
      <c r="O45" s="29">
        <f>F45*'GS&gt;50 PW (2)'!$B$8</f>
        <v>10280813.070173357</v>
      </c>
      <c r="P45" s="29">
        <f>G45*'GS&gt;50 PW (2)'!$B$9</f>
        <v>26601687.488207992</v>
      </c>
      <c r="Q45" s="44">
        <f>H45*'GS&gt;50 PW (2)'!$B$10</f>
        <v>-2176584.3730238918</v>
      </c>
      <c r="R45" s="44">
        <f>I45*'GS&gt;50 PW (2)'!$B$11</f>
        <v>0</v>
      </c>
      <c r="S45" s="44">
        <f>J45*'GS&gt;50 PW (2)'!$B$12</f>
        <v>52387938.296173267</v>
      </c>
      <c r="T45" s="44">
        <f>K45*'GS&gt;50 PW (2)'!$B$13</f>
        <v>59591708.09976133</v>
      </c>
      <c r="U45" s="44">
        <f t="shared" si="5"/>
        <v>81576279.342941359</v>
      </c>
      <c r="V45" s="44">
        <f t="shared" si="6"/>
        <v>732492.44799971581</v>
      </c>
      <c r="W45" s="48">
        <f t="shared" si="7"/>
        <v>9.0605905058802668E-3</v>
      </c>
    </row>
    <row r="46" spans="1:23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157">
        <f>'Monthly Data'!M46</f>
        <v>74048827.894941643</v>
      </c>
      <c r="E46" s="46">
        <f>'Monthly Data'!AJ46</f>
        <v>12.4</v>
      </c>
      <c r="F46" s="46">
        <f>'Monthly Data'!AK46</f>
        <v>95.4</v>
      </c>
      <c r="G46" s="46">
        <f>'Monthly Data'!V46</f>
        <v>643937</v>
      </c>
      <c r="H46" s="44">
        <f>'Monthly Data'!BG46</f>
        <v>45</v>
      </c>
      <c r="I46" s="44">
        <f>'Monthly Data'!BC46</f>
        <v>0</v>
      </c>
      <c r="J46" s="44">
        <f>'Monthly Data'!O46</f>
        <v>1009</v>
      </c>
      <c r="K46" s="46">
        <f>'Monthly Data'!BH46</f>
        <v>30</v>
      </c>
      <c r="M46" s="29">
        <f>'GS&gt;50 PW (2)'!$B$6</f>
        <v>-65109283.238350697</v>
      </c>
      <c r="N46" s="29">
        <f>E46*'GS&gt;50 PW (2)'!$B$7</f>
        <v>175830.89914026237</v>
      </c>
      <c r="O46" s="29">
        <f>F46*'GS&gt;50 PW (2)'!$B$8</f>
        <v>4604645.8539649686</v>
      </c>
      <c r="P46" s="29">
        <f>G46*'GS&gt;50 PW (2)'!$B$9</f>
        <v>26601687.488207992</v>
      </c>
      <c r="Q46" s="44">
        <f>H46*'GS&gt;50 PW (2)'!$B$10</f>
        <v>-2226052.1996835256</v>
      </c>
      <c r="R46" s="44">
        <f>I46*'GS&gt;50 PW (2)'!$B$11</f>
        <v>0</v>
      </c>
      <c r="S46" s="44">
        <f>J46*'GS&gt;50 PW (2)'!$B$12</f>
        <v>52439910.457181379</v>
      </c>
      <c r="T46" s="44">
        <f>K46*'GS&gt;50 PW (2)'!$B$13</f>
        <v>57669394.935252905</v>
      </c>
      <c r="U46" s="44">
        <f t="shared" si="5"/>
        <v>74156134.195713282</v>
      </c>
      <c r="V46" s="44">
        <f t="shared" si="6"/>
        <v>107306.30077163875</v>
      </c>
      <c r="W46" s="48">
        <f t="shared" si="7"/>
        <v>1.4491289575019588E-3</v>
      </c>
    </row>
    <row r="47" spans="1:23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157">
        <f>'Monthly Data'!M47</f>
        <v>74442701.894941643</v>
      </c>
      <c r="E47" s="46">
        <f>'Monthly Data'!AJ47</f>
        <v>93.100000000000009</v>
      </c>
      <c r="F47" s="46">
        <f>'Monthly Data'!AK47</f>
        <v>26.6</v>
      </c>
      <c r="G47" s="46">
        <f>'Monthly Data'!V47</f>
        <v>643937</v>
      </c>
      <c r="H47" s="44">
        <f>'Monthly Data'!BG47</f>
        <v>46</v>
      </c>
      <c r="I47" s="44">
        <f>'Monthly Data'!BC47</f>
        <v>0</v>
      </c>
      <c r="J47" s="44">
        <f>'Monthly Data'!O47</f>
        <v>1013</v>
      </c>
      <c r="K47" s="46">
        <f>'Monthly Data'!BH47</f>
        <v>31</v>
      </c>
      <c r="M47" s="29">
        <f>'GS&gt;50 PW (2)'!$B$6</f>
        <v>-65109283.238350697</v>
      </c>
      <c r="N47" s="29">
        <f>E47*'GS&gt;50 PW (2)'!$B$7</f>
        <v>1320149.7346740668</v>
      </c>
      <c r="O47" s="29">
        <f>F47*'GS&gt;50 PW (2)'!$B$8</f>
        <v>1283894.9655709453</v>
      </c>
      <c r="P47" s="29">
        <f>G47*'GS&gt;50 PW (2)'!$B$9</f>
        <v>26601687.488207992</v>
      </c>
      <c r="Q47" s="44">
        <f>H47*'GS&gt;50 PW (2)'!$B$10</f>
        <v>-2275520.0263431594</v>
      </c>
      <c r="R47" s="44">
        <f>I47*'GS&gt;50 PW (2)'!$B$11</f>
        <v>0</v>
      </c>
      <c r="S47" s="44">
        <f>J47*'GS&gt;50 PW (2)'!$B$12</f>
        <v>52647799.101213813</v>
      </c>
      <c r="T47" s="44">
        <f>K47*'GS&gt;50 PW (2)'!$B$13</f>
        <v>59591708.09976133</v>
      </c>
      <c r="U47" s="44">
        <f t="shared" si="5"/>
        <v>74060436.124734297</v>
      </c>
      <c r="V47" s="44">
        <f t="shared" si="6"/>
        <v>-382265.77020734549</v>
      </c>
      <c r="W47" s="48">
        <f t="shared" si="7"/>
        <v>5.1350335288316597E-3</v>
      </c>
    </row>
    <row r="48" spans="1:23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157">
        <f>'Monthly Data'!M48</f>
        <v>73596562.894941643</v>
      </c>
      <c r="E48" s="46">
        <f>'Monthly Data'!AJ48</f>
        <v>306.7</v>
      </c>
      <c r="F48" s="46">
        <f>'Monthly Data'!AK48</f>
        <v>0</v>
      </c>
      <c r="G48" s="46">
        <f>'Monthly Data'!V48</f>
        <v>643937</v>
      </c>
      <c r="H48" s="44">
        <f>'Monthly Data'!BG48</f>
        <v>47</v>
      </c>
      <c r="I48" s="44">
        <f>'Monthly Data'!BC48</f>
        <v>0</v>
      </c>
      <c r="J48" s="44">
        <f>'Monthly Data'!O48</f>
        <v>1014</v>
      </c>
      <c r="K48" s="46">
        <f>'Monthly Data'!BH48</f>
        <v>30</v>
      </c>
      <c r="M48" s="29">
        <f>'GS&gt;50 PW (2)'!$B$6</f>
        <v>-65109283.238350697</v>
      </c>
      <c r="N48" s="29">
        <f>E48*'GS&gt;50 PW (2)'!$B$7</f>
        <v>4348978.771477296</v>
      </c>
      <c r="O48" s="29">
        <f>F48*'GS&gt;50 PW (2)'!$B$8</f>
        <v>0</v>
      </c>
      <c r="P48" s="29">
        <f>G48*'GS&gt;50 PW (2)'!$B$9</f>
        <v>26601687.488207992</v>
      </c>
      <c r="Q48" s="44">
        <f>H48*'GS&gt;50 PW (2)'!$B$10</f>
        <v>-2324987.8530027932</v>
      </c>
      <c r="R48" s="44">
        <f>I48*'GS&gt;50 PW (2)'!$B$11</f>
        <v>0</v>
      </c>
      <c r="S48" s="44">
        <f>J48*'GS&gt;50 PW (2)'!$B$12</f>
        <v>52699771.262221918</v>
      </c>
      <c r="T48" s="44">
        <f>K48*'GS&gt;50 PW (2)'!$B$13</f>
        <v>57669394.935252905</v>
      </c>
      <c r="U48" s="44">
        <f t="shared" si="5"/>
        <v>73885561.365806609</v>
      </c>
      <c r="V48" s="44">
        <f t="shared" si="6"/>
        <v>288998.47086496651</v>
      </c>
      <c r="W48" s="48">
        <f t="shared" si="7"/>
        <v>3.9267930389291269E-3</v>
      </c>
    </row>
    <row r="49" spans="1:23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157">
        <f>'Monthly Data'!M49</f>
        <v>76011256.894941643</v>
      </c>
      <c r="E49" s="46">
        <f>'Monthly Data'!AJ49</f>
        <v>500.00000000000006</v>
      </c>
      <c r="F49" s="46">
        <f>'Monthly Data'!AK49</f>
        <v>0</v>
      </c>
      <c r="G49" s="46">
        <f>'Monthly Data'!V49</f>
        <v>643937</v>
      </c>
      <c r="H49" s="44">
        <f>'Monthly Data'!BG49</f>
        <v>48</v>
      </c>
      <c r="I49" s="44">
        <f>'Monthly Data'!BC49</f>
        <v>1</v>
      </c>
      <c r="J49" s="44">
        <f>'Monthly Data'!O49</f>
        <v>1015</v>
      </c>
      <c r="K49" s="46">
        <f>'Monthly Data'!BH49</f>
        <v>31</v>
      </c>
      <c r="M49" s="29">
        <f>'GS&gt;50 PW (2)'!$B$6</f>
        <v>-65109283.238350697</v>
      </c>
      <c r="N49" s="29">
        <f>E49*'GS&gt;50 PW (2)'!$B$7</f>
        <v>7089955.6104944516</v>
      </c>
      <c r="O49" s="29">
        <f>F49*'GS&gt;50 PW (2)'!$B$8</f>
        <v>0</v>
      </c>
      <c r="P49" s="29">
        <f>G49*'GS&gt;50 PW (2)'!$B$9</f>
        <v>26601687.488207992</v>
      </c>
      <c r="Q49" s="44">
        <f>H49*'GS&gt;50 PW (2)'!$B$10</f>
        <v>-2374455.6796624274</v>
      </c>
      <c r="R49" s="44">
        <f>I49*'GS&gt;50 PW (2)'!$B$11</f>
        <v>-3192226.1883302699</v>
      </c>
      <c r="S49" s="44">
        <f>J49*'GS&gt;50 PW (2)'!$B$12</f>
        <v>52751743.42323003</v>
      </c>
      <c r="T49" s="44">
        <f>K49*'GS&gt;50 PW (2)'!$B$13</f>
        <v>59591708.09976133</v>
      </c>
      <c r="U49" s="44">
        <f t="shared" si="5"/>
        <v>75359129.515350401</v>
      </c>
      <c r="V49" s="44">
        <f t="shared" si="6"/>
        <v>-652127.37959124148</v>
      </c>
      <c r="W49" s="48">
        <f t="shared" si="7"/>
        <v>8.5793526673631267E-3</v>
      </c>
    </row>
    <row r="50" spans="1:23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157">
        <f>'Monthly Data'!M50</f>
        <v>82552599.294809774</v>
      </c>
      <c r="E50" s="46">
        <f>'Monthly Data'!AJ50</f>
        <v>648.1</v>
      </c>
      <c r="F50" s="46">
        <f>'Monthly Data'!AK50</f>
        <v>0</v>
      </c>
      <c r="G50" s="46">
        <f>'Monthly Data'!V50</f>
        <v>659861.19999999995</v>
      </c>
      <c r="H50" s="44">
        <f>'Monthly Data'!BG50</f>
        <v>49</v>
      </c>
      <c r="I50" s="44">
        <f>'Monthly Data'!BC50</f>
        <v>0</v>
      </c>
      <c r="J50" s="44">
        <f>'Monthly Data'!O50</f>
        <v>1020</v>
      </c>
      <c r="K50" s="46">
        <f>'Monthly Data'!BH50</f>
        <v>31</v>
      </c>
      <c r="M50" s="29">
        <f>'GS&gt;50 PW (2)'!$B$6</f>
        <v>-65109283.238350697</v>
      </c>
      <c r="N50" s="29">
        <f>E50*'GS&gt;50 PW (2)'!$B$7</f>
        <v>9190000.4623229075</v>
      </c>
      <c r="O50" s="29">
        <f>F50*'GS&gt;50 PW (2)'!$B$8</f>
        <v>0</v>
      </c>
      <c r="P50" s="29">
        <f>G50*'GS&gt;50 PW (2)'!$B$9</f>
        <v>27259532.264792845</v>
      </c>
      <c r="Q50" s="44">
        <f>H50*'GS&gt;50 PW (2)'!$B$10</f>
        <v>-2423923.5063220612</v>
      </c>
      <c r="R50" s="44">
        <f>I50*'GS&gt;50 PW (2)'!$B$11</f>
        <v>0</v>
      </c>
      <c r="S50" s="44">
        <f>J50*'GS&gt;50 PW (2)'!$B$12</f>
        <v>53011604.228270568</v>
      </c>
      <c r="T50" s="44">
        <f>K50*'GS&gt;50 PW (2)'!$B$13</f>
        <v>59591708.09976133</v>
      </c>
      <c r="U50" s="44">
        <f t="shared" si="5"/>
        <v>81519638.310474887</v>
      </c>
      <c r="V50" s="44">
        <f t="shared" si="6"/>
        <v>-1032960.9843348861</v>
      </c>
      <c r="W50" s="48">
        <f t="shared" si="7"/>
        <v>1.2512761477636842E-2</v>
      </c>
    </row>
    <row r="51" spans="1:23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157">
        <f>'Monthly Data'!M51</f>
        <v>74935797.294809774</v>
      </c>
      <c r="E51" s="46">
        <f>'Monthly Data'!AJ51</f>
        <v>584.60000000000014</v>
      </c>
      <c r="F51" s="46">
        <f>'Monthly Data'!AK51</f>
        <v>0</v>
      </c>
      <c r="G51" s="46">
        <f>'Monthly Data'!V51</f>
        <v>659861.19999999995</v>
      </c>
      <c r="H51" s="44">
        <f>'Monthly Data'!BG51</f>
        <v>50</v>
      </c>
      <c r="I51" s="44">
        <f>'Monthly Data'!BC51</f>
        <v>0</v>
      </c>
      <c r="J51" s="44">
        <f>'Monthly Data'!O51</f>
        <v>1020</v>
      </c>
      <c r="K51" s="46">
        <f>'Monthly Data'!BH51</f>
        <v>28</v>
      </c>
      <c r="M51" s="29">
        <f>'GS&gt;50 PW (2)'!$B$6</f>
        <v>-65109283.238350697</v>
      </c>
      <c r="N51" s="29">
        <f>E51*'GS&gt;50 PW (2)'!$B$7</f>
        <v>8289576.099790113</v>
      </c>
      <c r="O51" s="29">
        <f>F51*'GS&gt;50 PW (2)'!$B$8</f>
        <v>0</v>
      </c>
      <c r="P51" s="29">
        <f>G51*'GS&gt;50 PW (2)'!$B$9</f>
        <v>27259532.264792845</v>
      </c>
      <c r="Q51" s="44">
        <f>H51*'GS&gt;50 PW (2)'!$B$10</f>
        <v>-2473391.332981695</v>
      </c>
      <c r="R51" s="44">
        <f>I51*'GS&gt;50 PW (2)'!$B$11</f>
        <v>0</v>
      </c>
      <c r="S51" s="44">
        <f>J51*'GS&gt;50 PW (2)'!$B$12</f>
        <v>53011604.228270568</v>
      </c>
      <c r="T51" s="44">
        <f>K51*'GS&gt;50 PW (2)'!$B$13</f>
        <v>53824768.606236041</v>
      </c>
      <c r="U51" s="44">
        <f t="shared" si="5"/>
        <v>74802806.627757177</v>
      </c>
      <c r="V51" s="44">
        <f t="shared" si="6"/>
        <v>-132990.66705259681</v>
      </c>
      <c r="W51" s="48">
        <f t="shared" si="7"/>
        <v>1.7747281253229295E-3</v>
      </c>
    </row>
    <row r="52" spans="1:23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157">
        <f>'Monthly Data'!M52</f>
        <v>79784798.294809774</v>
      </c>
      <c r="E52" s="46">
        <f>'Monthly Data'!AJ52</f>
        <v>526.39999999999986</v>
      </c>
      <c r="F52" s="46">
        <f>'Monthly Data'!AK52</f>
        <v>0</v>
      </c>
      <c r="G52" s="46">
        <f>'Monthly Data'!V52</f>
        <v>659861.19999999995</v>
      </c>
      <c r="H52" s="44">
        <f>'Monthly Data'!BG52</f>
        <v>51</v>
      </c>
      <c r="I52" s="44">
        <f>'Monthly Data'!BC52</f>
        <v>0</v>
      </c>
      <c r="J52" s="44">
        <f>'Monthly Data'!O52</f>
        <v>1020</v>
      </c>
      <c r="K52" s="46">
        <f>'Monthly Data'!BH52</f>
        <v>31</v>
      </c>
      <c r="M52" s="29">
        <f>'GS&gt;50 PW (2)'!$B$6</f>
        <v>-65109283.238350697</v>
      </c>
      <c r="N52" s="29">
        <f>E52*'GS&gt;50 PW (2)'!$B$7</f>
        <v>7464305.2667285558</v>
      </c>
      <c r="O52" s="29">
        <f>F52*'GS&gt;50 PW (2)'!$B$8</f>
        <v>0</v>
      </c>
      <c r="P52" s="29">
        <f>G52*'GS&gt;50 PW (2)'!$B$9</f>
        <v>27259532.264792845</v>
      </c>
      <c r="Q52" s="44">
        <f>H52*'GS&gt;50 PW (2)'!$B$10</f>
        <v>-2522859.1596413292</v>
      </c>
      <c r="R52" s="44">
        <f>I52*'GS&gt;50 PW (2)'!$B$11</f>
        <v>0</v>
      </c>
      <c r="S52" s="44">
        <f>J52*'GS&gt;50 PW (2)'!$B$12</f>
        <v>53011604.228270568</v>
      </c>
      <c r="T52" s="44">
        <f>K52*'GS&gt;50 PW (2)'!$B$13</f>
        <v>59591708.09976133</v>
      </c>
      <c r="U52" s="44">
        <f t="shared" si="5"/>
        <v>79695007.461561278</v>
      </c>
      <c r="V52" s="44">
        <f t="shared" si="6"/>
        <v>-89790.833248496056</v>
      </c>
      <c r="W52" s="48">
        <f t="shared" si="7"/>
        <v>1.1254128000263079E-3</v>
      </c>
    </row>
    <row r="53" spans="1:23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157">
        <f>'Monthly Data'!M53</f>
        <v>72659808.294809774</v>
      </c>
      <c r="E53" s="46">
        <f>'Monthly Data'!AJ53</f>
        <v>244.29999999999993</v>
      </c>
      <c r="F53" s="46">
        <f>'Monthly Data'!AK53</f>
        <v>0</v>
      </c>
      <c r="G53" s="46">
        <f>'Monthly Data'!V53</f>
        <v>659861.19999999995</v>
      </c>
      <c r="H53" s="44">
        <f>'Monthly Data'!BG53</f>
        <v>52</v>
      </c>
      <c r="I53" s="44">
        <f>'Monthly Data'!BC53</f>
        <v>0</v>
      </c>
      <c r="J53" s="44">
        <f>'Monthly Data'!O53</f>
        <v>1019</v>
      </c>
      <c r="K53" s="46">
        <f>'Monthly Data'!BH53</f>
        <v>30</v>
      </c>
      <c r="M53" s="29">
        <f>'GS&gt;50 PW (2)'!$B$6</f>
        <v>-65109283.238350697</v>
      </c>
      <c r="N53" s="29">
        <f>E53*'GS&gt;50 PW (2)'!$B$7</f>
        <v>3464152.3112875875</v>
      </c>
      <c r="O53" s="29">
        <f>F53*'GS&gt;50 PW (2)'!$B$8</f>
        <v>0</v>
      </c>
      <c r="P53" s="29">
        <f>G53*'GS&gt;50 PW (2)'!$B$9</f>
        <v>27259532.264792845</v>
      </c>
      <c r="Q53" s="44">
        <f>H53*'GS&gt;50 PW (2)'!$B$10</f>
        <v>-2572326.986300963</v>
      </c>
      <c r="R53" s="44">
        <f>I53*'GS&gt;50 PW (2)'!$B$11</f>
        <v>0</v>
      </c>
      <c r="S53" s="44">
        <f>J53*'GS&gt;50 PW (2)'!$B$12</f>
        <v>52959632.067262463</v>
      </c>
      <c r="T53" s="44">
        <f>K53*'GS&gt;50 PW (2)'!$B$13</f>
        <v>57669394.935252905</v>
      </c>
      <c r="U53" s="44">
        <f t="shared" si="5"/>
        <v>73671101.353944153</v>
      </c>
      <c r="V53" s="44">
        <f t="shared" si="6"/>
        <v>1011293.059134379</v>
      </c>
      <c r="W53" s="48">
        <f t="shared" si="7"/>
        <v>1.391819057698529E-2</v>
      </c>
    </row>
    <row r="54" spans="1:23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157">
        <f>'Monthly Data'!M54</f>
        <v>73690526.294809774</v>
      </c>
      <c r="E54" s="46">
        <f>'Monthly Data'!AJ54</f>
        <v>71.099999999999994</v>
      </c>
      <c r="F54" s="46">
        <f>'Monthly Data'!AK54</f>
        <v>35.799999999999997</v>
      </c>
      <c r="G54" s="46">
        <f>'Monthly Data'!V54</f>
        <v>659861.19999999995</v>
      </c>
      <c r="H54" s="44">
        <f>'Monthly Data'!BG54</f>
        <v>53</v>
      </c>
      <c r="I54" s="44">
        <f>'Monthly Data'!BC54</f>
        <v>0</v>
      </c>
      <c r="J54" s="44">
        <f>'Monthly Data'!O54</f>
        <v>1017</v>
      </c>
      <c r="K54" s="46">
        <f>'Monthly Data'!BH54</f>
        <v>31</v>
      </c>
      <c r="M54" s="29">
        <f>'GS&gt;50 PW (2)'!$B$6</f>
        <v>-65109283.238350697</v>
      </c>
      <c r="N54" s="29">
        <f>E54*'GS&gt;50 PW (2)'!$B$7</f>
        <v>1008191.6878123108</v>
      </c>
      <c r="O54" s="29">
        <f>F54*'GS&gt;50 PW (2)'!$B$8</f>
        <v>1727948.8634375876</v>
      </c>
      <c r="P54" s="29">
        <f>G54*'GS&gt;50 PW (2)'!$B$9</f>
        <v>27259532.264792845</v>
      </c>
      <c r="Q54" s="44">
        <f>H54*'GS&gt;50 PW (2)'!$B$10</f>
        <v>-2621794.8129605968</v>
      </c>
      <c r="R54" s="44">
        <f>I54*'GS&gt;50 PW (2)'!$B$11</f>
        <v>0</v>
      </c>
      <c r="S54" s="44">
        <f>J54*'GS&gt;50 PW (2)'!$B$12</f>
        <v>52855687.745246246</v>
      </c>
      <c r="T54" s="44">
        <f>K54*'GS&gt;50 PW (2)'!$B$13</f>
        <v>59591708.09976133</v>
      </c>
      <c r="U54" s="44">
        <f t="shared" si="5"/>
        <v>74711990.609739035</v>
      </c>
      <c r="V54" s="44">
        <f t="shared" si="6"/>
        <v>1021464.3149292618</v>
      </c>
      <c r="W54" s="48">
        <f t="shared" si="7"/>
        <v>1.3861541860112979E-2</v>
      </c>
    </row>
    <row r="55" spans="1:23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157">
        <f>'Monthly Data'!M55</f>
        <v>77041220.294809774</v>
      </c>
      <c r="E55" s="46">
        <f>'Monthly Data'!AJ55</f>
        <v>1.9000000000000004</v>
      </c>
      <c r="F55" s="46">
        <f>'Monthly Data'!AK55</f>
        <v>137.30000000000001</v>
      </c>
      <c r="G55" s="46">
        <f>'Monthly Data'!V55</f>
        <v>659861.19999999995</v>
      </c>
      <c r="H55" s="44">
        <f>'Monthly Data'!BG55</f>
        <v>54</v>
      </c>
      <c r="I55" s="44">
        <f>'Monthly Data'!BC55</f>
        <v>0</v>
      </c>
      <c r="J55" s="44">
        <f>'Monthly Data'!O55</f>
        <v>1016.5</v>
      </c>
      <c r="K55" s="46">
        <f>'Monthly Data'!BH55</f>
        <v>30</v>
      </c>
      <c r="M55" s="29">
        <f>'GS&gt;50 PW (2)'!$B$6</f>
        <v>-65109283.238350697</v>
      </c>
      <c r="N55" s="29">
        <f>E55*'GS&gt;50 PW (2)'!$B$7</f>
        <v>26941.831319878918</v>
      </c>
      <c r="O55" s="29">
        <f>F55*'GS&gt;50 PW (2)'!$B$8</f>
        <v>6627021.7583793523</v>
      </c>
      <c r="P55" s="29">
        <f>G55*'GS&gt;50 PW (2)'!$B$9</f>
        <v>27259532.264792845</v>
      </c>
      <c r="Q55" s="44">
        <f>H55*'GS&gt;50 PW (2)'!$B$10</f>
        <v>-2671262.6396202305</v>
      </c>
      <c r="R55" s="44">
        <f>I55*'GS&gt;50 PW (2)'!$B$11</f>
        <v>0</v>
      </c>
      <c r="S55" s="44">
        <f>J55*'GS&gt;50 PW (2)'!$B$12</f>
        <v>52829701.664742187</v>
      </c>
      <c r="T55" s="44">
        <f>K55*'GS&gt;50 PW (2)'!$B$13</f>
        <v>57669394.935252905</v>
      </c>
      <c r="U55" s="44">
        <f t="shared" si="5"/>
        <v>76632046.576516241</v>
      </c>
      <c r="V55" s="44">
        <f t="shared" si="6"/>
        <v>-409173.71829353273</v>
      </c>
      <c r="W55" s="48">
        <f t="shared" si="7"/>
        <v>5.3111012095572755E-3</v>
      </c>
    </row>
    <row r="56" spans="1:23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157">
        <f>'Monthly Data'!M56</f>
        <v>81112465.294809774</v>
      </c>
      <c r="E56" s="46">
        <f>'Monthly Data'!AJ56</f>
        <v>0</v>
      </c>
      <c r="F56" s="46">
        <f>'Monthly Data'!AK56</f>
        <v>180.6</v>
      </c>
      <c r="G56" s="46">
        <f>'Monthly Data'!V56</f>
        <v>659861.19999999995</v>
      </c>
      <c r="H56" s="44">
        <f>'Monthly Data'!BG56</f>
        <v>55</v>
      </c>
      <c r="I56" s="44">
        <f>'Monthly Data'!BC56</f>
        <v>0</v>
      </c>
      <c r="J56" s="44">
        <f>'Monthly Data'!O56</f>
        <v>1016</v>
      </c>
      <c r="K56" s="46">
        <f>'Monthly Data'!BH56</f>
        <v>31</v>
      </c>
      <c r="M56" s="29">
        <f>'GS&gt;50 PW (2)'!$B$6</f>
        <v>-65109283.238350697</v>
      </c>
      <c r="N56" s="29">
        <f>E56*'GS&gt;50 PW (2)'!$B$7</f>
        <v>0</v>
      </c>
      <c r="O56" s="29">
        <f>F56*'GS&gt;50 PW (2)'!$B$8</f>
        <v>8716971.0820343122</v>
      </c>
      <c r="P56" s="29">
        <f>G56*'GS&gt;50 PW (2)'!$B$9</f>
        <v>27259532.264792845</v>
      </c>
      <c r="Q56" s="44">
        <f>H56*'GS&gt;50 PW (2)'!$B$10</f>
        <v>-2720730.4662798648</v>
      </c>
      <c r="R56" s="44">
        <f>I56*'GS&gt;50 PW (2)'!$B$11</f>
        <v>0</v>
      </c>
      <c r="S56" s="44">
        <f>J56*'GS&gt;50 PW (2)'!$B$12</f>
        <v>52803715.584238134</v>
      </c>
      <c r="T56" s="44">
        <f>K56*'GS&gt;50 PW (2)'!$B$13</f>
        <v>59591708.09976133</v>
      </c>
      <c r="U56" s="44">
        <f t="shared" si="5"/>
        <v>80541913.32619606</v>
      </c>
      <c r="V56" s="44">
        <f t="shared" si="6"/>
        <v>-570551.96861371398</v>
      </c>
      <c r="W56" s="48">
        <f t="shared" si="7"/>
        <v>7.0340849158017455E-3</v>
      </c>
    </row>
    <row r="57" spans="1:23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157">
        <f>'Monthly Data'!M57</f>
        <v>79689322.294809774</v>
      </c>
      <c r="E57" s="46">
        <f>'Monthly Data'!AJ57</f>
        <v>0</v>
      </c>
      <c r="F57" s="46">
        <f>'Monthly Data'!AK57</f>
        <v>188.19999999999996</v>
      </c>
      <c r="G57" s="46">
        <f>'Monthly Data'!V57</f>
        <v>659861.19999999995</v>
      </c>
      <c r="H57" s="44">
        <f>'Monthly Data'!BG57</f>
        <v>56</v>
      </c>
      <c r="I57" s="44">
        <f>'Monthly Data'!BC57</f>
        <v>0</v>
      </c>
      <c r="J57" s="44">
        <f>'Monthly Data'!O57</f>
        <v>1016</v>
      </c>
      <c r="K57" s="46">
        <f>'Monthly Data'!BH57</f>
        <v>31</v>
      </c>
      <c r="M57" s="29">
        <f>'GS&gt;50 PW (2)'!$B$6</f>
        <v>-65109283.238350697</v>
      </c>
      <c r="N57" s="29">
        <f>E57*'GS&gt;50 PW (2)'!$B$7</f>
        <v>0</v>
      </c>
      <c r="O57" s="29">
        <f>F57*'GS&gt;50 PW (2)'!$B$8</f>
        <v>9083798.2150545791</v>
      </c>
      <c r="P57" s="29">
        <f>G57*'GS&gt;50 PW (2)'!$B$9</f>
        <v>27259532.264792845</v>
      </c>
      <c r="Q57" s="44">
        <f>H57*'GS&gt;50 PW (2)'!$B$10</f>
        <v>-2770198.2929394986</v>
      </c>
      <c r="R57" s="44">
        <f>I57*'GS&gt;50 PW (2)'!$B$11</f>
        <v>0</v>
      </c>
      <c r="S57" s="44">
        <f>J57*'GS&gt;50 PW (2)'!$B$12</f>
        <v>52803715.584238134</v>
      </c>
      <c r="T57" s="44">
        <f>K57*'GS&gt;50 PW (2)'!$B$13</f>
        <v>59591708.09976133</v>
      </c>
      <c r="U57" s="44">
        <f t="shared" si="5"/>
        <v>80859272.632556692</v>
      </c>
      <c r="V57" s="44">
        <f t="shared" si="6"/>
        <v>1169950.3377469182</v>
      </c>
      <c r="W57" s="48">
        <f t="shared" si="7"/>
        <v>1.4681393994275666E-2</v>
      </c>
    </row>
    <row r="58" spans="1:23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157">
        <f>'Monthly Data'!M58</f>
        <v>76306860.294809774</v>
      </c>
      <c r="E58" s="46">
        <f>'Monthly Data'!AJ58</f>
        <v>10.299999999999999</v>
      </c>
      <c r="F58" s="46">
        <f>'Monthly Data'!AK58</f>
        <v>108.9</v>
      </c>
      <c r="G58" s="46">
        <f>'Monthly Data'!V58</f>
        <v>659861.19999999995</v>
      </c>
      <c r="H58" s="44">
        <f>'Monthly Data'!BG58</f>
        <v>57</v>
      </c>
      <c r="I58" s="44">
        <f>'Monthly Data'!BC58</f>
        <v>0</v>
      </c>
      <c r="J58" s="44">
        <f>'Monthly Data'!O58</f>
        <v>1025</v>
      </c>
      <c r="K58" s="46">
        <f>'Monthly Data'!BH58</f>
        <v>30</v>
      </c>
      <c r="M58" s="29">
        <f>'GS&gt;50 PW (2)'!$B$6</f>
        <v>-65109283.238350697</v>
      </c>
      <c r="N58" s="29">
        <f>E58*'GS&gt;50 PW (2)'!$B$7</f>
        <v>146053.08557618567</v>
      </c>
      <c r="O58" s="29">
        <f>F58*'GS&gt;50 PW (2)'!$B$8</f>
        <v>5256246.6823562384</v>
      </c>
      <c r="P58" s="29">
        <f>G58*'GS&gt;50 PW (2)'!$B$9</f>
        <v>27259532.264792845</v>
      </c>
      <c r="Q58" s="44">
        <f>H58*'GS&gt;50 PW (2)'!$B$10</f>
        <v>-2819666.1195991323</v>
      </c>
      <c r="R58" s="44">
        <f>I58*'GS&gt;50 PW (2)'!$B$11</f>
        <v>0</v>
      </c>
      <c r="S58" s="44">
        <f>J58*'GS&gt;50 PW (2)'!$B$12</f>
        <v>53271465.033311106</v>
      </c>
      <c r="T58" s="44">
        <f>K58*'GS&gt;50 PW (2)'!$B$13</f>
        <v>57669394.935252905</v>
      </c>
      <c r="U58" s="44">
        <f t="shared" si="5"/>
        <v>75673742.643339455</v>
      </c>
      <c r="V58" s="44">
        <f t="shared" si="6"/>
        <v>-633117.65147031844</v>
      </c>
      <c r="W58" s="48">
        <f t="shared" si="7"/>
        <v>8.2969951721808908E-3</v>
      </c>
    </row>
    <row r="59" spans="1:23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157">
        <f>'Monthly Data'!M59</f>
        <v>74592542.294809774</v>
      </c>
      <c r="E59" s="46">
        <f>'Monthly Data'!AJ59</f>
        <v>90.8</v>
      </c>
      <c r="F59" s="46">
        <f>'Monthly Data'!AK59</f>
        <v>19.899999999999999</v>
      </c>
      <c r="G59" s="46">
        <f>'Monthly Data'!V59</f>
        <v>659861.19999999995</v>
      </c>
      <c r="H59" s="44">
        <f>'Monthly Data'!BG59</f>
        <v>58</v>
      </c>
      <c r="I59" s="44">
        <f>'Monthly Data'!BC59</f>
        <v>0</v>
      </c>
      <c r="J59" s="44">
        <f>'Monthly Data'!O59</f>
        <v>1028</v>
      </c>
      <c r="K59" s="46">
        <f>'Monthly Data'!BH59</f>
        <v>31</v>
      </c>
      <c r="M59" s="29">
        <f>'GS&gt;50 PW (2)'!$B$6</f>
        <v>-65109283.238350697</v>
      </c>
      <c r="N59" s="29">
        <f>E59*'GS&gt;50 PW (2)'!$B$7</f>
        <v>1287535.9388657922</v>
      </c>
      <c r="O59" s="29">
        <f>F59*'GS&gt;50 PW (2)'!$B$8</f>
        <v>960507.88777675969</v>
      </c>
      <c r="P59" s="29">
        <f>G59*'GS&gt;50 PW (2)'!$B$9</f>
        <v>27259532.264792845</v>
      </c>
      <c r="Q59" s="44">
        <f>H59*'GS&gt;50 PW (2)'!$B$10</f>
        <v>-2869133.9462587661</v>
      </c>
      <c r="R59" s="44">
        <f>I59*'GS&gt;50 PW (2)'!$B$11</f>
        <v>0</v>
      </c>
      <c r="S59" s="44">
        <f>J59*'GS&gt;50 PW (2)'!$B$12</f>
        <v>53427381.516335435</v>
      </c>
      <c r="T59" s="44">
        <f>K59*'GS&gt;50 PW (2)'!$B$13</f>
        <v>59591708.09976133</v>
      </c>
      <c r="U59" s="44">
        <f t="shared" si="5"/>
        <v>74548248.522922695</v>
      </c>
      <c r="V59" s="44">
        <f t="shared" si="6"/>
        <v>-44293.771887078881</v>
      </c>
      <c r="W59" s="48">
        <f t="shared" si="7"/>
        <v>5.9380965609159679E-4</v>
      </c>
    </row>
    <row r="60" spans="1:23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157">
        <f>'Monthly Data'!M60</f>
        <v>74134367.294809774</v>
      </c>
      <c r="E60" s="46">
        <f>'Monthly Data'!AJ60</f>
        <v>321.5</v>
      </c>
      <c r="F60" s="46">
        <f>'Monthly Data'!AK60</f>
        <v>0</v>
      </c>
      <c r="G60" s="46">
        <f>'Monthly Data'!V60</f>
        <v>659861.19999999995</v>
      </c>
      <c r="H60" s="44">
        <f>'Monthly Data'!BG60</f>
        <v>59</v>
      </c>
      <c r="I60" s="44">
        <f>'Monthly Data'!BC60</f>
        <v>0</v>
      </c>
      <c r="J60" s="44">
        <f>'Monthly Data'!O60</f>
        <v>1029</v>
      </c>
      <c r="K60" s="46">
        <f>'Monthly Data'!BH60</f>
        <v>30</v>
      </c>
      <c r="M60" s="29">
        <f>'GS&gt;50 PW (2)'!$B$6</f>
        <v>-65109283.238350697</v>
      </c>
      <c r="N60" s="29">
        <f>E60*'GS&gt;50 PW (2)'!$B$7</f>
        <v>4558841.4575479319</v>
      </c>
      <c r="O60" s="29">
        <f>F60*'GS&gt;50 PW (2)'!$B$8</f>
        <v>0</v>
      </c>
      <c r="P60" s="29">
        <f>G60*'GS&gt;50 PW (2)'!$B$9</f>
        <v>27259532.264792845</v>
      </c>
      <c r="Q60" s="44">
        <f>H60*'GS&gt;50 PW (2)'!$B$10</f>
        <v>-2918601.7729184004</v>
      </c>
      <c r="R60" s="44">
        <f>I60*'GS&gt;50 PW (2)'!$B$11</f>
        <v>0</v>
      </c>
      <c r="S60" s="44">
        <f>J60*'GS&gt;50 PW (2)'!$B$12</f>
        <v>53479353.67734354</v>
      </c>
      <c r="T60" s="44">
        <f>K60*'GS&gt;50 PW (2)'!$B$13</f>
        <v>57669394.935252905</v>
      </c>
      <c r="U60" s="44">
        <f t="shared" si="5"/>
        <v>74939237.323668122</v>
      </c>
      <c r="V60" s="44">
        <f t="shared" si="6"/>
        <v>804870.02885834873</v>
      </c>
      <c r="W60" s="48">
        <f t="shared" si="7"/>
        <v>1.0856908316997245E-2</v>
      </c>
    </row>
    <row r="61" spans="1:23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157">
        <f>'Monthly Data'!M61</f>
        <v>75324781.294809774</v>
      </c>
      <c r="E61" s="46">
        <f>'Monthly Data'!AJ61</f>
        <v>395.1</v>
      </c>
      <c r="F61" s="46">
        <f>'Monthly Data'!AK61</f>
        <v>0</v>
      </c>
      <c r="G61" s="46">
        <f>'Monthly Data'!V61</f>
        <v>659861.19999999995</v>
      </c>
      <c r="H61" s="44">
        <f>'Monthly Data'!BG61</f>
        <v>60</v>
      </c>
      <c r="I61" s="44">
        <f>'Monthly Data'!BC61</f>
        <v>1</v>
      </c>
      <c r="J61" s="44">
        <f>'Monthly Data'!O61</f>
        <v>1028</v>
      </c>
      <c r="K61" s="46">
        <f>'Monthly Data'!BH61</f>
        <v>31</v>
      </c>
      <c r="M61" s="29">
        <f>'GS&gt;50 PW (2)'!$B$6</f>
        <v>-65109283.238350697</v>
      </c>
      <c r="N61" s="29">
        <f>E61*'GS&gt;50 PW (2)'!$B$7</f>
        <v>5602482.9234127151</v>
      </c>
      <c r="O61" s="29">
        <f>F61*'GS&gt;50 PW (2)'!$B$8</f>
        <v>0</v>
      </c>
      <c r="P61" s="29">
        <f>G61*'GS&gt;50 PW (2)'!$B$9</f>
        <v>27259532.264792845</v>
      </c>
      <c r="Q61" s="44">
        <f>H61*'GS&gt;50 PW (2)'!$B$10</f>
        <v>-2968069.5995780341</v>
      </c>
      <c r="R61" s="44">
        <f>I61*'GS&gt;50 PW (2)'!$B$11</f>
        <v>-3192226.1883302699</v>
      </c>
      <c r="S61" s="44">
        <f>J61*'GS&gt;50 PW (2)'!$B$12</f>
        <v>53427381.516335435</v>
      </c>
      <c r="T61" s="44">
        <f>K61*'GS&gt;50 PW (2)'!$B$13</f>
        <v>59591708.09976133</v>
      </c>
      <c r="U61" s="44">
        <f t="shared" si="5"/>
        <v>74611525.77804333</v>
      </c>
      <c r="V61" s="44">
        <f t="shared" si="6"/>
        <v>-713255.51676644385</v>
      </c>
      <c r="W61" s="48">
        <f t="shared" si="7"/>
        <v>9.4690685390093586E-3</v>
      </c>
    </row>
    <row r="62" spans="1:23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157">
        <f>'Monthly Data'!M62</f>
        <v>81654769.919304579</v>
      </c>
      <c r="E62" s="46">
        <f>'Monthly Data'!AJ62</f>
        <v>615.5999999999998</v>
      </c>
      <c r="F62" s="46">
        <f>'Monthly Data'!AK62</f>
        <v>0</v>
      </c>
      <c r="G62" s="46">
        <f>'Monthly Data'!V62</f>
        <v>677384</v>
      </c>
      <c r="H62" s="44">
        <f>'Monthly Data'!BG62</f>
        <v>61</v>
      </c>
      <c r="I62" s="44">
        <f>'Monthly Data'!BC62</f>
        <v>0</v>
      </c>
      <c r="J62" s="44">
        <f>'Monthly Data'!O62</f>
        <v>1028</v>
      </c>
      <c r="K62" s="46">
        <f>'Monthly Data'!BH62</f>
        <v>31</v>
      </c>
      <c r="M62" s="29">
        <f>'GS&gt;50 PW (2)'!$B$6</f>
        <v>-65109283.238350697</v>
      </c>
      <c r="N62" s="29">
        <f>E62*'GS&gt;50 PW (2)'!$B$7</f>
        <v>8729153.347640764</v>
      </c>
      <c r="O62" s="29">
        <f>F62*'GS&gt;50 PW (2)'!$B$8</f>
        <v>0</v>
      </c>
      <c r="P62" s="29">
        <f>G62*'GS&gt;50 PW (2)'!$B$9</f>
        <v>27983416.821074549</v>
      </c>
      <c r="Q62" s="44">
        <f>H62*'GS&gt;50 PW (2)'!$B$10</f>
        <v>-3017537.4262376679</v>
      </c>
      <c r="R62" s="44">
        <f>I62*'GS&gt;50 PW (2)'!$B$11</f>
        <v>0</v>
      </c>
      <c r="S62" s="44">
        <f>J62*'GS&gt;50 PW (2)'!$B$12</f>
        <v>53427381.516335435</v>
      </c>
      <c r="T62" s="44">
        <f>K62*'GS&gt;50 PW (2)'!$B$13</f>
        <v>59591708.09976133</v>
      </c>
      <c r="U62" s="44">
        <f t="shared" si="5"/>
        <v>81604839.120223701</v>
      </c>
      <c r="V62" s="44">
        <f t="shared" si="6"/>
        <v>-49930.799080878496</v>
      </c>
      <c r="W62" s="48">
        <f t="shared" si="7"/>
        <v>6.114866177471649E-4</v>
      </c>
    </row>
    <row r="63" spans="1:23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157">
        <f>'Monthly Data'!M63</f>
        <v>76313517.919304579</v>
      </c>
      <c r="E63" s="46">
        <f>'Monthly Data'!AJ63</f>
        <v>703.89999999999986</v>
      </c>
      <c r="F63" s="46">
        <f>'Monthly Data'!AK63</f>
        <v>0</v>
      </c>
      <c r="G63" s="46">
        <f>'Monthly Data'!V63</f>
        <v>677384</v>
      </c>
      <c r="H63" s="44">
        <f>'Monthly Data'!BG63</f>
        <v>62</v>
      </c>
      <c r="I63" s="44">
        <f>'Monthly Data'!BC63</f>
        <v>0</v>
      </c>
      <c r="J63" s="44">
        <f>'Monthly Data'!O63</f>
        <v>1027</v>
      </c>
      <c r="K63" s="46">
        <f>'Monthly Data'!BH63</f>
        <v>28</v>
      </c>
      <c r="M63" s="29">
        <f>'GS&gt;50 PW (2)'!$B$6</f>
        <v>-65109283.238350697</v>
      </c>
      <c r="N63" s="29">
        <f>E63*'GS&gt;50 PW (2)'!$B$7</f>
        <v>9981239.5084540863</v>
      </c>
      <c r="O63" s="29">
        <f>F63*'GS&gt;50 PW (2)'!$B$8</f>
        <v>0</v>
      </c>
      <c r="P63" s="29">
        <f>G63*'GS&gt;50 PW (2)'!$B$9</f>
        <v>27983416.821074549</v>
      </c>
      <c r="Q63" s="44">
        <f>H63*'GS&gt;50 PW (2)'!$B$10</f>
        <v>-3067005.2528973017</v>
      </c>
      <c r="R63" s="44">
        <f>I63*'GS&gt;50 PW (2)'!$B$11</f>
        <v>0</v>
      </c>
      <c r="S63" s="44">
        <f>J63*'GS&gt;50 PW (2)'!$B$12</f>
        <v>53375409.355327323</v>
      </c>
      <c r="T63" s="44">
        <f>K63*'GS&gt;50 PW (2)'!$B$13</f>
        <v>53824768.606236041</v>
      </c>
      <c r="U63" s="44">
        <f t="shared" si="5"/>
        <v>76988545.799843997</v>
      </c>
      <c r="V63" s="44">
        <f t="shared" si="6"/>
        <v>675027.88053941727</v>
      </c>
      <c r="W63" s="48">
        <f t="shared" si="7"/>
        <v>8.8454562041446593E-3</v>
      </c>
    </row>
    <row r="64" spans="1:23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157">
        <f>'Monthly Data'!M64</f>
        <v>79382560.919304579</v>
      </c>
      <c r="E64" s="46">
        <f>'Monthly Data'!AJ64</f>
        <v>469.99999999999994</v>
      </c>
      <c r="F64" s="46">
        <f>'Monthly Data'!AK64</f>
        <v>0</v>
      </c>
      <c r="G64" s="46">
        <f>'Monthly Data'!V64</f>
        <v>677384</v>
      </c>
      <c r="H64" s="44">
        <f>'Monthly Data'!BG64</f>
        <v>63</v>
      </c>
      <c r="I64" s="44">
        <f>'Monthly Data'!BC64</f>
        <v>0</v>
      </c>
      <c r="J64" s="44">
        <f>'Monthly Data'!O64</f>
        <v>1030</v>
      </c>
      <c r="K64" s="46">
        <f>'Monthly Data'!BH64</f>
        <v>31</v>
      </c>
      <c r="M64" s="29">
        <f>'GS&gt;50 PW (2)'!$B$6</f>
        <v>-65109283.238350697</v>
      </c>
      <c r="N64" s="29">
        <f>E64*'GS&gt;50 PW (2)'!$B$7</f>
        <v>6664558.2738647824</v>
      </c>
      <c r="O64" s="29">
        <f>F64*'GS&gt;50 PW (2)'!$B$8</f>
        <v>0</v>
      </c>
      <c r="P64" s="29">
        <f>G64*'GS&gt;50 PW (2)'!$B$9</f>
        <v>27983416.821074549</v>
      </c>
      <c r="Q64" s="44">
        <f>H64*'GS&gt;50 PW (2)'!$B$10</f>
        <v>-3116473.0795569359</v>
      </c>
      <c r="R64" s="44">
        <f>I64*'GS&gt;50 PW (2)'!$B$11</f>
        <v>0</v>
      </c>
      <c r="S64" s="44">
        <f>J64*'GS&gt;50 PW (2)'!$B$12</f>
        <v>53531325.838351652</v>
      </c>
      <c r="T64" s="44">
        <f>K64*'GS&gt;50 PW (2)'!$B$13</f>
        <v>59591708.09976133</v>
      </c>
      <c r="U64" s="44">
        <f t="shared" si="5"/>
        <v>79545252.715144679</v>
      </c>
      <c r="V64" s="44">
        <f t="shared" si="6"/>
        <v>162691.79584009945</v>
      </c>
      <c r="W64" s="48">
        <f t="shared" si="7"/>
        <v>2.0494651968394153E-3</v>
      </c>
    </row>
    <row r="65" spans="1:23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157">
        <f>'Monthly Data'!M65</f>
        <v>71919354.919304579</v>
      </c>
      <c r="E65" s="46">
        <f>'Monthly Data'!AJ65</f>
        <v>203.49999999999991</v>
      </c>
      <c r="F65" s="46">
        <f>'Monthly Data'!AK65</f>
        <v>1.5999999999999996</v>
      </c>
      <c r="G65" s="46">
        <f>'Monthly Data'!V65</f>
        <v>677384</v>
      </c>
      <c r="H65" s="44">
        <f>'Monthly Data'!BG65</f>
        <v>64</v>
      </c>
      <c r="I65" s="44">
        <f>'Monthly Data'!BC65</f>
        <v>0</v>
      </c>
      <c r="J65" s="44">
        <f>'Monthly Data'!O65</f>
        <v>1028</v>
      </c>
      <c r="K65" s="46">
        <f>'Monthly Data'!BH65</f>
        <v>30</v>
      </c>
      <c r="M65" s="29">
        <f>'GS&gt;50 PW (2)'!$B$6</f>
        <v>-65109283.238350697</v>
      </c>
      <c r="N65" s="29">
        <f>E65*'GS&gt;50 PW (2)'!$B$7</f>
        <v>2885611.9334712401</v>
      </c>
      <c r="O65" s="29">
        <f>F65*'GS&gt;50 PW (2)'!$B$8</f>
        <v>77226.764846372622</v>
      </c>
      <c r="P65" s="29">
        <f>G65*'GS&gt;50 PW (2)'!$B$9</f>
        <v>27983416.821074549</v>
      </c>
      <c r="Q65" s="44">
        <f>H65*'GS&gt;50 PW (2)'!$B$10</f>
        <v>-3165940.9062165697</v>
      </c>
      <c r="R65" s="44">
        <f>I65*'GS&gt;50 PW (2)'!$B$11</f>
        <v>0</v>
      </c>
      <c r="S65" s="44">
        <f>J65*'GS&gt;50 PW (2)'!$B$12</f>
        <v>53427381.516335435</v>
      </c>
      <c r="T65" s="44">
        <f>K65*'GS&gt;50 PW (2)'!$B$13</f>
        <v>57669394.935252905</v>
      </c>
      <c r="U65" s="44">
        <f t="shared" si="5"/>
        <v>73767807.826413229</v>
      </c>
      <c r="V65" s="44">
        <f t="shared" si="6"/>
        <v>1848452.9071086496</v>
      </c>
      <c r="W65" s="48">
        <f t="shared" si="7"/>
        <v>2.5701744811013151E-2</v>
      </c>
    </row>
    <row r="66" spans="1:23" x14ac:dyDescent="0.2">
      <c r="A66" s="45">
        <f>'Monthly Data'!A66</f>
        <v>42125</v>
      </c>
      <c r="B66" s="29">
        <f t="shared" ref="B66:B121" si="8">YEAR(A66)</f>
        <v>2015</v>
      </c>
      <c r="C66" s="29">
        <f t="shared" ref="C66:C121" si="9">MONTH(A66)</f>
        <v>5</v>
      </c>
      <c r="D66" s="157">
        <f>'Monthly Data'!M66</f>
        <v>75612412.919304579</v>
      </c>
      <c r="E66" s="46">
        <f>'Monthly Data'!AJ66</f>
        <v>44.20000000000001</v>
      </c>
      <c r="F66" s="46">
        <f>'Monthly Data'!AK66</f>
        <v>60.8</v>
      </c>
      <c r="G66" s="46">
        <f>'Monthly Data'!V66</f>
        <v>677384</v>
      </c>
      <c r="H66" s="44">
        <f>'Monthly Data'!BG66</f>
        <v>65</v>
      </c>
      <c r="I66" s="44">
        <f>'Monthly Data'!BC66</f>
        <v>0</v>
      </c>
      <c r="J66" s="44">
        <f>'Monthly Data'!O66</f>
        <v>1028</v>
      </c>
      <c r="K66" s="46">
        <f>'Monthly Data'!BH66</f>
        <v>31</v>
      </c>
      <c r="M66" s="29">
        <f>'GS&gt;50 PW (2)'!$B$6</f>
        <v>-65109283.238350697</v>
      </c>
      <c r="N66" s="29">
        <f>E66*'GS&gt;50 PW (2)'!$B$7</f>
        <v>626752.07596770953</v>
      </c>
      <c r="O66" s="29">
        <f>F66*'GS&gt;50 PW (2)'!$B$8</f>
        <v>2934617.0641621603</v>
      </c>
      <c r="P66" s="29">
        <f>G66*'GS&gt;50 PW (2)'!$B$9</f>
        <v>27983416.821074549</v>
      </c>
      <c r="Q66" s="44">
        <f>H66*'GS&gt;50 PW (2)'!$B$10</f>
        <v>-3215408.7328762035</v>
      </c>
      <c r="R66" s="44">
        <f>I66*'GS&gt;50 PW (2)'!$B$11</f>
        <v>0</v>
      </c>
      <c r="S66" s="44">
        <f>J66*'GS&gt;50 PW (2)'!$B$12</f>
        <v>53427381.516335435</v>
      </c>
      <c r="T66" s="44">
        <f>K66*'GS&gt;50 PW (2)'!$B$13</f>
        <v>59591708.09976133</v>
      </c>
      <c r="U66" s="44">
        <f t="shared" si="5"/>
        <v>76239183.606074274</v>
      </c>
      <c r="V66" s="44">
        <f t="shared" ref="V66:V97" si="10">U66-D66</f>
        <v>626770.68676969409</v>
      </c>
      <c r="W66" s="48">
        <f t="shared" ref="W66:W97" si="11">ABS(V66/D66)</f>
        <v>8.2892565198071262E-3</v>
      </c>
    </row>
    <row r="67" spans="1:23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157">
        <f>'Monthly Data'!M67</f>
        <v>77510208.919304579</v>
      </c>
      <c r="E67" s="46">
        <f>'Monthly Data'!AJ67</f>
        <v>11.4</v>
      </c>
      <c r="F67" s="46">
        <f>'Monthly Data'!AK67</f>
        <v>98.000000000000028</v>
      </c>
      <c r="G67" s="46">
        <f>'Monthly Data'!V67</f>
        <v>677384</v>
      </c>
      <c r="H67" s="44">
        <f>'Monthly Data'!BG67</f>
        <v>66</v>
      </c>
      <c r="I67" s="44">
        <f>'Monthly Data'!BC67</f>
        <v>0</v>
      </c>
      <c r="J67" s="44">
        <f>'Monthly Data'!O67</f>
        <v>1027</v>
      </c>
      <c r="K67" s="46">
        <f>'Monthly Data'!BH67</f>
        <v>30</v>
      </c>
      <c r="M67" s="29">
        <f>'GS&gt;50 PW (2)'!$B$6</f>
        <v>-65109283.238350697</v>
      </c>
      <c r="N67" s="29">
        <f>E67*'GS&gt;50 PW (2)'!$B$7</f>
        <v>161650.98791927347</v>
      </c>
      <c r="O67" s="29">
        <f>F67*'GS&gt;50 PW (2)'!$B$8</f>
        <v>4730139.3468403257</v>
      </c>
      <c r="P67" s="29">
        <f>G67*'GS&gt;50 PW (2)'!$B$9</f>
        <v>27983416.821074549</v>
      </c>
      <c r="Q67" s="44">
        <f>H67*'GS&gt;50 PW (2)'!$B$10</f>
        <v>-3264876.5595358377</v>
      </c>
      <c r="R67" s="44">
        <f>I67*'GS&gt;50 PW (2)'!$B$11</f>
        <v>0</v>
      </c>
      <c r="S67" s="44">
        <f>J67*'GS&gt;50 PW (2)'!$B$12</f>
        <v>53375409.355327323</v>
      </c>
      <c r="T67" s="44">
        <f>K67*'GS&gt;50 PW (2)'!$B$13</f>
        <v>57669394.935252905</v>
      </c>
      <c r="U67" s="44">
        <f t="shared" ref="U67:U121" si="12">SUM(M67:T67)</f>
        <v>75545851.648527846</v>
      </c>
      <c r="V67" s="44">
        <f t="shared" si="10"/>
        <v>-1964357.2707767338</v>
      </c>
      <c r="W67" s="48">
        <f t="shared" si="11"/>
        <v>2.5343207019630335E-2</v>
      </c>
    </row>
    <row r="68" spans="1:23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157">
        <f>'Monthly Data'!M68</f>
        <v>84107665.919304579</v>
      </c>
      <c r="E68" s="46">
        <f>'Monthly Data'!AJ68</f>
        <v>0</v>
      </c>
      <c r="F68" s="46">
        <f>'Monthly Data'!AK68</f>
        <v>244.9</v>
      </c>
      <c r="G68" s="46">
        <f>'Monthly Data'!V68</f>
        <v>677384</v>
      </c>
      <c r="H68" s="44">
        <f>'Monthly Data'!BG68</f>
        <v>67</v>
      </c>
      <c r="I68" s="44">
        <f>'Monthly Data'!BC68</f>
        <v>0</v>
      </c>
      <c r="J68" s="44">
        <f>'Monthly Data'!O68</f>
        <v>1027</v>
      </c>
      <c r="K68" s="46">
        <f>'Monthly Data'!BH68</f>
        <v>31</v>
      </c>
      <c r="M68" s="29">
        <f>'GS&gt;50 PW (2)'!$B$6</f>
        <v>-65109283.238350697</v>
      </c>
      <c r="N68" s="29">
        <f>E68*'GS&gt;50 PW (2)'!$B$7</f>
        <v>0</v>
      </c>
      <c r="O68" s="29">
        <f>F68*'GS&gt;50 PW (2)'!$B$8</f>
        <v>11820521.694297912</v>
      </c>
      <c r="P68" s="29">
        <f>G68*'GS&gt;50 PW (2)'!$B$9</f>
        <v>27983416.821074549</v>
      </c>
      <c r="Q68" s="44">
        <f>H68*'GS&gt;50 PW (2)'!$B$10</f>
        <v>-3314344.3861954715</v>
      </c>
      <c r="R68" s="44">
        <f>I68*'GS&gt;50 PW (2)'!$B$11</f>
        <v>0</v>
      </c>
      <c r="S68" s="44">
        <f>J68*'GS&gt;50 PW (2)'!$B$12</f>
        <v>53375409.355327323</v>
      </c>
      <c r="T68" s="44">
        <f>K68*'GS&gt;50 PW (2)'!$B$13</f>
        <v>59591708.09976133</v>
      </c>
      <c r="U68" s="44">
        <f t="shared" si="12"/>
        <v>84347428.345914945</v>
      </c>
      <c r="V68" s="44">
        <f t="shared" si="10"/>
        <v>239762.42661036551</v>
      </c>
      <c r="W68" s="48">
        <f t="shared" si="11"/>
        <v>2.8506608046928897E-3</v>
      </c>
    </row>
    <row r="69" spans="1:23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157">
        <f>'Monthly Data'!M69</f>
        <v>82968435.919304579</v>
      </c>
      <c r="E69" s="46">
        <f>'Monthly Data'!AJ69</f>
        <v>0</v>
      </c>
      <c r="F69" s="46">
        <f>'Monthly Data'!AK69</f>
        <v>210.70000000000002</v>
      </c>
      <c r="G69" s="46">
        <f>'Monthly Data'!V69</f>
        <v>677384</v>
      </c>
      <c r="H69" s="44">
        <f>'Monthly Data'!BG69</f>
        <v>68</v>
      </c>
      <c r="I69" s="44">
        <f>'Monthly Data'!BC69</f>
        <v>0</v>
      </c>
      <c r="J69" s="44">
        <f>'Monthly Data'!O69</f>
        <v>1029</v>
      </c>
      <c r="K69" s="46">
        <f>'Monthly Data'!BH69</f>
        <v>31</v>
      </c>
      <c r="M69" s="29">
        <f>'GS&gt;50 PW (2)'!$B$6</f>
        <v>-65109283.238350697</v>
      </c>
      <c r="N69" s="29">
        <f>E69*'GS&gt;50 PW (2)'!$B$7</f>
        <v>0</v>
      </c>
      <c r="O69" s="29">
        <f>F69*'GS&gt;50 PW (2)'!$B$8</f>
        <v>10169799.595706698</v>
      </c>
      <c r="P69" s="29">
        <f>G69*'GS&gt;50 PW (2)'!$B$9</f>
        <v>27983416.821074549</v>
      </c>
      <c r="Q69" s="44">
        <f>H69*'GS&gt;50 PW (2)'!$B$10</f>
        <v>-3363812.2128551053</v>
      </c>
      <c r="R69" s="44">
        <f>I69*'GS&gt;50 PW (2)'!$B$11</f>
        <v>0</v>
      </c>
      <c r="S69" s="44">
        <f>J69*'GS&gt;50 PW (2)'!$B$12</f>
        <v>53479353.67734354</v>
      </c>
      <c r="T69" s="44">
        <f>K69*'GS&gt;50 PW (2)'!$B$13</f>
        <v>59591708.09976133</v>
      </c>
      <c r="U69" s="44">
        <f t="shared" si="12"/>
        <v>82751182.742680311</v>
      </c>
      <c r="V69" s="44">
        <f t="shared" si="10"/>
        <v>-217253.17662426829</v>
      </c>
      <c r="W69" s="48">
        <f t="shared" si="11"/>
        <v>2.6185039433016381E-3</v>
      </c>
    </row>
    <row r="70" spans="1:23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157">
        <f>'Monthly Data'!M70</f>
        <v>80468857.919304579</v>
      </c>
      <c r="E70" s="46">
        <f>'Monthly Data'!AJ70</f>
        <v>9.9999999999999645E-2</v>
      </c>
      <c r="F70" s="46">
        <f>'Monthly Data'!AK70</f>
        <v>181</v>
      </c>
      <c r="G70" s="46">
        <f>'Monthly Data'!V70</f>
        <v>677384</v>
      </c>
      <c r="H70" s="44">
        <f>'Monthly Data'!BG70</f>
        <v>69</v>
      </c>
      <c r="I70" s="44">
        <f>'Monthly Data'!BC70</f>
        <v>0</v>
      </c>
      <c r="J70" s="44">
        <f>'Monthly Data'!O70</f>
        <v>1028</v>
      </c>
      <c r="K70" s="46">
        <f>'Monthly Data'!BH70</f>
        <v>30</v>
      </c>
      <c r="M70" s="29">
        <f>'GS&gt;50 PW (2)'!$B$6</f>
        <v>-65109283.238350697</v>
      </c>
      <c r="N70" s="29">
        <f>E70*'GS&gt;50 PW (2)'!$B$7</f>
        <v>1417.9911220988849</v>
      </c>
      <c r="O70" s="29">
        <f>F70*'GS&gt;50 PW (2)'!$B$8</f>
        <v>8736277.7732459046</v>
      </c>
      <c r="P70" s="29">
        <f>G70*'GS&gt;50 PW (2)'!$B$9</f>
        <v>27983416.821074549</v>
      </c>
      <c r="Q70" s="44">
        <f>H70*'GS&gt;50 PW (2)'!$B$10</f>
        <v>-3413280.0395147391</v>
      </c>
      <c r="R70" s="44">
        <f>I70*'GS&gt;50 PW (2)'!$B$11</f>
        <v>0</v>
      </c>
      <c r="S70" s="44">
        <f>J70*'GS&gt;50 PW (2)'!$B$12</f>
        <v>53427381.516335435</v>
      </c>
      <c r="T70" s="44">
        <f>K70*'GS&gt;50 PW (2)'!$B$13</f>
        <v>57669394.935252905</v>
      </c>
      <c r="U70" s="44">
        <f t="shared" si="12"/>
        <v>79295325.759165466</v>
      </c>
      <c r="V70" s="44">
        <f t="shared" si="10"/>
        <v>-1173532.1601391137</v>
      </c>
      <c r="W70" s="48">
        <f t="shared" si="11"/>
        <v>1.458368107219752E-2</v>
      </c>
    </row>
    <row r="71" spans="1:23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157">
        <f>'Monthly Data'!M71</f>
        <v>74764095.919304579</v>
      </c>
      <c r="E71" s="46">
        <f>'Monthly Data'!AJ71</f>
        <v>89.2</v>
      </c>
      <c r="F71" s="46">
        <f>'Monthly Data'!AK71</f>
        <v>14.399999999999997</v>
      </c>
      <c r="G71" s="46">
        <f>'Monthly Data'!V71</f>
        <v>677384</v>
      </c>
      <c r="H71" s="44">
        <f>'Monthly Data'!BG71</f>
        <v>70</v>
      </c>
      <c r="I71" s="44">
        <f>'Monthly Data'!BC71</f>
        <v>0</v>
      </c>
      <c r="J71" s="44">
        <f>'Monthly Data'!O71</f>
        <v>1024</v>
      </c>
      <c r="K71" s="46">
        <f>'Monthly Data'!BH71</f>
        <v>31</v>
      </c>
      <c r="M71" s="29">
        <f>'GS&gt;50 PW (2)'!$B$6</f>
        <v>-65109283.238350697</v>
      </c>
      <c r="N71" s="29">
        <f>E71*'GS&gt;50 PW (2)'!$B$7</f>
        <v>1264848.08091221</v>
      </c>
      <c r="O71" s="29">
        <f>F71*'GS&gt;50 PW (2)'!$B$8</f>
        <v>695040.88361735363</v>
      </c>
      <c r="P71" s="29">
        <f>G71*'GS&gt;50 PW (2)'!$B$9</f>
        <v>27983416.821074549</v>
      </c>
      <c r="Q71" s="44">
        <f>H71*'GS&gt;50 PW (2)'!$B$10</f>
        <v>-3462747.8661743733</v>
      </c>
      <c r="R71" s="44">
        <f>I71*'GS&gt;50 PW (2)'!$B$11</f>
        <v>0</v>
      </c>
      <c r="S71" s="44">
        <f>J71*'GS&gt;50 PW (2)'!$B$12</f>
        <v>53219492.872303002</v>
      </c>
      <c r="T71" s="44">
        <f>K71*'GS&gt;50 PW (2)'!$B$13</f>
        <v>59591708.09976133</v>
      </c>
      <c r="U71" s="44">
        <f t="shared" si="12"/>
        <v>74182475.653143376</v>
      </c>
      <c r="V71" s="44">
        <f t="shared" si="10"/>
        <v>-581620.26616120338</v>
      </c>
      <c r="W71" s="48">
        <f t="shared" si="11"/>
        <v>7.7794061308380678E-3</v>
      </c>
    </row>
    <row r="72" spans="1:23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157">
        <f>'Monthly Data'!M72</f>
        <v>73577951.919304579</v>
      </c>
      <c r="E72" s="46">
        <f>'Monthly Data'!AJ72</f>
        <v>185.10000000000002</v>
      </c>
      <c r="F72" s="46">
        <f>'Monthly Data'!AK72</f>
        <v>4.0000000000000018</v>
      </c>
      <c r="G72" s="46">
        <f>'Monthly Data'!V72</f>
        <v>677384</v>
      </c>
      <c r="H72" s="44">
        <f>'Monthly Data'!BG72</f>
        <v>71</v>
      </c>
      <c r="I72" s="44">
        <f>'Monthly Data'!BC72</f>
        <v>0</v>
      </c>
      <c r="J72" s="44">
        <f>'Monthly Data'!O72</f>
        <v>1027</v>
      </c>
      <c r="K72" s="46">
        <f>'Monthly Data'!BH72</f>
        <v>30</v>
      </c>
      <c r="M72" s="29">
        <f>'GS&gt;50 PW (2)'!$B$6</f>
        <v>-65109283.238350697</v>
      </c>
      <c r="N72" s="29">
        <f>E72*'GS&gt;50 PW (2)'!$B$7</f>
        <v>2624701.5670050457</v>
      </c>
      <c r="O72" s="29">
        <f>F72*'GS&gt;50 PW (2)'!$B$8</f>
        <v>193066.91211593169</v>
      </c>
      <c r="P72" s="29">
        <f>G72*'GS&gt;50 PW (2)'!$B$9</f>
        <v>27983416.821074549</v>
      </c>
      <c r="Q72" s="44">
        <f>H72*'GS&gt;50 PW (2)'!$B$10</f>
        <v>-3512215.6928340071</v>
      </c>
      <c r="R72" s="44">
        <f>I72*'GS&gt;50 PW (2)'!$B$11</f>
        <v>0</v>
      </c>
      <c r="S72" s="44">
        <f>J72*'GS&gt;50 PW (2)'!$B$12</f>
        <v>53375409.355327323</v>
      </c>
      <c r="T72" s="44">
        <f>K72*'GS&gt;50 PW (2)'!$B$13</f>
        <v>57669394.935252905</v>
      </c>
      <c r="U72" s="44">
        <f t="shared" si="12"/>
        <v>73224490.659591049</v>
      </c>
      <c r="V72" s="44">
        <f t="shared" si="10"/>
        <v>-353461.25971353054</v>
      </c>
      <c r="W72" s="48">
        <f t="shared" si="11"/>
        <v>4.8039018550174303E-3</v>
      </c>
    </row>
    <row r="73" spans="1:23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157">
        <f>'Monthly Data'!M73</f>
        <v>74352351.919304579</v>
      </c>
      <c r="E73" s="46">
        <f>'Monthly Data'!AJ73</f>
        <v>270.5</v>
      </c>
      <c r="F73" s="46">
        <f>'Monthly Data'!AK73</f>
        <v>0</v>
      </c>
      <c r="G73" s="46">
        <f>'Monthly Data'!V73</f>
        <v>677384</v>
      </c>
      <c r="H73" s="44">
        <f>'Monthly Data'!BG73</f>
        <v>72</v>
      </c>
      <c r="I73" s="44">
        <f>'Monthly Data'!BC73</f>
        <v>1</v>
      </c>
      <c r="J73" s="44">
        <f>'Monthly Data'!O73</f>
        <v>1029</v>
      </c>
      <c r="K73" s="46">
        <f>'Monthly Data'!BH73</f>
        <v>31</v>
      </c>
      <c r="M73" s="29">
        <f>'GS&gt;50 PW (2)'!$B$6</f>
        <v>-65109283.238350697</v>
      </c>
      <c r="N73" s="29">
        <f>E73*'GS&gt;50 PW (2)'!$B$7</f>
        <v>3835665.9852774977</v>
      </c>
      <c r="O73" s="29">
        <f>F73*'GS&gt;50 PW (2)'!$B$8</f>
        <v>0</v>
      </c>
      <c r="P73" s="29">
        <f>G73*'GS&gt;50 PW (2)'!$B$9</f>
        <v>27983416.821074549</v>
      </c>
      <c r="Q73" s="44">
        <f>H73*'GS&gt;50 PW (2)'!$B$10</f>
        <v>-3561683.5194936409</v>
      </c>
      <c r="R73" s="44">
        <f>I73*'GS&gt;50 PW (2)'!$B$11</f>
        <v>-3192226.1883302699</v>
      </c>
      <c r="S73" s="44">
        <f>J73*'GS&gt;50 PW (2)'!$B$12</f>
        <v>53479353.67734354</v>
      </c>
      <c r="T73" s="44">
        <f>K73*'GS&gt;50 PW (2)'!$B$13</f>
        <v>59591708.09976133</v>
      </c>
      <c r="U73" s="44">
        <f t="shared" si="12"/>
        <v>73026951.637282312</v>
      </c>
      <c r="V73" s="44">
        <f t="shared" si="10"/>
        <v>-1325400.2820222676</v>
      </c>
      <c r="W73" s="48">
        <f t="shared" si="11"/>
        <v>1.7825936205229109E-2</v>
      </c>
    </row>
    <row r="74" spans="1:23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157">
        <f>'Monthly Data'!M74</f>
        <v>80873145.804940104</v>
      </c>
      <c r="E74" s="46">
        <f>'Monthly Data'!AJ74</f>
        <v>501</v>
      </c>
      <c r="F74" s="46">
        <f>'Monthly Data'!AK74</f>
        <v>0</v>
      </c>
      <c r="G74" s="46">
        <f>'Monthly Data'!V74</f>
        <v>692620.80000000005</v>
      </c>
      <c r="H74" s="44">
        <f>'Monthly Data'!BG74</f>
        <v>73</v>
      </c>
      <c r="I74" s="44">
        <f>'Monthly Data'!BC74</f>
        <v>0</v>
      </c>
      <c r="J74" s="44">
        <f>'Monthly Data'!O74</f>
        <v>1031</v>
      </c>
      <c r="K74" s="46">
        <f>'Monthly Data'!BH74</f>
        <v>31</v>
      </c>
      <c r="M74" s="29">
        <f>'GS&gt;50 PW (2)'!$B$6</f>
        <v>-65109283.238350697</v>
      </c>
      <c r="N74" s="29">
        <f>E74*'GS&gt;50 PW (2)'!$B$7</f>
        <v>7104135.5217154389</v>
      </c>
      <c r="O74" s="29">
        <f>F74*'GS&gt;50 PW (2)'!$B$8</f>
        <v>0</v>
      </c>
      <c r="P74" s="29">
        <f>G74*'GS&gt;50 PW (2)'!$B$9</f>
        <v>28612864.409767743</v>
      </c>
      <c r="Q74" s="44">
        <f>H74*'GS&gt;50 PW (2)'!$B$10</f>
        <v>-3611151.3461532746</v>
      </c>
      <c r="R74" s="44">
        <f>I74*'GS&gt;50 PW (2)'!$B$11</f>
        <v>0</v>
      </c>
      <c r="S74" s="44">
        <f>J74*'GS&gt;50 PW (2)'!$B$12</f>
        <v>53583297.999359757</v>
      </c>
      <c r="T74" s="44">
        <f>K74*'GS&gt;50 PW (2)'!$B$13</f>
        <v>59591708.09976133</v>
      </c>
      <c r="U74" s="44">
        <f t="shared" si="12"/>
        <v>80171571.446100295</v>
      </c>
      <c r="V74" s="44">
        <f t="shared" si="10"/>
        <v>-701574.35883980989</v>
      </c>
      <c r="W74" s="48">
        <f t="shared" si="11"/>
        <v>8.6749977617039172E-3</v>
      </c>
    </row>
    <row r="75" spans="1:23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157">
        <f>'Monthly Data'!M75</f>
        <v>76692426.804940104</v>
      </c>
      <c r="E75" s="46">
        <f>'Monthly Data'!AJ75</f>
        <v>428.29999999999995</v>
      </c>
      <c r="F75" s="46">
        <f>'Monthly Data'!AK75</f>
        <v>0</v>
      </c>
      <c r="G75" s="46">
        <f>'Monthly Data'!V75</f>
        <v>692620.80000000005</v>
      </c>
      <c r="H75" s="44">
        <f>'Monthly Data'!BG75</f>
        <v>74</v>
      </c>
      <c r="I75" s="44">
        <f>'Monthly Data'!BC75</f>
        <v>0</v>
      </c>
      <c r="J75" s="44">
        <f>'Monthly Data'!O75</f>
        <v>1033</v>
      </c>
      <c r="K75" s="46">
        <f>'Monthly Data'!BH75</f>
        <v>29</v>
      </c>
      <c r="M75" s="29">
        <f>'GS&gt;50 PW (2)'!$B$6</f>
        <v>-65109283.238350697</v>
      </c>
      <c r="N75" s="29">
        <f>E75*'GS&gt;50 PW (2)'!$B$7</f>
        <v>6073255.9759495454</v>
      </c>
      <c r="O75" s="29">
        <f>F75*'GS&gt;50 PW (2)'!$B$8</f>
        <v>0</v>
      </c>
      <c r="P75" s="29">
        <f>G75*'GS&gt;50 PW (2)'!$B$9</f>
        <v>28612864.409767743</v>
      </c>
      <c r="Q75" s="44">
        <f>H75*'GS&gt;50 PW (2)'!$B$10</f>
        <v>-3660619.1728129089</v>
      </c>
      <c r="R75" s="44">
        <f>I75*'GS&gt;50 PW (2)'!$B$11</f>
        <v>0</v>
      </c>
      <c r="S75" s="44">
        <f>J75*'GS&gt;50 PW (2)'!$B$12</f>
        <v>53687242.321375974</v>
      </c>
      <c r="T75" s="44">
        <f>K75*'GS&gt;50 PW (2)'!$B$13</f>
        <v>55747081.770744473</v>
      </c>
      <c r="U75" s="44">
        <f t="shared" si="12"/>
        <v>75350542.066674143</v>
      </c>
      <c r="V75" s="44">
        <f t="shared" si="10"/>
        <v>-1341884.7382659614</v>
      </c>
      <c r="W75" s="48">
        <f t="shared" si="11"/>
        <v>1.7496965400233294E-2</v>
      </c>
    </row>
    <row r="76" spans="1:23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157">
        <f>'Monthly Data'!M76</f>
        <v>79048992.804940104</v>
      </c>
      <c r="E76" s="46">
        <f>'Monthly Data'!AJ76</f>
        <v>327.2</v>
      </c>
      <c r="F76" s="46">
        <f>'Monthly Data'!AK76</f>
        <v>0</v>
      </c>
      <c r="G76" s="46">
        <f>'Monthly Data'!V76</f>
        <v>692620.80000000005</v>
      </c>
      <c r="H76" s="44">
        <f>'Monthly Data'!BG76</f>
        <v>75</v>
      </c>
      <c r="I76" s="44">
        <f>'Monthly Data'!BC76</f>
        <v>0</v>
      </c>
      <c r="J76" s="44">
        <f>'Monthly Data'!O76</f>
        <v>1034</v>
      </c>
      <c r="K76" s="46">
        <f>'Monthly Data'!BH76</f>
        <v>31</v>
      </c>
      <c r="M76" s="29">
        <f>'GS&gt;50 PW (2)'!$B$6</f>
        <v>-65109283.238350697</v>
      </c>
      <c r="N76" s="29">
        <f>E76*'GS&gt;50 PW (2)'!$B$7</f>
        <v>4639666.9515075684</v>
      </c>
      <c r="O76" s="29">
        <f>F76*'GS&gt;50 PW (2)'!$B$8</f>
        <v>0</v>
      </c>
      <c r="P76" s="29">
        <f>G76*'GS&gt;50 PW (2)'!$B$9</f>
        <v>28612864.409767743</v>
      </c>
      <c r="Q76" s="44">
        <f>H76*'GS&gt;50 PW (2)'!$B$10</f>
        <v>-3710086.9994725427</v>
      </c>
      <c r="R76" s="44">
        <f>I76*'GS&gt;50 PW (2)'!$B$11</f>
        <v>0</v>
      </c>
      <c r="S76" s="44">
        <f>J76*'GS&gt;50 PW (2)'!$B$12</f>
        <v>53739214.482384086</v>
      </c>
      <c r="T76" s="44">
        <f>K76*'GS&gt;50 PW (2)'!$B$13</f>
        <v>59591708.09976133</v>
      </c>
      <c r="U76" s="44">
        <f t="shared" si="12"/>
        <v>77764083.70559749</v>
      </c>
      <c r="V76" s="44">
        <f t="shared" si="10"/>
        <v>-1284909.0993426144</v>
      </c>
      <c r="W76" s="48">
        <f t="shared" si="11"/>
        <v>1.6254591662075105E-2</v>
      </c>
    </row>
    <row r="77" spans="1:23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157">
        <f>'Monthly Data'!M77</f>
        <v>75322308.804940104</v>
      </c>
      <c r="E77" s="46">
        <f>'Monthly Data'!AJ77</f>
        <v>273.7999999999999</v>
      </c>
      <c r="F77" s="46">
        <f>'Monthly Data'!AK77</f>
        <v>2.8000000000000007</v>
      </c>
      <c r="G77" s="46">
        <f>'Monthly Data'!V77</f>
        <v>692620.80000000005</v>
      </c>
      <c r="H77" s="44">
        <f>'Monthly Data'!BG77</f>
        <v>76</v>
      </c>
      <c r="I77" s="44">
        <f>'Monthly Data'!BC77</f>
        <v>0</v>
      </c>
      <c r="J77" s="44">
        <f>'Monthly Data'!O77</f>
        <v>1035</v>
      </c>
      <c r="K77" s="46">
        <f>'Monthly Data'!BH77</f>
        <v>30</v>
      </c>
      <c r="M77" s="29">
        <f>'GS&gt;50 PW (2)'!$B$6</f>
        <v>-65109283.238350697</v>
      </c>
      <c r="N77" s="29">
        <f>E77*'GS&gt;50 PW (2)'!$B$7</f>
        <v>3882459.6923067598</v>
      </c>
      <c r="O77" s="29">
        <f>F77*'GS&gt;50 PW (2)'!$B$8</f>
        <v>135146.83848115214</v>
      </c>
      <c r="P77" s="29">
        <f>G77*'GS&gt;50 PW (2)'!$B$9</f>
        <v>28612864.409767743</v>
      </c>
      <c r="Q77" s="44">
        <f>H77*'GS&gt;50 PW (2)'!$B$10</f>
        <v>-3759554.8261321764</v>
      </c>
      <c r="R77" s="44">
        <f>I77*'GS&gt;50 PW (2)'!$B$11</f>
        <v>0</v>
      </c>
      <c r="S77" s="44">
        <f>J77*'GS&gt;50 PW (2)'!$B$12</f>
        <v>53791186.64339219</v>
      </c>
      <c r="T77" s="44">
        <f>K77*'GS&gt;50 PW (2)'!$B$13</f>
        <v>57669394.935252905</v>
      </c>
      <c r="U77" s="44">
        <f t="shared" si="12"/>
        <v>75222214.454717875</v>
      </c>
      <c r="V77" s="44">
        <f t="shared" si="10"/>
        <v>-100094.35022222996</v>
      </c>
      <c r="W77" s="48">
        <f t="shared" si="11"/>
        <v>1.3288805376563968E-3</v>
      </c>
    </row>
    <row r="78" spans="1:23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157">
        <f>'Monthly Data'!M78</f>
        <v>77294420.804940104</v>
      </c>
      <c r="E78" s="46">
        <f>'Monthly Data'!AJ78</f>
        <v>74.600000000000009</v>
      </c>
      <c r="F78" s="46">
        <f>'Monthly Data'!AK78</f>
        <v>70.599999999999994</v>
      </c>
      <c r="G78" s="46">
        <f>'Monthly Data'!V78</f>
        <v>692620.80000000005</v>
      </c>
      <c r="H78" s="44">
        <f>'Monthly Data'!BG78</f>
        <v>77</v>
      </c>
      <c r="I78" s="44">
        <f>'Monthly Data'!BC78</f>
        <v>0</v>
      </c>
      <c r="J78" s="44">
        <f>'Monthly Data'!O78</f>
        <v>1035</v>
      </c>
      <c r="K78" s="46">
        <f>'Monthly Data'!BH78</f>
        <v>31</v>
      </c>
      <c r="M78" s="29">
        <f>'GS&gt;50 PW (2)'!$B$6</f>
        <v>-65109283.238350697</v>
      </c>
      <c r="N78" s="29">
        <f>E78*'GS&gt;50 PW (2)'!$B$7</f>
        <v>1057821.3770857721</v>
      </c>
      <c r="O78" s="29">
        <f>F78*'GS&gt;50 PW (2)'!$B$8</f>
        <v>3407630.9988461924</v>
      </c>
      <c r="P78" s="29">
        <f>G78*'GS&gt;50 PW (2)'!$B$9</f>
        <v>28612864.409767743</v>
      </c>
      <c r="Q78" s="44">
        <f>H78*'GS&gt;50 PW (2)'!$B$10</f>
        <v>-3809022.6527918102</v>
      </c>
      <c r="R78" s="44">
        <f>I78*'GS&gt;50 PW (2)'!$B$11</f>
        <v>0</v>
      </c>
      <c r="S78" s="44">
        <f>J78*'GS&gt;50 PW (2)'!$B$12</f>
        <v>53791186.64339219</v>
      </c>
      <c r="T78" s="44">
        <f>K78*'GS&gt;50 PW (2)'!$B$13</f>
        <v>59591708.09976133</v>
      </c>
      <c r="U78" s="44">
        <f t="shared" si="12"/>
        <v>77542905.63771072</v>
      </c>
      <c r="V78" s="44">
        <f t="shared" si="10"/>
        <v>248484.83277061582</v>
      </c>
      <c r="W78" s="48">
        <f t="shared" si="11"/>
        <v>3.21478355336527E-3</v>
      </c>
    </row>
    <row r="79" spans="1:23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157">
        <f>'Monthly Data'!M79</f>
        <v>80711542.804940104</v>
      </c>
      <c r="E79" s="46">
        <f>'Monthly Data'!AJ79</f>
        <v>2</v>
      </c>
      <c r="F79" s="46">
        <f>'Monthly Data'!AK79</f>
        <v>163.6</v>
      </c>
      <c r="G79" s="46">
        <f>'Monthly Data'!V79</f>
        <v>692620.80000000005</v>
      </c>
      <c r="H79" s="44">
        <f>'Monthly Data'!BG79</f>
        <v>78</v>
      </c>
      <c r="I79" s="44">
        <f>'Monthly Data'!BC79</f>
        <v>0</v>
      </c>
      <c r="J79" s="44">
        <f>'Monthly Data'!O79</f>
        <v>1033</v>
      </c>
      <c r="K79" s="46">
        <f>'Monthly Data'!BH79</f>
        <v>30</v>
      </c>
      <c r="M79" s="29">
        <f>'GS&gt;50 PW (2)'!$B$6</f>
        <v>-65109283.238350697</v>
      </c>
      <c r="N79" s="29">
        <f>E79*'GS&gt;50 PW (2)'!$B$7</f>
        <v>28359.822441977802</v>
      </c>
      <c r="O79" s="29">
        <f>F79*'GS&gt;50 PW (2)'!$B$8</f>
        <v>7896436.7055416023</v>
      </c>
      <c r="P79" s="29">
        <f>G79*'GS&gt;50 PW (2)'!$B$9</f>
        <v>28612864.409767743</v>
      </c>
      <c r="Q79" s="44">
        <f>H79*'GS&gt;50 PW (2)'!$B$10</f>
        <v>-3858490.4794514445</v>
      </c>
      <c r="R79" s="44">
        <f>I79*'GS&gt;50 PW (2)'!$B$11</f>
        <v>0</v>
      </c>
      <c r="S79" s="44">
        <f>J79*'GS&gt;50 PW (2)'!$B$12</f>
        <v>53687242.321375974</v>
      </c>
      <c r="T79" s="44">
        <f>K79*'GS&gt;50 PW (2)'!$B$13</f>
        <v>57669394.935252905</v>
      </c>
      <c r="U79" s="44">
        <f t="shared" si="12"/>
        <v>78926524.476578057</v>
      </c>
      <c r="V79" s="44">
        <f t="shared" si="10"/>
        <v>-1785018.3283620477</v>
      </c>
      <c r="W79" s="48">
        <f t="shared" si="11"/>
        <v>2.2116022892487593E-2</v>
      </c>
    </row>
    <row r="80" spans="1:23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157">
        <f>'Monthly Data'!M80</f>
        <v>86824077.804940104</v>
      </c>
      <c r="E80" s="46">
        <f>'Monthly Data'!AJ80</f>
        <v>0</v>
      </c>
      <c r="F80" s="46">
        <f>'Monthly Data'!AK80</f>
        <v>276.5</v>
      </c>
      <c r="G80" s="46">
        <f>'Monthly Data'!V80</f>
        <v>692620.80000000005</v>
      </c>
      <c r="H80" s="44">
        <f>'Monthly Data'!BG80</f>
        <v>79</v>
      </c>
      <c r="I80" s="44">
        <f>'Monthly Data'!BC80</f>
        <v>0</v>
      </c>
      <c r="J80" s="44">
        <f>'Monthly Data'!O80</f>
        <v>1034</v>
      </c>
      <c r="K80" s="46">
        <f>'Monthly Data'!BH80</f>
        <v>31</v>
      </c>
      <c r="M80" s="29">
        <f>'GS&gt;50 PW (2)'!$B$6</f>
        <v>-65109283.238350697</v>
      </c>
      <c r="N80" s="29">
        <f>E80*'GS&gt;50 PW (2)'!$B$7</f>
        <v>0</v>
      </c>
      <c r="O80" s="29">
        <f>F80*'GS&gt;50 PW (2)'!$B$8</f>
        <v>13345750.300013771</v>
      </c>
      <c r="P80" s="29">
        <f>G80*'GS&gt;50 PW (2)'!$B$9</f>
        <v>28612864.409767743</v>
      </c>
      <c r="Q80" s="44">
        <f>H80*'GS&gt;50 PW (2)'!$B$10</f>
        <v>-3907958.3061110782</v>
      </c>
      <c r="R80" s="44">
        <f>I80*'GS&gt;50 PW (2)'!$B$11</f>
        <v>0</v>
      </c>
      <c r="S80" s="44">
        <f>J80*'GS&gt;50 PW (2)'!$B$12</f>
        <v>53739214.482384086</v>
      </c>
      <c r="T80" s="44">
        <f>K80*'GS&gt;50 PW (2)'!$B$13</f>
        <v>59591708.09976133</v>
      </c>
      <c r="U80" s="44">
        <f t="shared" si="12"/>
        <v>86272295.747465163</v>
      </c>
      <c r="V80" s="44">
        <f t="shared" si="10"/>
        <v>-551782.05747494102</v>
      </c>
      <c r="W80" s="48">
        <f t="shared" si="11"/>
        <v>6.3551732586734806E-3</v>
      </c>
    </row>
    <row r="81" spans="1:23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157">
        <f>'Monthly Data'!M81</f>
        <v>89979891.804940104</v>
      </c>
      <c r="E81" s="46">
        <f>'Monthly Data'!AJ81</f>
        <v>0</v>
      </c>
      <c r="F81" s="46">
        <f>'Monthly Data'!AK81</f>
        <v>301.80000000000007</v>
      </c>
      <c r="G81" s="46">
        <f>'Monthly Data'!V81</f>
        <v>692620.80000000005</v>
      </c>
      <c r="H81" s="44">
        <f>'Monthly Data'!BG81</f>
        <v>80</v>
      </c>
      <c r="I81" s="44">
        <f>'Monthly Data'!BC81</f>
        <v>0</v>
      </c>
      <c r="J81" s="44">
        <f>'Monthly Data'!O81</f>
        <v>1034</v>
      </c>
      <c r="K81" s="46">
        <f>'Monthly Data'!BH81</f>
        <v>31</v>
      </c>
      <c r="M81" s="29">
        <f>'GS&gt;50 PW (2)'!$B$6</f>
        <v>-65109283.238350697</v>
      </c>
      <c r="N81" s="29">
        <f>E81*'GS&gt;50 PW (2)'!$B$7</f>
        <v>0</v>
      </c>
      <c r="O81" s="29">
        <f>F81*'GS&gt;50 PW (2)'!$B$8</f>
        <v>14566898.519147042</v>
      </c>
      <c r="P81" s="29">
        <f>G81*'GS&gt;50 PW (2)'!$B$9</f>
        <v>28612864.409767743</v>
      </c>
      <c r="Q81" s="44">
        <f>H81*'GS&gt;50 PW (2)'!$B$10</f>
        <v>-3957426.132770712</v>
      </c>
      <c r="R81" s="44">
        <f>I81*'GS&gt;50 PW (2)'!$B$11</f>
        <v>0</v>
      </c>
      <c r="S81" s="44">
        <f>J81*'GS&gt;50 PW (2)'!$B$12</f>
        <v>53739214.482384086</v>
      </c>
      <c r="T81" s="44">
        <f>K81*'GS&gt;50 PW (2)'!$B$13</f>
        <v>59591708.09976133</v>
      </c>
      <c r="U81" s="44">
        <f t="shared" si="12"/>
        <v>87443976.139938802</v>
      </c>
      <c r="V81" s="44">
        <f t="shared" si="10"/>
        <v>-2535915.665001303</v>
      </c>
      <c r="W81" s="48">
        <f t="shared" si="11"/>
        <v>2.8183137522533399E-2</v>
      </c>
    </row>
    <row r="82" spans="1:23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157">
        <f>'Monthly Data'!M82</f>
        <v>80652890.804940104</v>
      </c>
      <c r="E82" s="46">
        <f>'Monthly Data'!AJ82</f>
        <v>9.9999999999999645E-2</v>
      </c>
      <c r="F82" s="46">
        <f>'Monthly Data'!AK82</f>
        <v>181</v>
      </c>
      <c r="G82" s="46">
        <f>'Monthly Data'!V82</f>
        <v>692620.80000000005</v>
      </c>
      <c r="H82" s="44">
        <f>'Monthly Data'!BG82</f>
        <v>81</v>
      </c>
      <c r="I82" s="44">
        <f>'Monthly Data'!BC82</f>
        <v>0</v>
      </c>
      <c r="J82" s="44">
        <f>'Monthly Data'!O82</f>
        <v>1033</v>
      </c>
      <c r="K82" s="46">
        <f>'Monthly Data'!BH82</f>
        <v>30</v>
      </c>
      <c r="M82" s="29">
        <f>'GS&gt;50 PW (2)'!$B$6</f>
        <v>-65109283.238350697</v>
      </c>
      <c r="N82" s="29">
        <f>E82*'GS&gt;50 PW (2)'!$B$7</f>
        <v>1417.9911220988849</v>
      </c>
      <c r="O82" s="29">
        <f>F82*'GS&gt;50 PW (2)'!$B$8</f>
        <v>8736277.7732459046</v>
      </c>
      <c r="P82" s="29">
        <f>G82*'GS&gt;50 PW (2)'!$B$9</f>
        <v>28612864.409767743</v>
      </c>
      <c r="Q82" s="44">
        <f>H82*'GS&gt;50 PW (2)'!$B$10</f>
        <v>-4006893.9594303463</v>
      </c>
      <c r="R82" s="44">
        <f>I82*'GS&gt;50 PW (2)'!$B$11</f>
        <v>0</v>
      </c>
      <c r="S82" s="44">
        <f>J82*'GS&gt;50 PW (2)'!$B$12</f>
        <v>53687242.321375974</v>
      </c>
      <c r="T82" s="44">
        <f>K82*'GS&gt;50 PW (2)'!$B$13</f>
        <v>57669394.935252905</v>
      </c>
      <c r="U82" s="44">
        <f t="shared" si="12"/>
        <v>79591020.232983589</v>
      </c>
      <c r="V82" s="44">
        <f t="shared" si="10"/>
        <v>-1061870.5719565153</v>
      </c>
      <c r="W82" s="48">
        <f t="shared" si="11"/>
        <v>1.3165933190474981E-2</v>
      </c>
    </row>
    <row r="83" spans="1:23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157">
        <f>'Monthly Data'!M83</f>
        <v>75962410.804940104</v>
      </c>
      <c r="E83" s="46">
        <f>'Monthly Data'!AJ83</f>
        <v>77.199999999999989</v>
      </c>
      <c r="F83" s="46">
        <f>'Monthly Data'!AK83</f>
        <v>52.699999999999989</v>
      </c>
      <c r="G83" s="46">
        <f>'Monthly Data'!V83</f>
        <v>692620.80000000005</v>
      </c>
      <c r="H83" s="44">
        <f>'Monthly Data'!BG83</f>
        <v>82</v>
      </c>
      <c r="I83" s="44">
        <f>'Monthly Data'!BC83</f>
        <v>0</v>
      </c>
      <c r="J83" s="44">
        <f>'Monthly Data'!O83</f>
        <v>1036</v>
      </c>
      <c r="K83" s="46">
        <f>'Monthly Data'!BH83</f>
        <v>31</v>
      </c>
      <c r="M83" s="29">
        <f>'GS&gt;50 PW (2)'!$B$6</f>
        <v>-65109283.238350697</v>
      </c>
      <c r="N83" s="29">
        <f>E83*'GS&gt;50 PW (2)'!$B$7</f>
        <v>1094689.146260343</v>
      </c>
      <c r="O83" s="29">
        <f>F83*'GS&gt;50 PW (2)'!$B$8</f>
        <v>2543656.5671273982</v>
      </c>
      <c r="P83" s="29">
        <f>G83*'GS&gt;50 PW (2)'!$B$9</f>
        <v>28612864.409767743</v>
      </c>
      <c r="Q83" s="44">
        <f>H83*'GS&gt;50 PW (2)'!$B$10</f>
        <v>-4056361.78608998</v>
      </c>
      <c r="R83" s="44">
        <f>I83*'GS&gt;50 PW (2)'!$B$11</f>
        <v>0</v>
      </c>
      <c r="S83" s="44">
        <f>J83*'GS&gt;50 PW (2)'!$B$12</f>
        <v>53843158.804400302</v>
      </c>
      <c r="T83" s="44">
        <f>K83*'GS&gt;50 PW (2)'!$B$13</f>
        <v>59591708.09976133</v>
      </c>
      <c r="U83" s="44">
        <f t="shared" si="12"/>
        <v>76520432.002876431</v>
      </c>
      <c r="V83" s="44">
        <f t="shared" si="10"/>
        <v>558021.19793632627</v>
      </c>
      <c r="W83" s="48">
        <f t="shared" si="11"/>
        <v>7.3460174844797868E-3</v>
      </c>
    </row>
    <row r="84" spans="1:23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157">
        <f>'Monthly Data'!M84</f>
        <v>74427270.804940104</v>
      </c>
      <c r="E84" s="46">
        <f>'Monthly Data'!AJ84</f>
        <v>174.8</v>
      </c>
      <c r="F84" s="46">
        <f>'Monthly Data'!AK84</f>
        <v>1.9000000000000004</v>
      </c>
      <c r="G84" s="46">
        <f>'Monthly Data'!V84</f>
        <v>692620.80000000005</v>
      </c>
      <c r="H84" s="44">
        <f>'Monthly Data'!BG84</f>
        <v>83</v>
      </c>
      <c r="I84" s="44">
        <f>'Monthly Data'!BC84</f>
        <v>0</v>
      </c>
      <c r="J84" s="44">
        <f>'Monthly Data'!O84</f>
        <v>1036</v>
      </c>
      <c r="K84" s="46">
        <f>'Monthly Data'!BH84</f>
        <v>30</v>
      </c>
      <c r="M84" s="29">
        <f>'GS&gt;50 PW (2)'!$B$6</f>
        <v>-65109283.238350697</v>
      </c>
      <c r="N84" s="29">
        <f>E84*'GS&gt;50 PW (2)'!$B$7</f>
        <v>2478648.4814288602</v>
      </c>
      <c r="O84" s="29">
        <f>F84*'GS&gt;50 PW (2)'!$B$8</f>
        <v>91706.783255067523</v>
      </c>
      <c r="P84" s="29">
        <f>G84*'GS&gt;50 PW (2)'!$B$9</f>
        <v>28612864.409767743</v>
      </c>
      <c r="Q84" s="44">
        <f>H84*'GS&gt;50 PW (2)'!$B$10</f>
        <v>-4105829.6127496138</v>
      </c>
      <c r="R84" s="44">
        <f>I84*'GS&gt;50 PW (2)'!$B$11</f>
        <v>0</v>
      </c>
      <c r="S84" s="44">
        <f>J84*'GS&gt;50 PW (2)'!$B$12</f>
        <v>53843158.804400302</v>
      </c>
      <c r="T84" s="44">
        <f>K84*'GS&gt;50 PW (2)'!$B$13</f>
        <v>57669394.935252905</v>
      </c>
      <c r="U84" s="44">
        <f t="shared" si="12"/>
        <v>73480660.563004568</v>
      </c>
      <c r="V84" s="44">
        <f t="shared" si="10"/>
        <v>-946610.24193553627</v>
      </c>
      <c r="W84" s="48">
        <f t="shared" si="11"/>
        <v>1.2718594027401917E-2</v>
      </c>
    </row>
    <row r="85" spans="1:23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157">
        <f>'Monthly Data'!M85</f>
        <v>76792517.804940104</v>
      </c>
      <c r="E85" s="46">
        <f>'Monthly Data'!AJ85</f>
        <v>435.00000000000006</v>
      </c>
      <c r="F85" s="46">
        <f>'Monthly Data'!AK85</f>
        <v>0</v>
      </c>
      <c r="G85" s="46">
        <f>'Monthly Data'!V85</f>
        <v>692620.80000000005</v>
      </c>
      <c r="H85" s="44">
        <f>'Monthly Data'!BG85</f>
        <v>84</v>
      </c>
      <c r="I85" s="44">
        <f>'Monthly Data'!BC85</f>
        <v>1</v>
      </c>
      <c r="J85" s="44">
        <f>'Monthly Data'!O85</f>
        <v>1036</v>
      </c>
      <c r="K85" s="46">
        <f>'Monthly Data'!BH85</f>
        <v>31</v>
      </c>
      <c r="M85" s="29">
        <f>'GS&gt;50 PW (2)'!$B$6</f>
        <v>-65109283.238350697</v>
      </c>
      <c r="N85" s="29">
        <f>E85*'GS&gt;50 PW (2)'!$B$7</f>
        <v>6168261.3811301729</v>
      </c>
      <c r="O85" s="29">
        <f>F85*'GS&gt;50 PW (2)'!$B$8</f>
        <v>0</v>
      </c>
      <c r="P85" s="29">
        <f>G85*'GS&gt;50 PW (2)'!$B$9</f>
        <v>28612864.409767743</v>
      </c>
      <c r="Q85" s="44">
        <f>H85*'GS&gt;50 PW (2)'!$B$10</f>
        <v>-4155297.4394092476</v>
      </c>
      <c r="R85" s="44">
        <f>I85*'GS&gt;50 PW (2)'!$B$11</f>
        <v>-3192226.1883302699</v>
      </c>
      <c r="S85" s="44">
        <f>J85*'GS&gt;50 PW (2)'!$B$12</f>
        <v>53843158.804400302</v>
      </c>
      <c r="T85" s="44">
        <f>K85*'GS&gt;50 PW (2)'!$B$13</f>
        <v>59591708.09976133</v>
      </c>
      <c r="U85" s="44">
        <f t="shared" si="12"/>
        <v>75759185.82896933</v>
      </c>
      <c r="V85" s="44">
        <f t="shared" si="10"/>
        <v>-1033331.9759707749</v>
      </c>
      <c r="W85" s="48">
        <f t="shared" si="11"/>
        <v>1.3456154395087435E-2</v>
      </c>
    </row>
    <row r="86" spans="1:23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157">
        <f>'Monthly Data'!M86</f>
        <v>79780480.554590791</v>
      </c>
      <c r="E86" s="46">
        <f>'Monthly Data'!AJ86</f>
        <v>444.60000000000008</v>
      </c>
      <c r="F86" s="46">
        <f>'Monthly Data'!AK86</f>
        <v>0</v>
      </c>
      <c r="G86" s="46">
        <f>'Monthly Data'!V86</f>
        <v>713254.1</v>
      </c>
      <c r="H86" s="44">
        <f>'Monthly Data'!BG86</f>
        <v>85</v>
      </c>
      <c r="I86" s="44">
        <f>'Monthly Data'!BC86</f>
        <v>0</v>
      </c>
      <c r="J86" s="44">
        <f>'Monthly Data'!O86</f>
        <v>1035</v>
      </c>
      <c r="K86" s="46">
        <f>'Monthly Data'!BH86</f>
        <v>31</v>
      </c>
      <c r="M86" s="29">
        <f>'GS&gt;50 PW (2)'!$B$6</f>
        <v>-65109283.238350697</v>
      </c>
      <c r="N86" s="29">
        <f>E86*'GS&gt;50 PW (2)'!$B$7</f>
        <v>6304388.5288516665</v>
      </c>
      <c r="O86" s="29">
        <f>F86*'GS&gt;50 PW (2)'!$B$8</f>
        <v>0</v>
      </c>
      <c r="P86" s="29">
        <f>G86*'GS&gt;50 PW (2)'!$B$9</f>
        <v>29465246.860924363</v>
      </c>
      <c r="Q86" s="44">
        <f>H86*'GS&gt;50 PW (2)'!$B$10</f>
        <v>-4204765.2660688814</v>
      </c>
      <c r="R86" s="44">
        <f>I86*'GS&gt;50 PW (2)'!$B$11</f>
        <v>0</v>
      </c>
      <c r="S86" s="44">
        <f>J86*'GS&gt;50 PW (2)'!$B$12</f>
        <v>53791186.64339219</v>
      </c>
      <c r="T86" s="44">
        <f>K86*'GS&gt;50 PW (2)'!$B$13</f>
        <v>59591708.09976133</v>
      </c>
      <c r="U86" s="44">
        <f t="shared" si="12"/>
        <v>79838481.628509969</v>
      </c>
      <c r="V86" s="44">
        <f t="shared" si="10"/>
        <v>58001.073919177055</v>
      </c>
      <c r="W86" s="48">
        <f t="shared" si="11"/>
        <v>7.2700832980680146E-4</v>
      </c>
    </row>
    <row r="87" spans="1:23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157">
        <f>'Monthly Data'!M87</f>
        <v>71620781.554590791</v>
      </c>
      <c r="E87" s="46">
        <f>'Monthly Data'!AJ87</f>
        <v>359.19999999999993</v>
      </c>
      <c r="F87" s="46">
        <f>'Monthly Data'!AK87</f>
        <v>0</v>
      </c>
      <c r="G87" s="46">
        <f>'Monthly Data'!V87</f>
        <v>713254.1</v>
      </c>
      <c r="H87" s="44">
        <f>'Monthly Data'!BG87</f>
        <v>86</v>
      </c>
      <c r="I87" s="44">
        <f>'Monthly Data'!BC87</f>
        <v>0</v>
      </c>
      <c r="J87" s="44">
        <f>'Monthly Data'!O87</f>
        <v>999</v>
      </c>
      <c r="K87" s="46">
        <f>'Monthly Data'!BH87</f>
        <v>28</v>
      </c>
      <c r="M87" s="29">
        <f>'GS&gt;50 PW (2)'!$B$6</f>
        <v>-65109283.238350697</v>
      </c>
      <c r="N87" s="29">
        <f>E87*'GS&gt;50 PW (2)'!$B$7</f>
        <v>5093424.1105792122</v>
      </c>
      <c r="O87" s="29">
        <f>F87*'GS&gt;50 PW (2)'!$B$8</f>
        <v>0</v>
      </c>
      <c r="P87" s="29">
        <f>G87*'GS&gt;50 PW (2)'!$B$9</f>
        <v>29465246.860924363</v>
      </c>
      <c r="Q87" s="44">
        <f>H87*'GS&gt;50 PW (2)'!$B$10</f>
        <v>-4254233.0927285152</v>
      </c>
      <c r="R87" s="44">
        <f>I87*'GS&gt;50 PW (2)'!$B$11</f>
        <v>0</v>
      </c>
      <c r="S87" s="44">
        <f>J87*'GS&gt;50 PW (2)'!$B$12</f>
        <v>51920188.847100295</v>
      </c>
      <c r="T87" s="44">
        <f>K87*'GS&gt;50 PW (2)'!$B$13</f>
        <v>53824768.606236041</v>
      </c>
      <c r="U87" s="44">
        <f t="shared" si="12"/>
        <v>70940112.093760699</v>
      </c>
      <c r="V87" s="44">
        <f t="shared" si="10"/>
        <v>-680669.46083009243</v>
      </c>
      <c r="W87" s="48">
        <f t="shared" si="11"/>
        <v>9.5037982838999391E-3</v>
      </c>
    </row>
    <row r="88" spans="1:23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157">
        <f>'Monthly Data'!M88</f>
        <v>78854911.554590791</v>
      </c>
      <c r="E88" s="46">
        <f>'Monthly Data'!AJ88</f>
        <v>417.20000000000005</v>
      </c>
      <c r="F88" s="46">
        <f>'Monthly Data'!AK88</f>
        <v>0</v>
      </c>
      <c r="G88" s="46">
        <f>'Monthly Data'!V88</f>
        <v>713254.1</v>
      </c>
      <c r="H88" s="44">
        <f>'Monthly Data'!BG88</f>
        <v>87</v>
      </c>
      <c r="I88" s="44">
        <f>'Monthly Data'!BC88</f>
        <v>0</v>
      </c>
      <c r="J88" s="44">
        <f>'Monthly Data'!O88</f>
        <v>1000</v>
      </c>
      <c r="K88" s="46">
        <f>'Monthly Data'!BH88</f>
        <v>31</v>
      </c>
      <c r="M88" s="29">
        <f>'GS&gt;50 PW (2)'!$B$6</f>
        <v>-65109283.238350697</v>
      </c>
      <c r="N88" s="29">
        <f>E88*'GS&gt;50 PW (2)'!$B$7</f>
        <v>5915858.9613965703</v>
      </c>
      <c r="O88" s="29">
        <f>F88*'GS&gt;50 PW (2)'!$B$8</f>
        <v>0</v>
      </c>
      <c r="P88" s="29">
        <f>G88*'GS&gt;50 PW (2)'!$B$9</f>
        <v>29465246.860924363</v>
      </c>
      <c r="Q88" s="44">
        <f>H88*'GS&gt;50 PW (2)'!$B$10</f>
        <v>-4303700.9193881499</v>
      </c>
      <c r="R88" s="44">
        <f>I88*'GS&gt;50 PW (2)'!$B$11</f>
        <v>0</v>
      </c>
      <c r="S88" s="44">
        <f>J88*'GS&gt;50 PW (2)'!$B$12</f>
        <v>51972161.0081084</v>
      </c>
      <c r="T88" s="44">
        <f>K88*'GS&gt;50 PW (2)'!$B$13</f>
        <v>59591708.09976133</v>
      </c>
      <c r="U88" s="44">
        <f t="shared" si="12"/>
        <v>77531990.772451818</v>
      </c>
      <c r="V88" s="44">
        <f t="shared" si="10"/>
        <v>-1322920.7821389735</v>
      </c>
      <c r="W88" s="48">
        <f t="shared" si="11"/>
        <v>1.677664404230703E-2</v>
      </c>
    </row>
    <row r="89" spans="1:23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157">
        <f>'Monthly Data'!M89</f>
        <v>71497921.554590791</v>
      </c>
      <c r="E89" s="46">
        <f>'Monthly Data'!AJ89</f>
        <v>156.79999999999998</v>
      </c>
      <c r="F89" s="46">
        <f>'Monthly Data'!AK89</f>
        <v>4.6999999999999993</v>
      </c>
      <c r="G89" s="46">
        <f>'Monthly Data'!V89</f>
        <v>713254.1</v>
      </c>
      <c r="H89" s="44">
        <f>'Monthly Data'!BG89</f>
        <v>88</v>
      </c>
      <c r="I89" s="44">
        <f>'Monthly Data'!BC89</f>
        <v>0</v>
      </c>
      <c r="J89" s="44">
        <f>'Monthly Data'!O89</f>
        <v>1000</v>
      </c>
      <c r="K89" s="46">
        <f>'Monthly Data'!BH89</f>
        <v>30</v>
      </c>
      <c r="M89" s="29">
        <f>'GS&gt;50 PW (2)'!$B$6</f>
        <v>-65109283.238350697</v>
      </c>
      <c r="N89" s="29">
        <f>E89*'GS&gt;50 PW (2)'!$B$7</f>
        <v>2223410.0794510595</v>
      </c>
      <c r="O89" s="29">
        <f>F89*'GS&gt;50 PW (2)'!$B$8</f>
        <v>226853.62173621959</v>
      </c>
      <c r="P89" s="29">
        <f>G89*'GS&gt;50 PW (2)'!$B$9</f>
        <v>29465246.860924363</v>
      </c>
      <c r="Q89" s="44">
        <f>H89*'GS&gt;50 PW (2)'!$B$10</f>
        <v>-4353168.7460477836</v>
      </c>
      <c r="R89" s="44">
        <f>I89*'GS&gt;50 PW (2)'!$B$11</f>
        <v>0</v>
      </c>
      <c r="S89" s="44">
        <f>J89*'GS&gt;50 PW (2)'!$B$12</f>
        <v>51972161.0081084</v>
      </c>
      <c r="T89" s="44">
        <f>K89*'GS&gt;50 PW (2)'!$B$13</f>
        <v>57669394.935252905</v>
      </c>
      <c r="U89" s="44">
        <f t="shared" si="12"/>
        <v>72094614.521074474</v>
      </c>
      <c r="V89" s="44">
        <f t="shared" si="10"/>
        <v>596692.96648368239</v>
      </c>
      <c r="W89" s="48">
        <f t="shared" si="11"/>
        <v>8.3455987741977867E-3</v>
      </c>
    </row>
    <row r="90" spans="1:23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157">
        <f>'Monthly Data'!M90</f>
        <v>75457373.554590791</v>
      </c>
      <c r="E90" s="46">
        <f>'Monthly Data'!AJ90</f>
        <v>98.600000000000009</v>
      </c>
      <c r="F90" s="46">
        <f>'Monthly Data'!AK90</f>
        <v>29.9</v>
      </c>
      <c r="G90" s="46">
        <f>'Monthly Data'!V90</f>
        <v>713254.1</v>
      </c>
      <c r="H90" s="44">
        <f>'Monthly Data'!BG90</f>
        <v>89</v>
      </c>
      <c r="I90" s="44">
        <f>'Monthly Data'!BC90</f>
        <v>0</v>
      </c>
      <c r="J90" s="44">
        <f>'Monthly Data'!O90</f>
        <v>997</v>
      </c>
      <c r="K90" s="46">
        <f>'Monthly Data'!BH90</f>
        <v>31</v>
      </c>
      <c r="M90" s="29">
        <f>'GS&gt;50 PW (2)'!$B$6</f>
        <v>-65109283.238350697</v>
      </c>
      <c r="N90" s="29">
        <f>E90*'GS&gt;50 PW (2)'!$B$7</f>
        <v>1398139.2463895057</v>
      </c>
      <c r="O90" s="29">
        <f>F90*'GS&gt;50 PW (2)'!$B$8</f>
        <v>1443175.1680665887</v>
      </c>
      <c r="P90" s="29">
        <f>G90*'GS&gt;50 PW (2)'!$B$9</f>
        <v>29465246.860924363</v>
      </c>
      <c r="Q90" s="44">
        <f>H90*'GS&gt;50 PW (2)'!$B$10</f>
        <v>-4402636.5727074174</v>
      </c>
      <c r="R90" s="44">
        <f>I90*'GS&gt;50 PW (2)'!$B$11</f>
        <v>0</v>
      </c>
      <c r="S90" s="44">
        <f>J90*'GS&gt;50 PW (2)'!$B$12</f>
        <v>51816244.525084078</v>
      </c>
      <c r="T90" s="44">
        <f>K90*'GS&gt;50 PW (2)'!$B$13</f>
        <v>59591708.09976133</v>
      </c>
      <c r="U90" s="44">
        <f t="shared" si="12"/>
        <v>74202594.089167759</v>
      </c>
      <c r="V90" s="44">
        <f t="shared" si="10"/>
        <v>-1254779.4654230326</v>
      </c>
      <c r="W90" s="48">
        <f t="shared" si="11"/>
        <v>1.6628984104717654E-2</v>
      </c>
    </row>
    <row r="91" spans="1:23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157">
        <f>'Monthly Data'!M91</f>
        <v>78634524.554590791</v>
      </c>
      <c r="E91" s="46">
        <f>'Monthly Data'!AJ91</f>
        <v>0</v>
      </c>
      <c r="F91" s="46">
        <f>'Monthly Data'!AK91</f>
        <v>159.10000000000002</v>
      </c>
      <c r="G91" s="46">
        <f>'Monthly Data'!V91</f>
        <v>713254.1</v>
      </c>
      <c r="H91" s="44">
        <f>'Monthly Data'!BG91</f>
        <v>90</v>
      </c>
      <c r="I91" s="44">
        <f>'Monthly Data'!BC91</f>
        <v>0</v>
      </c>
      <c r="J91" s="44">
        <f>'Monthly Data'!O91</f>
        <v>1001</v>
      </c>
      <c r="K91" s="46">
        <f>'Monthly Data'!BH91</f>
        <v>30</v>
      </c>
      <c r="M91" s="29">
        <f>'GS&gt;50 PW (2)'!$B$6</f>
        <v>-65109283.238350697</v>
      </c>
      <c r="N91" s="29">
        <f>E91*'GS&gt;50 PW (2)'!$B$7</f>
        <v>0</v>
      </c>
      <c r="O91" s="29">
        <f>F91*'GS&gt;50 PW (2)'!$B$8</f>
        <v>7679236.4294111803</v>
      </c>
      <c r="P91" s="29">
        <f>G91*'GS&gt;50 PW (2)'!$B$9</f>
        <v>29465246.860924363</v>
      </c>
      <c r="Q91" s="44">
        <f>H91*'GS&gt;50 PW (2)'!$B$10</f>
        <v>-4452104.3993670512</v>
      </c>
      <c r="R91" s="44">
        <f>I91*'GS&gt;50 PW (2)'!$B$11</f>
        <v>0</v>
      </c>
      <c r="S91" s="44">
        <f>J91*'GS&gt;50 PW (2)'!$B$12</f>
        <v>52024133.169116512</v>
      </c>
      <c r="T91" s="44">
        <f>K91*'GS&gt;50 PW (2)'!$B$13</f>
        <v>57669394.935252905</v>
      </c>
      <c r="U91" s="44">
        <f t="shared" si="12"/>
        <v>77276623.756987214</v>
      </c>
      <c r="V91" s="44">
        <f t="shared" si="10"/>
        <v>-1357900.7976035774</v>
      </c>
      <c r="W91" s="48">
        <f t="shared" si="11"/>
        <v>1.7268506489930845E-2</v>
      </c>
    </row>
    <row r="92" spans="1:23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157">
        <f>'Monthly Data'!M92</f>
        <v>82423917.554590791</v>
      </c>
      <c r="E92" s="46">
        <f>'Monthly Data'!AJ92</f>
        <v>0</v>
      </c>
      <c r="F92" s="46">
        <f>'Monthly Data'!AK92</f>
        <v>237.5</v>
      </c>
      <c r="G92" s="46">
        <f>'Monthly Data'!V92</f>
        <v>713254.1</v>
      </c>
      <c r="H92" s="44">
        <f>'Monthly Data'!BG92</f>
        <v>91</v>
      </c>
      <c r="I92" s="44">
        <f>'Monthly Data'!BC92</f>
        <v>0</v>
      </c>
      <c r="J92" s="44">
        <f>'Monthly Data'!O92</f>
        <v>1001</v>
      </c>
      <c r="K92" s="46">
        <f>'Monthly Data'!BH92</f>
        <v>31</v>
      </c>
      <c r="M92" s="29">
        <f>'GS&gt;50 PW (2)'!$B$6</f>
        <v>-65109283.238350697</v>
      </c>
      <c r="N92" s="29">
        <f>E92*'GS&gt;50 PW (2)'!$B$7</f>
        <v>0</v>
      </c>
      <c r="O92" s="29">
        <f>F92*'GS&gt;50 PW (2)'!$B$8</f>
        <v>11463347.906883439</v>
      </c>
      <c r="P92" s="29">
        <f>G92*'GS&gt;50 PW (2)'!$B$9</f>
        <v>29465246.860924363</v>
      </c>
      <c r="Q92" s="44">
        <f>H92*'GS&gt;50 PW (2)'!$B$10</f>
        <v>-4501572.226026685</v>
      </c>
      <c r="R92" s="44">
        <f>I92*'GS&gt;50 PW (2)'!$B$11</f>
        <v>0</v>
      </c>
      <c r="S92" s="44">
        <f>J92*'GS&gt;50 PW (2)'!$B$12</f>
        <v>52024133.169116512</v>
      </c>
      <c r="T92" s="44">
        <f>K92*'GS&gt;50 PW (2)'!$B$13</f>
        <v>59591708.09976133</v>
      </c>
      <c r="U92" s="44">
        <f t="shared" si="12"/>
        <v>82933580.572308272</v>
      </c>
      <c r="V92" s="44">
        <f t="shared" si="10"/>
        <v>509663.01771748066</v>
      </c>
      <c r="W92" s="48">
        <f t="shared" si="11"/>
        <v>6.1834359836138823E-3</v>
      </c>
    </row>
    <row r="93" spans="1:23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157">
        <f>'Monthly Data'!M93</f>
        <v>82322576.554590791</v>
      </c>
      <c r="E93" s="46">
        <f>'Monthly Data'!AJ93</f>
        <v>0</v>
      </c>
      <c r="F93" s="46">
        <f>'Monthly Data'!AK93</f>
        <v>202.19999999999996</v>
      </c>
      <c r="G93" s="46">
        <f>'Monthly Data'!V93</f>
        <v>713254.1</v>
      </c>
      <c r="H93" s="44">
        <f>'Monthly Data'!BG93</f>
        <v>92</v>
      </c>
      <c r="I93" s="44">
        <f>'Monthly Data'!BC93</f>
        <v>0</v>
      </c>
      <c r="J93" s="44">
        <f>'Monthly Data'!O93</f>
        <v>1002</v>
      </c>
      <c r="K93" s="46">
        <f>'Monthly Data'!BH93</f>
        <v>31</v>
      </c>
      <c r="M93" s="29">
        <f>'GS&gt;50 PW (2)'!$B$6</f>
        <v>-65109283.238350697</v>
      </c>
      <c r="N93" s="29">
        <f>E93*'GS&gt;50 PW (2)'!$B$7</f>
        <v>0</v>
      </c>
      <c r="O93" s="29">
        <f>F93*'GS&gt;50 PW (2)'!$B$8</f>
        <v>9759532.4074603412</v>
      </c>
      <c r="P93" s="29">
        <f>G93*'GS&gt;50 PW (2)'!$B$9</f>
        <v>29465246.860924363</v>
      </c>
      <c r="Q93" s="44">
        <f>H93*'GS&gt;50 PW (2)'!$B$10</f>
        <v>-4551040.0526863188</v>
      </c>
      <c r="R93" s="44">
        <f>I93*'GS&gt;50 PW (2)'!$B$11</f>
        <v>0</v>
      </c>
      <c r="S93" s="44">
        <f>J93*'GS&gt;50 PW (2)'!$B$12</f>
        <v>52076105.330124617</v>
      </c>
      <c r="T93" s="44">
        <f>K93*'GS&gt;50 PW (2)'!$B$13</f>
        <v>59591708.09976133</v>
      </c>
      <c r="U93" s="44">
        <f t="shared" si="12"/>
        <v>81232269.407233626</v>
      </c>
      <c r="V93" s="44">
        <f t="shared" si="10"/>
        <v>-1090307.1473571658</v>
      </c>
      <c r="W93" s="48">
        <f t="shared" si="11"/>
        <v>1.3244327291361532E-2</v>
      </c>
    </row>
    <row r="94" spans="1:23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157">
        <f>'Monthly Data'!M94</f>
        <v>78269088.554590791</v>
      </c>
      <c r="E94" s="46">
        <f>'Monthly Data'!AJ94</f>
        <v>4.0999999999999996</v>
      </c>
      <c r="F94" s="46">
        <f>'Monthly Data'!AK94</f>
        <v>142.4</v>
      </c>
      <c r="G94" s="46">
        <f>'Monthly Data'!V94</f>
        <v>713254.1</v>
      </c>
      <c r="H94" s="44">
        <f>'Monthly Data'!BG94</f>
        <v>93</v>
      </c>
      <c r="I94" s="44">
        <f>'Monthly Data'!BC94</f>
        <v>0</v>
      </c>
      <c r="J94" s="44">
        <f>'Monthly Data'!O94</f>
        <v>1001</v>
      </c>
      <c r="K94" s="46">
        <f>'Monthly Data'!BH94</f>
        <v>30</v>
      </c>
      <c r="M94" s="29">
        <f>'GS&gt;50 PW (2)'!$B$6</f>
        <v>-65109283.238350697</v>
      </c>
      <c r="N94" s="29">
        <f>E94*'GS&gt;50 PW (2)'!$B$7</f>
        <v>58137.63600605449</v>
      </c>
      <c r="O94" s="29">
        <f>F94*'GS&gt;50 PW (2)'!$B$8</f>
        <v>6873182.0713271648</v>
      </c>
      <c r="P94" s="29">
        <f>G94*'GS&gt;50 PW (2)'!$B$9</f>
        <v>29465246.860924363</v>
      </c>
      <c r="Q94" s="44">
        <f>H94*'GS&gt;50 PW (2)'!$B$10</f>
        <v>-4600507.8793459525</v>
      </c>
      <c r="R94" s="44">
        <f>I94*'GS&gt;50 PW (2)'!$B$11</f>
        <v>0</v>
      </c>
      <c r="S94" s="44">
        <f>J94*'GS&gt;50 PW (2)'!$B$12</f>
        <v>52024133.169116512</v>
      </c>
      <c r="T94" s="44">
        <f>K94*'GS&gt;50 PW (2)'!$B$13</f>
        <v>57669394.935252905</v>
      </c>
      <c r="U94" s="44">
        <f t="shared" si="12"/>
        <v>76380303.554930359</v>
      </c>
      <c r="V94" s="44">
        <f t="shared" si="10"/>
        <v>-1888784.9996604323</v>
      </c>
      <c r="W94" s="48">
        <f t="shared" si="11"/>
        <v>2.4131940649124214E-2</v>
      </c>
    </row>
    <row r="95" spans="1:23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157">
        <f>'Monthly Data'!M95</f>
        <v>76413341.554590791</v>
      </c>
      <c r="E95" s="46">
        <f>'Monthly Data'!AJ95</f>
        <v>47.5</v>
      </c>
      <c r="F95" s="46">
        <f>'Monthly Data'!AK95</f>
        <v>67.900000000000006</v>
      </c>
      <c r="G95" s="46">
        <f>'Monthly Data'!V95</f>
        <v>713254.1</v>
      </c>
      <c r="H95" s="44">
        <f>'Monthly Data'!BG95</f>
        <v>94</v>
      </c>
      <c r="I95" s="44">
        <f>'Monthly Data'!BC95</f>
        <v>0</v>
      </c>
      <c r="J95" s="44">
        <f>'Monthly Data'!O95</f>
        <v>1002</v>
      </c>
      <c r="K95" s="46">
        <f>'Monthly Data'!BH95</f>
        <v>31</v>
      </c>
      <c r="M95" s="29">
        <f>'GS&gt;50 PW (2)'!$B$6</f>
        <v>-65109283.238350697</v>
      </c>
      <c r="N95" s="29">
        <f>E95*'GS&gt;50 PW (2)'!$B$7</f>
        <v>673545.78299697279</v>
      </c>
      <c r="O95" s="29">
        <f>F95*'GS&gt;50 PW (2)'!$B$8</f>
        <v>3277310.833167939</v>
      </c>
      <c r="P95" s="29">
        <f>G95*'GS&gt;50 PW (2)'!$B$9</f>
        <v>29465246.860924363</v>
      </c>
      <c r="Q95" s="44">
        <f>H95*'GS&gt;50 PW (2)'!$B$10</f>
        <v>-4649975.7060055863</v>
      </c>
      <c r="R95" s="44">
        <f>I95*'GS&gt;50 PW (2)'!$B$11</f>
        <v>0</v>
      </c>
      <c r="S95" s="44">
        <f>J95*'GS&gt;50 PW (2)'!$B$12</f>
        <v>52076105.330124617</v>
      </c>
      <c r="T95" s="44">
        <f>K95*'GS&gt;50 PW (2)'!$B$13</f>
        <v>59591708.09976133</v>
      </c>
      <c r="U95" s="44">
        <f t="shared" si="12"/>
        <v>75324657.962618947</v>
      </c>
      <c r="V95" s="44">
        <f t="shared" si="10"/>
        <v>-1088683.5919718444</v>
      </c>
      <c r="W95" s="48">
        <f t="shared" si="11"/>
        <v>1.4247297262796357E-2</v>
      </c>
    </row>
    <row r="96" spans="1:23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157">
        <f>'Monthly Data'!M96</f>
        <v>74844679.554590791</v>
      </c>
      <c r="E96" s="46">
        <f>'Monthly Data'!AJ96</f>
        <v>267.89999999999998</v>
      </c>
      <c r="F96" s="46">
        <f>'Monthly Data'!AK96</f>
        <v>0</v>
      </c>
      <c r="G96" s="46">
        <f>'Monthly Data'!V96</f>
        <v>713254.1</v>
      </c>
      <c r="H96" s="44">
        <f>'Monthly Data'!BG96</f>
        <v>95</v>
      </c>
      <c r="I96" s="44">
        <f>'Monthly Data'!BC96</f>
        <v>0</v>
      </c>
      <c r="J96" s="44">
        <f>'Monthly Data'!O96</f>
        <v>1003</v>
      </c>
      <c r="K96" s="46">
        <f>'Monthly Data'!BH96</f>
        <v>30</v>
      </c>
      <c r="M96" s="29">
        <f>'GS&gt;50 PW (2)'!$B$6</f>
        <v>-65109283.238350697</v>
      </c>
      <c r="N96" s="29">
        <f>E96*'GS&gt;50 PW (2)'!$B$7</f>
        <v>3798798.2161029261</v>
      </c>
      <c r="O96" s="29">
        <f>F96*'GS&gt;50 PW (2)'!$B$8</f>
        <v>0</v>
      </c>
      <c r="P96" s="29">
        <f>G96*'GS&gt;50 PW (2)'!$B$9</f>
        <v>29465246.860924363</v>
      </c>
      <c r="Q96" s="44">
        <f>H96*'GS&gt;50 PW (2)'!$B$10</f>
        <v>-4699443.532665221</v>
      </c>
      <c r="R96" s="44">
        <f>I96*'GS&gt;50 PW (2)'!$B$11</f>
        <v>0</v>
      </c>
      <c r="S96" s="44">
        <f>J96*'GS&gt;50 PW (2)'!$B$12</f>
        <v>52128077.491132729</v>
      </c>
      <c r="T96" s="44">
        <f>K96*'GS&gt;50 PW (2)'!$B$13</f>
        <v>57669394.935252905</v>
      </c>
      <c r="U96" s="44">
        <f t="shared" si="12"/>
        <v>73252790.732397005</v>
      </c>
      <c r="V96" s="44">
        <f t="shared" si="10"/>
        <v>-1591888.8221937865</v>
      </c>
      <c r="W96" s="48">
        <f t="shared" si="11"/>
        <v>2.1269231582890034E-2</v>
      </c>
    </row>
    <row r="97" spans="1:23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157">
        <f>'Monthly Data'!M97</f>
        <v>76076090.554590791</v>
      </c>
      <c r="E97" s="46">
        <f>'Monthly Data'!AJ97</f>
        <v>525.19999999999993</v>
      </c>
      <c r="F97" s="46">
        <f>'Monthly Data'!AK97</f>
        <v>0</v>
      </c>
      <c r="G97" s="46">
        <f>'Monthly Data'!V97</f>
        <v>713254.1</v>
      </c>
      <c r="H97" s="44">
        <f>'Monthly Data'!BG97</f>
        <v>96</v>
      </c>
      <c r="I97" s="44">
        <f>'Monthly Data'!BC97</f>
        <v>1</v>
      </c>
      <c r="J97" s="44">
        <f>'Monthly Data'!O97</f>
        <v>1003</v>
      </c>
      <c r="K97" s="46">
        <f>'Monthly Data'!BH97</f>
        <v>31</v>
      </c>
      <c r="M97" s="29">
        <f>'GS&gt;50 PW (2)'!$B$6</f>
        <v>-65109283.238350697</v>
      </c>
      <c r="N97" s="29">
        <f>E97*'GS&gt;50 PW (2)'!$B$7</f>
        <v>7447289.3732633693</v>
      </c>
      <c r="O97" s="29">
        <f>F97*'GS&gt;50 PW (2)'!$B$8</f>
        <v>0</v>
      </c>
      <c r="P97" s="29">
        <f>G97*'GS&gt;50 PW (2)'!$B$9</f>
        <v>29465246.860924363</v>
      </c>
      <c r="Q97" s="44">
        <f>H97*'GS&gt;50 PW (2)'!$B$10</f>
        <v>-4748911.3593248548</v>
      </c>
      <c r="R97" s="44">
        <f>I97*'GS&gt;50 PW (2)'!$B$11</f>
        <v>-3192226.1883302699</v>
      </c>
      <c r="S97" s="44">
        <f>J97*'GS&gt;50 PW (2)'!$B$12</f>
        <v>52128077.491132729</v>
      </c>
      <c r="T97" s="44">
        <f>K97*'GS&gt;50 PW (2)'!$B$13</f>
        <v>59591708.09976133</v>
      </c>
      <c r="U97" s="44">
        <f t="shared" si="12"/>
        <v>75581901.039075971</v>
      </c>
      <c r="V97" s="44">
        <f t="shared" si="10"/>
        <v>-494189.51551482081</v>
      </c>
      <c r="W97" s="48">
        <f t="shared" si="11"/>
        <v>6.4959898952772765E-3</v>
      </c>
    </row>
    <row r="98" spans="1:23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157">
        <f>'Monthly Data'!M98</f>
        <v>81449144.354345649</v>
      </c>
      <c r="E98" s="46">
        <f>'Monthly Data'!AJ98</f>
        <v>556.29999999999995</v>
      </c>
      <c r="F98" s="46">
        <f>'Monthly Data'!AK98</f>
        <v>0</v>
      </c>
      <c r="G98" s="46">
        <f>'Monthly Data'!V98</f>
        <v>730276.2</v>
      </c>
      <c r="H98" s="44">
        <f>'Monthly Data'!BG98</f>
        <v>97</v>
      </c>
      <c r="I98" s="44">
        <f>'Monthly Data'!BC98</f>
        <v>0</v>
      </c>
      <c r="J98" s="44">
        <f>'Monthly Data'!O98</f>
        <v>1002</v>
      </c>
      <c r="K98" s="46">
        <f>'Monthly Data'!BH98</f>
        <v>31</v>
      </c>
      <c r="M98" s="29">
        <f>'GS&gt;50 PW (2)'!$B$6</f>
        <v>-65109283.238350697</v>
      </c>
      <c r="N98" s="29">
        <f>E98*'GS&gt;50 PW (2)'!$B$7</f>
        <v>7888284.6122361245</v>
      </c>
      <c r="O98" s="29">
        <f>F98*'GS&gt;50 PW (2)'!$B$8</f>
        <v>0</v>
      </c>
      <c r="P98" s="29">
        <f>G98*'GS&gt;50 PW (2)'!$B$9</f>
        <v>30168446.994777557</v>
      </c>
      <c r="Q98" s="44">
        <f>H98*'GS&gt;50 PW (2)'!$B$10</f>
        <v>-4798379.1859844886</v>
      </c>
      <c r="R98" s="44">
        <f>I98*'GS&gt;50 PW (2)'!$B$11</f>
        <v>0</v>
      </c>
      <c r="S98" s="44">
        <f>J98*'GS&gt;50 PW (2)'!$B$12</f>
        <v>52076105.330124617</v>
      </c>
      <c r="T98" s="44">
        <f>K98*'GS&gt;50 PW (2)'!$B$13</f>
        <v>59591708.09976133</v>
      </c>
      <c r="U98" s="44">
        <f t="shared" si="12"/>
        <v>79816882.612564445</v>
      </c>
      <c r="V98" s="44">
        <f t="shared" ref="V98:V121" si="13">U98-D98</f>
        <v>-1632261.7417812049</v>
      </c>
      <c r="W98" s="48">
        <f t="shared" ref="W98:W121" si="14">ABS(V98/D98)</f>
        <v>2.0040256465801865E-2</v>
      </c>
    </row>
    <row r="99" spans="1:23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157">
        <f>'Monthly Data'!M99</f>
        <v>72337566.354345649</v>
      </c>
      <c r="E99" s="46">
        <f>'Monthly Data'!AJ99</f>
        <v>400.1</v>
      </c>
      <c r="F99" s="46">
        <f>'Monthly Data'!AK99</f>
        <v>0</v>
      </c>
      <c r="G99" s="46">
        <f>'Monthly Data'!V99</f>
        <v>730276.2</v>
      </c>
      <c r="H99" s="44">
        <f>'Monthly Data'!BG99</f>
        <v>98</v>
      </c>
      <c r="I99" s="44">
        <f>'Monthly Data'!BC99</f>
        <v>0</v>
      </c>
      <c r="J99" s="44">
        <f>'Monthly Data'!O99</f>
        <v>1004</v>
      </c>
      <c r="K99" s="46">
        <f>'Monthly Data'!BH99</f>
        <v>28</v>
      </c>
      <c r="M99" s="29">
        <f>'GS&gt;50 PW (2)'!$B$6</f>
        <v>-65109283.238350697</v>
      </c>
      <c r="N99" s="29">
        <f>E99*'GS&gt;50 PW (2)'!$B$7</f>
        <v>5673382.4795176592</v>
      </c>
      <c r="O99" s="29">
        <f>F99*'GS&gt;50 PW (2)'!$B$8</f>
        <v>0</v>
      </c>
      <c r="P99" s="29">
        <f>G99*'GS&gt;50 PW (2)'!$B$9</f>
        <v>30168446.994777557</v>
      </c>
      <c r="Q99" s="44">
        <f>H99*'GS&gt;50 PW (2)'!$B$10</f>
        <v>-4847847.0126441224</v>
      </c>
      <c r="R99" s="44">
        <f>I99*'GS&gt;50 PW (2)'!$B$11</f>
        <v>0</v>
      </c>
      <c r="S99" s="44">
        <f>J99*'GS&gt;50 PW (2)'!$B$12</f>
        <v>52180049.652140833</v>
      </c>
      <c r="T99" s="44">
        <f>K99*'GS&gt;50 PW (2)'!$B$13</f>
        <v>53824768.606236041</v>
      </c>
      <c r="U99" s="44">
        <f t="shared" si="12"/>
        <v>71889517.481677264</v>
      </c>
      <c r="V99" s="44">
        <f t="shared" si="13"/>
        <v>-448048.87266838551</v>
      </c>
      <c r="W99" s="48">
        <f t="shared" si="14"/>
        <v>6.19386157496117E-3</v>
      </c>
    </row>
    <row r="100" spans="1:23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157">
        <f>'Monthly Data'!M100</f>
        <v>77756033.354345649</v>
      </c>
      <c r="E100" s="46">
        <f>'Monthly Data'!AJ100</f>
        <v>409.89999999999986</v>
      </c>
      <c r="F100" s="46">
        <f>'Monthly Data'!AK100</f>
        <v>0</v>
      </c>
      <c r="G100" s="46">
        <f>'Monthly Data'!V100</f>
        <v>730276.2</v>
      </c>
      <c r="H100" s="44">
        <f>'Monthly Data'!BG100</f>
        <v>99</v>
      </c>
      <c r="I100" s="44">
        <f>'Monthly Data'!BC100</f>
        <v>0</v>
      </c>
      <c r="J100" s="44">
        <f>'Monthly Data'!O100</f>
        <v>1008</v>
      </c>
      <c r="K100" s="46">
        <f>'Monthly Data'!BH100</f>
        <v>31</v>
      </c>
      <c r="M100" s="29">
        <f>'GS&gt;50 PW (2)'!$B$6</f>
        <v>-65109283.238350697</v>
      </c>
      <c r="N100" s="29">
        <f>E100*'GS&gt;50 PW (2)'!$B$7</f>
        <v>5812345.6094833482</v>
      </c>
      <c r="O100" s="29">
        <f>F100*'GS&gt;50 PW (2)'!$B$8</f>
        <v>0</v>
      </c>
      <c r="P100" s="29">
        <f>G100*'GS&gt;50 PW (2)'!$B$9</f>
        <v>30168446.994777557</v>
      </c>
      <c r="Q100" s="44">
        <f>H100*'GS&gt;50 PW (2)'!$B$10</f>
        <v>-4897314.8393037561</v>
      </c>
      <c r="R100" s="44">
        <f>I100*'GS&gt;50 PW (2)'!$B$11</f>
        <v>0</v>
      </c>
      <c r="S100" s="44">
        <f>J100*'GS&gt;50 PW (2)'!$B$12</f>
        <v>52387938.296173267</v>
      </c>
      <c r="T100" s="44">
        <f>K100*'GS&gt;50 PW (2)'!$B$13</f>
        <v>59591708.09976133</v>
      </c>
      <c r="U100" s="44">
        <f t="shared" si="12"/>
        <v>77953840.922541052</v>
      </c>
      <c r="V100" s="44">
        <f t="shared" si="13"/>
        <v>197807.56819540262</v>
      </c>
      <c r="W100" s="48">
        <f t="shared" si="14"/>
        <v>2.5439513779459983E-3</v>
      </c>
    </row>
    <row r="101" spans="1:23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157">
        <f>'Monthly Data'!M101</f>
        <v>74194021.354345649</v>
      </c>
      <c r="E101" s="46">
        <f>'Monthly Data'!AJ101</f>
        <v>299.3</v>
      </c>
      <c r="F101" s="46">
        <f>'Monthly Data'!AK101</f>
        <v>0</v>
      </c>
      <c r="G101" s="46">
        <f>'Monthly Data'!V101</f>
        <v>730276.2</v>
      </c>
      <c r="H101" s="44">
        <f>'Monthly Data'!BG101</f>
        <v>100</v>
      </c>
      <c r="I101" s="44">
        <f>'Monthly Data'!BC101</f>
        <v>0</v>
      </c>
      <c r="J101" s="44">
        <f>'Monthly Data'!O101</f>
        <v>1006</v>
      </c>
      <c r="K101" s="46">
        <f>'Monthly Data'!BH101</f>
        <v>30</v>
      </c>
      <c r="M101" s="29">
        <f>'GS&gt;50 PW (2)'!$B$6</f>
        <v>-65109283.238350697</v>
      </c>
      <c r="N101" s="29">
        <f>E101*'GS&gt;50 PW (2)'!$B$7</f>
        <v>4244047.4284419781</v>
      </c>
      <c r="O101" s="29">
        <f>F101*'GS&gt;50 PW (2)'!$B$8</f>
        <v>0</v>
      </c>
      <c r="P101" s="29">
        <f>G101*'GS&gt;50 PW (2)'!$B$9</f>
        <v>30168446.994777557</v>
      </c>
      <c r="Q101" s="44">
        <f>H101*'GS&gt;50 PW (2)'!$B$10</f>
        <v>-4946782.6659633899</v>
      </c>
      <c r="R101" s="44">
        <f>I101*'GS&gt;50 PW (2)'!$B$11</f>
        <v>0</v>
      </c>
      <c r="S101" s="44">
        <f>J101*'GS&gt;50 PW (2)'!$B$12</f>
        <v>52283993.97415705</v>
      </c>
      <c r="T101" s="44">
        <f>K101*'GS&gt;50 PW (2)'!$B$13</f>
        <v>57669394.935252905</v>
      </c>
      <c r="U101" s="44">
        <f t="shared" si="12"/>
        <v>74309817.428315401</v>
      </c>
      <c r="V101" s="44">
        <f t="shared" si="13"/>
        <v>115796.0739697516</v>
      </c>
      <c r="W101" s="48">
        <f t="shared" si="14"/>
        <v>1.5607197433970771E-3</v>
      </c>
    </row>
    <row r="102" spans="1:23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157">
        <f>'Monthly Data'!M102</f>
        <v>76750861.354345649</v>
      </c>
      <c r="E102" s="46">
        <f>'Monthly Data'!AJ102</f>
        <v>50.5</v>
      </c>
      <c r="F102" s="46">
        <f>'Monthly Data'!AK102</f>
        <v>74.999999999999986</v>
      </c>
      <c r="G102" s="46">
        <f>'Monthly Data'!V102</f>
        <v>730276.2</v>
      </c>
      <c r="H102" s="44">
        <f>'Monthly Data'!BG102</f>
        <v>101</v>
      </c>
      <c r="I102" s="44">
        <f>'Monthly Data'!BC102</f>
        <v>0</v>
      </c>
      <c r="J102" s="44">
        <f>'Monthly Data'!O102</f>
        <v>1008</v>
      </c>
      <c r="K102" s="46">
        <f>'Monthly Data'!BH102</f>
        <v>31</v>
      </c>
      <c r="M102" s="29">
        <f>'GS&gt;50 PW (2)'!$B$6</f>
        <v>-65109283.238350697</v>
      </c>
      <c r="N102" s="29">
        <f>E102*'GS&gt;50 PW (2)'!$B$7</f>
        <v>716085.51665993955</v>
      </c>
      <c r="O102" s="29">
        <f>F102*'GS&gt;50 PW (2)'!$B$8</f>
        <v>3620004.6021737168</v>
      </c>
      <c r="P102" s="29">
        <f>G102*'GS&gt;50 PW (2)'!$B$9</f>
        <v>30168446.994777557</v>
      </c>
      <c r="Q102" s="44">
        <f>H102*'GS&gt;50 PW (2)'!$B$10</f>
        <v>-4996250.4926230237</v>
      </c>
      <c r="R102" s="44">
        <f>I102*'GS&gt;50 PW (2)'!$B$11</f>
        <v>0</v>
      </c>
      <c r="S102" s="44">
        <f>J102*'GS&gt;50 PW (2)'!$B$12</f>
        <v>52387938.296173267</v>
      </c>
      <c r="T102" s="44">
        <f>K102*'GS&gt;50 PW (2)'!$B$13</f>
        <v>59591708.09976133</v>
      </c>
      <c r="U102" s="44">
        <f t="shared" si="12"/>
        <v>76378649.778572083</v>
      </c>
      <c r="V102" s="44">
        <f t="shared" si="13"/>
        <v>-372211.57577356696</v>
      </c>
      <c r="W102" s="48">
        <f t="shared" si="14"/>
        <v>4.8496077986034522E-3</v>
      </c>
    </row>
    <row r="103" spans="1:23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157">
        <f>'Monthly Data'!M103</f>
        <v>78364231.354345649</v>
      </c>
      <c r="E103" s="46">
        <f>'Monthly Data'!AJ103</f>
        <v>0.60000000000000142</v>
      </c>
      <c r="F103" s="46">
        <f>'Monthly Data'!AK103</f>
        <v>151.49999999999997</v>
      </c>
      <c r="G103" s="46">
        <f>'Monthly Data'!V103</f>
        <v>730276.2</v>
      </c>
      <c r="H103" s="44">
        <f>'Monthly Data'!BG103</f>
        <v>102</v>
      </c>
      <c r="I103" s="44">
        <f>'Monthly Data'!BC103</f>
        <v>0</v>
      </c>
      <c r="J103" s="44">
        <f>'Monthly Data'!O103</f>
        <v>970</v>
      </c>
      <c r="K103" s="46">
        <f>'Monthly Data'!BH103</f>
        <v>30</v>
      </c>
      <c r="M103" s="29">
        <f>'GS&gt;50 PW (2)'!$B$6</f>
        <v>-65109283.238350697</v>
      </c>
      <c r="N103" s="29">
        <f>E103*'GS&gt;50 PW (2)'!$B$7</f>
        <v>8507.9467325933601</v>
      </c>
      <c r="O103" s="29">
        <f>F103*'GS&gt;50 PW (2)'!$B$8</f>
        <v>7312409.2963909078</v>
      </c>
      <c r="P103" s="29">
        <f>G103*'GS&gt;50 PW (2)'!$B$9</f>
        <v>30168446.994777557</v>
      </c>
      <c r="Q103" s="44">
        <f>H103*'GS&gt;50 PW (2)'!$B$10</f>
        <v>-5045718.3192826584</v>
      </c>
      <c r="R103" s="44">
        <f>I103*'GS&gt;50 PW (2)'!$B$11</f>
        <v>0</v>
      </c>
      <c r="S103" s="44">
        <f>J103*'GS&gt;50 PW (2)'!$B$12</f>
        <v>50412996.177865148</v>
      </c>
      <c r="T103" s="44">
        <f>K103*'GS&gt;50 PW (2)'!$B$13</f>
        <v>57669394.935252905</v>
      </c>
      <c r="U103" s="44">
        <f t="shared" si="12"/>
        <v>75416753.793385759</v>
      </c>
      <c r="V103" s="44">
        <f t="shared" si="13"/>
        <v>-2947477.5609598905</v>
      </c>
      <c r="W103" s="48">
        <f t="shared" si="14"/>
        <v>3.7612537123372675E-2</v>
      </c>
    </row>
    <row r="104" spans="1:23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157">
        <f>'Monthly Data'!M104</f>
        <v>83718407.354345649</v>
      </c>
      <c r="E104" s="46">
        <f>'Monthly Data'!AJ104</f>
        <v>0</v>
      </c>
      <c r="F104" s="46">
        <f>'Monthly Data'!AK104</f>
        <v>288.2</v>
      </c>
      <c r="G104" s="46">
        <f>'Monthly Data'!V104</f>
        <v>730276.2</v>
      </c>
      <c r="H104" s="44">
        <f>'Monthly Data'!BG104</f>
        <v>103</v>
      </c>
      <c r="I104" s="44">
        <f>'Monthly Data'!BC104</f>
        <v>0</v>
      </c>
      <c r="J104" s="44">
        <f>'Monthly Data'!O104</f>
        <v>970</v>
      </c>
      <c r="K104" s="46">
        <f>'Monthly Data'!BH104</f>
        <v>31</v>
      </c>
      <c r="M104" s="29">
        <f>'GS&gt;50 PW (2)'!$B$6</f>
        <v>-65109283.238350697</v>
      </c>
      <c r="N104" s="29">
        <f>E104*'GS&gt;50 PW (2)'!$B$7</f>
        <v>0</v>
      </c>
      <c r="O104" s="29">
        <f>F104*'GS&gt;50 PW (2)'!$B$8</f>
        <v>13910471.017952871</v>
      </c>
      <c r="P104" s="29">
        <f>G104*'GS&gt;50 PW (2)'!$B$9</f>
        <v>30168446.994777557</v>
      </c>
      <c r="Q104" s="44">
        <f>H104*'GS&gt;50 PW (2)'!$B$10</f>
        <v>-5095186.1459422922</v>
      </c>
      <c r="R104" s="44">
        <f>I104*'GS&gt;50 PW (2)'!$B$11</f>
        <v>0</v>
      </c>
      <c r="S104" s="44">
        <f>J104*'GS&gt;50 PW (2)'!$B$12</f>
        <v>50412996.177865148</v>
      </c>
      <c r="T104" s="44">
        <f>K104*'GS&gt;50 PW (2)'!$B$13</f>
        <v>59591708.09976133</v>
      </c>
      <c r="U104" s="44">
        <f t="shared" si="12"/>
        <v>83879152.906063914</v>
      </c>
      <c r="V104" s="44">
        <f t="shared" si="13"/>
        <v>160745.55171826482</v>
      </c>
      <c r="W104" s="48">
        <f t="shared" si="14"/>
        <v>1.9200741724325319E-3</v>
      </c>
    </row>
    <row r="105" spans="1:23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157">
        <f>'Monthly Data'!M105</f>
        <v>83875079.354345649</v>
      </c>
      <c r="E105" s="46">
        <f>'Monthly Data'!AJ105</f>
        <v>0</v>
      </c>
      <c r="F105" s="46">
        <f>'Monthly Data'!AK105</f>
        <v>287.79999999999995</v>
      </c>
      <c r="G105" s="46">
        <f>'Monthly Data'!V105</f>
        <v>730276.2</v>
      </c>
      <c r="H105" s="44">
        <f>'Monthly Data'!BG105</f>
        <v>104</v>
      </c>
      <c r="I105" s="44">
        <f>'Monthly Data'!BC105</f>
        <v>0</v>
      </c>
      <c r="J105" s="44">
        <f>'Monthly Data'!O105</f>
        <v>970</v>
      </c>
      <c r="K105" s="46">
        <f>'Monthly Data'!BH105</f>
        <v>31</v>
      </c>
      <c r="M105" s="29">
        <f>'GS&gt;50 PW (2)'!$B$6</f>
        <v>-65109283.238350697</v>
      </c>
      <c r="N105" s="29">
        <f>E105*'GS&gt;50 PW (2)'!$B$7</f>
        <v>0</v>
      </c>
      <c r="O105" s="29">
        <f>F105*'GS&gt;50 PW (2)'!$B$8</f>
        <v>13891164.326741276</v>
      </c>
      <c r="P105" s="29">
        <f>G105*'GS&gt;50 PW (2)'!$B$9</f>
        <v>30168446.994777557</v>
      </c>
      <c r="Q105" s="44">
        <f>H105*'GS&gt;50 PW (2)'!$B$10</f>
        <v>-5144653.972601926</v>
      </c>
      <c r="R105" s="44">
        <f>I105*'GS&gt;50 PW (2)'!$B$11</f>
        <v>0</v>
      </c>
      <c r="S105" s="44">
        <f>J105*'GS&gt;50 PW (2)'!$B$12</f>
        <v>50412996.177865148</v>
      </c>
      <c r="T105" s="44">
        <f>K105*'GS&gt;50 PW (2)'!$B$13</f>
        <v>59591708.09976133</v>
      </c>
      <c r="U105" s="44">
        <f t="shared" si="12"/>
        <v>83810378.388192683</v>
      </c>
      <c r="V105" s="44">
        <f t="shared" si="13"/>
        <v>-64700.966152966022</v>
      </c>
      <c r="W105" s="48">
        <f t="shared" si="14"/>
        <v>7.713967802000512E-4</v>
      </c>
    </row>
    <row r="106" spans="1:23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157">
        <f>'Monthly Data'!M106</f>
        <v>76344035.354345649</v>
      </c>
      <c r="E106" s="46">
        <f>'Monthly Data'!AJ106</f>
        <v>2.0000000000000018</v>
      </c>
      <c r="F106" s="46">
        <f>'Monthly Data'!AK106</f>
        <v>165.40000000000003</v>
      </c>
      <c r="G106" s="46">
        <f>'Monthly Data'!V106</f>
        <v>730276.2</v>
      </c>
      <c r="H106" s="44">
        <f>'Monthly Data'!BG106</f>
        <v>105</v>
      </c>
      <c r="I106" s="44">
        <f>'Monthly Data'!BC106</f>
        <v>0</v>
      </c>
      <c r="J106" s="44">
        <f>'Monthly Data'!O106</f>
        <v>974</v>
      </c>
      <c r="K106" s="46">
        <f>'Monthly Data'!BH106</f>
        <v>30</v>
      </c>
      <c r="M106" s="29">
        <f>'GS&gt;50 PW (2)'!$B$6</f>
        <v>-65109283.238350697</v>
      </c>
      <c r="N106" s="29">
        <f>E106*'GS&gt;50 PW (2)'!$B$7</f>
        <v>28359.822441977827</v>
      </c>
      <c r="O106" s="29">
        <f>F106*'GS&gt;50 PW (2)'!$B$8</f>
        <v>7983316.8159937728</v>
      </c>
      <c r="P106" s="29">
        <f>G106*'GS&gt;50 PW (2)'!$B$9</f>
        <v>30168446.994777557</v>
      </c>
      <c r="Q106" s="44">
        <f>H106*'GS&gt;50 PW (2)'!$B$10</f>
        <v>-5194121.7992615597</v>
      </c>
      <c r="R106" s="44">
        <f>I106*'GS&gt;50 PW (2)'!$B$11</f>
        <v>0</v>
      </c>
      <c r="S106" s="44">
        <f>J106*'GS&gt;50 PW (2)'!$B$12</f>
        <v>50620884.821897581</v>
      </c>
      <c r="T106" s="44">
        <f>K106*'GS&gt;50 PW (2)'!$B$13</f>
        <v>57669394.935252905</v>
      </c>
      <c r="U106" s="44">
        <f t="shared" si="12"/>
        <v>76166998.352751538</v>
      </c>
      <c r="V106" s="44">
        <f t="shared" si="13"/>
        <v>-177037.00159411132</v>
      </c>
      <c r="W106" s="48">
        <f t="shared" si="14"/>
        <v>2.3189369119985094E-3</v>
      </c>
    </row>
    <row r="107" spans="1:23" x14ac:dyDescent="0.2">
      <c r="A107" s="45">
        <f>'Monthly Data'!A107</f>
        <v>43374</v>
      </c>
      <c r="B107" s="29">
        <f t="shared" si="8"/>
        <v>2018</v>
      </c>
      <c r="C107" s="29">
        <f t="shared" si="9"/>
        <v>10</v>
      </c>
      <c r="D107" s="157">
        <f>'Monthly Data'!M107</f>
        <v>72532572.354345649</v>
      </c>
      <c r="E107" s="46">
        <f>'Monthly Data'!AJ107</f>
        <v>132.70000000000002</v>
      </c>
      <c r="F107" s="46">
        <f>'Monthly Data'!AK107</f>
        <v>28.7</v>
      </c>
      <c r="G107" s="46">
        <f>'Monthly Data'!V107</f>
        <v>730276.2</v>
      </c>
      <c r="H107" s="44">
        <f>'Monthly Data'!BG107</f>
        <v>106</v>
      </c>
      <c r="I107" s="44">
        <f>'Monthly Data'!BC107</f>
        <v>0</v>
      </c>
      <c r="J107" s="44">
        <f>'Monthly Data'!O107</f>
        <v>972</v>
      </c>
      <c r="K107" s="46">
        <f>'Monthly Data'!BH107</f>
        <v>31</v>
      </c>
      <c r="M107" s="29">
        <f>'GS&gt;50 PW (2)'!$B$6</f>
        <v>-65109283.238350697</v>
      </c>
      <c r="N107" s="29">
        <f>E107*'GS&gt;50 PW (2)'!$B$7</f>
        <v>1881674.2190252275</v>
      </c>
      <c r="O107" s="29">
        <f>F107*'GS&gt;50 PW (2)'!$B$8</f>
        <v>1385255.0944318091</v>
      </c>
      <c r="P107" s="29">
        <f>G107*'GS&gt;50 PW (2)'!$B$9</f>
        <v>30168446.994777557</v>
      </c>
      <c r="Q107" s="44">
        <f>H107*'GS&gt;50 PW (2)'!$B$10</f>
        <v>-5243589.6259211935</v>
      </c>
      <c r="R107" s="44">
        <f>I107*'GS&gt;50 PW (2)'!$B$11</f>
        <v>0</v>
      </c>
      <c r="S107" s="44">
        <f>J107*'GS&gt;50 PW (2)'!$B$12</f>
        <v>50516940.499881364</v>
      </c>
      <c r="T107" s="44">
        <f>K107*'GS&gt;50 PW (2)'!$B$13</f>
        <v>59591708.09976133</v>
      </c>
      <c r="U107" s="44">
        <f t="shared" si="12"/>
        <v>73191152.043605387</v>
      </c>
      <c r="V107" s="44">
        <f t="shared" si="13"/>
        <v>658579.68925973773</v>
      </c>
      <c r="W107" s="48">
        <f t="shared" si="14"/>
        <v>9.0797784758323164E-3</v>
      </c>
    </row>
    <row r="108" spans="1:23" x14ac:dyDescent="0.2">
      <c r="A108" s="45">
        <f>'Monthly Data'!A108</f>
        <v>43405</v>
      </c>
      <c r="B108" s="29">
        <f t="shared" si="8"/>
        <v>2018</v>
      </c>
      <c r="C108" s="29">
        <f t="shared" si="9"/>
        <v>11</v>
      </c>
      <c r="D108" s="157">
        <f>'Monthly Data'!M108</f>
        <v>72249019.354345649</v>
      </c>
      <c r="E108" s="46">
        <f>'Monthly Data'!AJ108</f>
        <v>332.40000000000003</v>
      </c>
      <c r="F108" s="46">
        <f>'Monthly Data'!AK108</f>
        <v>0</v>
      </c>
      <c r="G108" s="46">
        <f>'Monthly Data'!V108</f>
        <v>730276.2</v>
      </c>
      <c r="H108" s="44">
        <f>'Monthly Data'!BG108</f>
        <v>107</v>
      </c>
      <c r="I108" s="44">
        <f>'Monthly Data'!BC108</f>
        <v>0</v>
      </c>
      <c r="J108" s="44">
        <f>'Monthly Data'!O108</f>
        <v>972</v>
      </c>
      <c r="K108" s="46">
        <f>'Monthly Data'!BH108</f>
        <v>30</v>
      </c>
      <c r="M108" s="29">
        <f>'GS&gt;50 PW (2)'!$B$6</f>
        <v>-65109283.238350697</v>
      </c>
      <c r="N108" s="29">
        <f>E108*'GS&gt;50 PW (2)'!$B$7</f>
        <v>4713402.4898567107</v>
      </c>
      <c r="O108" s="29">
        <f>F108*'GS&gt;50 PW (2)'!$B$8</f>
        <v>0</v>
      </c>
      <c r="P108" s="29">
        <f>G108*'GS&gt;50 PW (2)'!$B$9</f>
        <v>30168446.994777557</v>
      </c>
      <c r="Q108" s="44">
        <f>H108*'GS&gt;50 PW (2)'!$B$10</f>
        <v>-5293057.4525808273</v>
      </c>
      <c r="R108" s="44">
        <f>I108*'GS&gt;50 PW (2)'!$B$11</f>
        <v>0</v>
      </c>
      <c r="S108" s="44">
        <f>J108*'GS&gt;50 PW (2)'!$B$12</f>
        <v>50516940.499881364</v>
      </c>
      <c r="T108" s="44">
        <f>K108*'GS&gt;50 PW (2)'!$B$13</f>
        <v>57669394.935252905</v>
      </c>
      <c r="U108" s="44">
        <f t="shared" si="12"/>
        <v>72665844.228837013</v>
      </c>
      <c r="V108" s="44">
        <f t="shared" si="13"/>
        <v>416824.87449136376</v>
      </c>
      <c r="W108" s="48">
        <f t="shared" si="14"/>
        <v>5.7692807212654917E-3</v>
      </c>
    </row>
    <row r="109" spans="1:23" x14ac:dyDescent="0.2">
      <c r="A109" s="45">
        <f>'Monthly Data'!A109</f>
        <v>43435</v>
      </c>
      <c r="B109" s="29">
        <f t="shared" si="8"/>
        <v>2018</v>
      </c>
      <c r="C109" s="29">
        <f t="shared" si="9"/>
        <v>12</v>
      </c>
      <c r="D109" s="157">
        <f>'Monthly Data'!M109</f>
        <v>71570246.354345649</v>
      </c>
      <c r="E109" s="46">
        <f>'Monthly Data'!AJ109</f>
        <v>392.00000000000006</v>
      </c>
      <c r="F109" s="46">
        <f>'Monthly Data'!AK109</f>
        <v>0</v>
      </c>
      <c r="G109" s="46">
        <f>'Monthly Data'!V109</f>
        <v>730276.2</v>
      </c>
      <c r="H109" s="44">
        <f>'Monthly Data'!BG109</f>
        <v>108</v>
      </c>
      <c r="I109" s="44">
        <f>'Monthly Data'!BC109</f>
        <v>1</v>
      </c>
      <c r="J109" s="44">
        <f>'Monthly Data'!O109</f>
        <v>974</v>
      </c>
      <c r="K109" s="46">
        <f>'Monthly Data'!BH109</f>
        <v>31</v>
      </c>
      <c r="M109" s="29">
        <f>'GS&gt;50 PW (2)'!$B$6</f>
        <v>-65109283.238350697</v>
      </c>
      <c r="N109" s="29">
        <f>E109*'GS&gt;50 PW (2)'!$B$7</f>
        <v>5558525.1986276498</v>
      </c>
      <c r="O109" s="29">
        <f>F109*'GS&gt;50 PW (2)'!$B$8</f>
        <v>0</v>
      </c>
      <c r="P109" s="29">
        <f>G109*'GS&gt;50 PW (2)'!$B$9</f>
        <v>30168446.994777557</v>
      </c>
      <c r="Q109" s="44">
        <f>H109*'GS&gt;50 PW (2)'!$B$10</f>
        <v>-5342525.2792404611</v>
      </c>
      <c r="R109" s="44">
        <f>I109*'GS&gt;50 PW (2)'!$B$11</f>
        <v>-3192226.1883302699</v>
      </c>
      <c r="S109" s="44">
        <f>J109*'GS&gt;50 PW (2)'!$B$12</f>
        <v>50620884.821897581</v>
      </c>
      <c r="T109" s="44">
        <f>K109*'GS&gt;50 PW (2)'!$B$13</f>
        <v>59591708.09976133</v>
      </c>
      <c r="U109" s="44">
        <f t="shared" si="12"/>
        <v>72295530.409142688</v>
      </c>
      <c r="V109" s="44">
        <f t="shared" si="13"/>
        <v>725284.05479703844</v>
      </c>
      <c r="W109" s="48">
        <f t="shared" si="14"/>
        <v>1.0133876739869572E-2</v>
      </c>
    </row>
    <row r="110" spans="1:23" x14ac:dyDescent="0.2">
      <c r="A110" s="45">
        <f>'Monthly Data'!A110</f>
        <v>43466</v>
      </c>
      <c r="B110" s="29">
        <f t="shared" si="8"/>
        <v>2019</v>
      </c>
      <c r="C110" s="29">
        <f t="shared" si="9"/>
        <v>1</v>
      </c>
      <c r="D110" s="157">
        <f>'Monthly Data'!M110</f>
        <v>78816325.149707466</v>
      </c>
      <c r="E110" s="46">
        <f>'Monthly Data'!AJ110</f>
        <v>576</v>
      </c>
      <c r="F110" s="46">
        <f>'Monthly Data'!AK110</f>
        <v>0</v>
      </c>
      <c r="G110" s="46">
        <f>'Monthly Data'!V110</f>
        <v>744439.6</v>
      </c>
      <c r="H110" s="44">
        <f>'Monthly Data'!BG110</f>
        <v>109</v>
      </c>
      <c r="I110" s="44">
        <f>'Monthly Data'!BC110</f>
        <v>0</v>
      </c>
      <c r="J110" s="44">
        <f>'Monthly Data'!O110</f>
        <v>974</v>
      </c>
      <c r="K110" s="46">
        <f>'Monthly Data'!BH110</f>
        <v>31</v>
      </c>
      <c r="M110" s="29">
        <f>'GS&gt;50 PW (2)'!$B$6</f>
        <v>-65109283.238350697</v>
      </c>
      <c r="N110" s="29">
        <f>E110*'GS&gt;50 PW (2)'!$B$7</f>
        <v>8167628.8632896068</v>
      </c>
      <c r="O110" s="29">
        <f>F110*'GS&gt;50 PW (2)'!$B$8</f>
        <v>0</v>
      </c>
      <c r="P110" s="29">
        <f>G110*'GS&gt;50 PW (2)'!$B$9</f>
        <v>30753551.345933784</v>
      </c>
      <c r="Q110" s="44">
        <f>H110*'GS&gt;50 PW (2)'!$B$10</f>
        <v>-5391993.1059000948</v>
      </c>
      <c r="R110" s="44">
        <f>I110*'GS&gt;50 PW (2)'!$B$11</f>
        <v>0</v>
      </c>
      <c r="S110" s="44">
        <f>J110*'GS&gt;50 PW (2)'!$B$12</f>
        <v>50620884.821897581</v>
      </c>
      <c r="T110" s="44">
        <f>K110*'GS&gt;50 PW (2)'!$B$13</f>
        <v>59591708.09976133</v>
      </c>
      <c r="U110" s="44">
        <f t="shared" si="12"/>
        <v>78632496.78663151</v>
      </c>
      <c r="V110" s="44">
        <f t="shared" si="13"/>
        <v>-183828.3630759567</v>
      </c>
      <c r="W110" s="48">
        <f t="shared" si="14"/>
        <v>2.3323640467477315E-3</v>
      </c>
    </row>
    <row r="111" spans="1:23" x14ac:dyDescent="0.2">
      <c r="A111" s="45">
        <f>'Monthly Data'!A111</f>
        <v>43497</v>
      </c>
      <c r="B111" s="29">
        <f t="shared" si="8"/>
        <v>2019</v>
      </c>
      <c r="C111" s="29">
        <f t="shared" si="9"/>
        <v>2</v>
      </c>
      <c r="D111" s="157">
        <f>'Monthly Data'!M111</f>
        <v>71346245.149707466</v>
      </c>
      <c r="E111" s="46">
        <f>'Monthly Data'!AJ111</f>
        <v>459.70000000000005</v>
      </c>
      <c r="F111" s="46">
        <f>'Monthly Data'!AK111</f>
        <v>0</v>
      </c>
      <c r="G111" s="46">
        <f>'Monthly Data'!V111</f>
        <v>744439.6</v>
      </c>
      <c r="H111" s="44">
        <f>'Monthly Data'!BG111</f>
        <v>110</v>
      </c>
      <c r="I111" s="44">
        <f>'Monthly Data'!BC111</f>
        <v>0</v>
      </c>
      <c r="J111" s="44">
        <f>'Monthly Data'!O111</f>
        <v>972</v>
      </c>
      <c r="K111" s="46">
        <f>'Monthly Data'!BH111</f>
        <v>28</v>
      </c>
      <c r="M111" s="29">
        <f>'GS&gt;50 PW (2)'!$B$6</f>
        <v>-65109283.238350697</v>
      </c>
      <c r="N111" s="29">
        <f>E111*'GS&gt;50 PW (2)'!$B$7</f>
        <v>6518505.1882885983</v>
      </c>
      <c r="O111" s="29">
        <f>F111*'GS&gt;50 PW (2)'!$B$8</f>
        <v>0</v>
      </c>
      <c r="P111" s="29">
        <f>G111*'GS&gt;50 PW (2)'!$B$9</f>
        <v>30753551.345933784</v>
      </c>
      <c r="Q111" s="44">
        <f>H111*'GS&gt;50 PW (2)'!$B$10</f>
        <v>-5441460.9325597296</v>
      </c>
      <c r="R111" s="44">
        <f>I111*'GS&gt;50 PW (2)'!$B$11</f>
        <v>0</v>
      </c>
      <c r="S111" s="44">
        <f>J111*'GS&gt;50 PW (2)'!$B$12</f>
        <v>50516940.499881364</v>
      </c>
      <c r="T111" s="44">
        <f>K111*'GS&gt;50 PW (2)'!$B$13</f>
        <v>53824768.606236041</v>
      </c>
      <c r="U111" s="44">
        <f t="shared" si="12"/>
        <v>71063021.469429359</v>
      </c>
      <c r="V111" s="44">
        <f t="shared" si="13"/>
        <v>-283223.68027810752</v>
      </c>
      <c r="W111" s="48">
        <f t="shared" si="14"/>
        <v>3.9697068806327897E-3</v>
      </c>
    </row>
    <row r="112" spans="1:23" x14ac:dyDescent="0.2">
      <c r="A112" s="45">
        <f>'Monthly Data'!A112</f>
        <v>43525</v>
      </c>
      <c r="B112" s="29">
        <f t="shared" si="8"/>
        <v>2019</v>
      </c>
      <c r="C112" s="29">
        <f t="shared" si="9"/>
        <v>3</v>
      </c>
      <c r="D112" s="157">
        <f>'Monthly Data'!M112</f>
        <v>76152470.149707466</v>
      </c>
      <c r="E112" s="46">
        <f>'Monthly Data'!AJ112</f>
        <v>432.49999999999989</v>
      </c>
      <c r="F112" s="46">
        <f>'Monthly Data'!AK112</f>
        <v>0</v>
      </c>
      <c r="G112" s="46">
        <f>'Monthly Data'!V112</f>
        <v>744439.6</v>
      </c>
      <c r="H112" s="44">
        <f>'Monthly Data'!BG112</f>
        <v>111</v>
      </c>
      <c r="I112" s="44">
        <f>'Monthly Data'!BC112</f>
        <v>0</v>
      </c>
      <c r="J112" s="44">
        <f>'Monthly Data'!O112</f>
        <v>972</v>
      </c>
      <c r="K112" s="46">
        <f>'Monthly Data'!BH112</f>
        <v>31</v>
      </c>
      <c r="M112" s="29">
        <f>'GS&gt;50 PW (2)'!$B$6</f>
        <v>-65109283.238350697</v>
      </c>
      <c r="N112" s="29">
        <f>E112*'GS&gt;50 PW (2)'!$B$7</f>
        <v>6132811.6030776976</v>
      </c>
      <c r="O112" s="29">
        <f>F112*'GS&gt;50 PW (2)'!$B$8</f>
        <v>0</v>
      </c>
      <c r="P112" s="29">
        <f>G112*'GS&gt;50 PW (2)'!$B$9</f>
        <v>30753551.345933784</v>
      </c>
      <c r="Q112" s="44">
        <f>H112*'GS&gt;50 PW (2)'!$B$10</f>
        <v>-5490928.7592193633</v>
      </c>
      <c r="R112" s="44">
        <f>I112*'GS&gt;50 PW (2)'!$B$11</f>
        <v>0</v>
      </c>
      <c r="S112" s="44">
        <f>J112*'GS&gt;50 PW (2)'!$B$12</f>
        <v>50516940.499881364</v>
      </c>
      <c r="T112" s="44">
        <f>K112*'GS&gt;50 PW (2)'!$B$13</f>
        <v>59591708.09976133</v>
      </c>
      <c r="U112" s="44">
        <f t="shared" si="12"/>
        <v>76394799.551084116</v>
      </c>
      <c r="V112" s="44">
        <f t="shared" si="13"/>
        <v>242329.40137664974</v>
      </c>
      <c r="W112" s="48">
        <f t="shared" si="14"/>
        <v>3.1821607480395121E-3</v>
      </c>
    </row>
    <row r="113" spans="1:25" x14ac:dyDescent="0.2">
      <c r="A113" s="45">
        <f>'Monthly Data'!A113</f>
        <v>43556</v>
      </c>
      <c r="B113" s="29">
        <f t="shared" si="8"/>
        <v>2019</v>
      </c>
      <c r="C113" s="29">
        <f t="shared" si="9"/>
        <v>4</v>
      </c>
      <c r="D113" s="157">
        <f>'Monthly Data'!M113</f>
        <v>69898435.149707466</v>
      </c>
      <c r="E113" s="46">
        <f>'Monthly Data'!AJ113</f>
        <v>231.89999999999995</v>
      </c>
      <c r="F113" s="46">
        <f>'Monthly Data'!AK113</f>
        <v>0</v>
      </c>
      <c r="G113" s="46">
        <f>'Monthly Data'!V113</f>
        <v>744439.6</v>
      </c>
      <c r="H113" s="44">
        <f>'Monthly Data'!BG113</f>
        <v>112</v>
      </c>
      <c r="I113" s="44">
        <f>'Monthly Data'!BC113</f>
        <v>0</v>
      </c>
      <c r="J113" s="44">
        <f>'Monthly Data'!O113</f>
        <v>973</v>
      </c>
      <c r="K113" s="46">
        <f>'Monthly Data'!BH113</f>
        <v>30</v>
      </c>
      <c r="M113" s="29">
        <f>'GS&gt;50 PW (2)'!$B$6</f>
        <v>-65109283.238350697</v>
      </c>
      <c r="N113" s="29">
        <f>E113*'GS&gt;50 PW (2)'!$B$7</f>
        <v>3288321.4121473255</v>
      </c>
      <c r="O113" s="29">
        <f>F113*'GS&gt;50 PW (2)'!$B$8</f>
        <v>0</v>
      </c>
      <c r="P113" s="29">
        <f>G113*'GS&gt;50 PW (2)'!$B$9</f>
        <v>30753551.345933784</v>
      </c>
      <c r="Q113" s="44">
        <f>H113*'GS&gt;50 PW (2)'!$B$10</f>
        <v>-5540396.5858789971</v>
      </c>
      <c r="R113" s="44">
        <f>I113*'GS&gt;50 PW (2)'!$B$11</f>
        <v>0</v>
      </c>
      <c r="S113" s="44">
        <f>J113*'GS&gt;50 PW (2)'!$B$12</f>
        <v>50568912.660889477</v>
      </c>
      <c r="T113" s="44">
        <f>K113*'GS&gt;50 PW (2)'!$B$13</f>
        <v>57669394.935252905</v>
      </c>
      <c r="U113" s="44">
        <f t="shared" si="12"/>
        <v>71630500.529993802</v>
      </c>
      <c r="V113" s="44">
        <f t="shared" si="13"/>
        <v>1732065.3802863359</v>
      </c>
      <c r="W113" s="48">
        <f t="shared" si="14"/>
        <v>2.4779744733578416E-2</v>
      </c>
    </row>
    <row r="114" spans="1:25" x14ac:dyDescent="0.2">
      <c r="A114" s="45">
        <f>'Monthly Data'!A114</f>
        <v>43586</v>
      </c>
      <c r="B114" s="29">
        <f t="shared" si="8"/>
        <v>2019</v>
      </c>
      <c r="C114" s="29">
        <f t="shared" si="9"/>
        <v>5</v>
      </c>
      <c r="D114" s="157">
        <f>'Monthly Data'!M114</f>
        <v>70938992.149707466</v>
      </c>
      <c r="E114" s="46">
        <f>'Monthly Data'!AJ114</f>
        <v>105.80000000000003</v>
      </c>
      <c r="F114" s="46">
        <f>'Monthly Data'!AK114</f>
        <v>14.6</v>
      </c>
      <c r="G114" s="46">
        <f>'Monthly Data'!V114</f>
        <v>744439.6</v>
      </c>
      <c r="H114" s="44">
        <f>'Monthly Data'!BG114</f>
        <v>113</v>
      </c>
      <c r="I114" s="44">
        <f>'Monthly Data'!BC114</f>
        <v>0</v>
      </c>
      <c r="J114" s="44">
        <f>'Monthly Data'!O114</f>
        <v>977</v>
      </c>
      <c r="K114" s="46">
        <f>'Monthly Data'!BH114</f>
        <v>31</v>
      </c>
      <c r="M114" s="29">
        <f>'GS&gt;50 PW (2)'!$B$6</f>
        <v>-65109283.238350697</v>
      </c>
      <c r="N114" s="29">
        <f>E114*'GS&gt;50 PW (2)'!$B$7</f>
        <v>1500234.6071806261</v>
      </c>
      <c r="O114" s="29">
        <f>F114*'GS&gt;50 PW (2)'!$B$8</f>
        <v>704694.22922315029</v>
      </c>
      <c r="P114" s="29">
        <f>G114*'GS&gt;50 PW (2)'!$B$9</f>
        <v>30753551.345933784</v>
      </c>
      <c r="Q114" s="44">
        <f>H114*'GS&gt;50 PW (2)'!$B$10</f>
        <v>-5589864.4125386309</v>
      </c>
      <c r="R114" s="44">
        <f>I114*'GS&gt;50 PW (2)'!$B$11</f>
        <v>0</v>
      </c>
      <c r="S114" s="44">
        <f>J114*'GS&gt;50 PW (2)'!$B$12</f>
        <v>50776801.30492191</v>
      </c>
      <c r="T114" s="44">
        <f>K114*'GS&gt;50 PW (2)'!$B$13</f>
        <v>59591708.09976133</v>
      </c>
      <c r="U114" s="44">
        <f t="shared" si="12"/>
        <v>72627841.936131477</v>
      </c>
      <c r="V114" s="44">
        <f t="shared" si="13"/>
        <v>1688849.786424011</v>
      </c>
      <c r="W114" s="48">
        <f t="shared" si="14"/>
        <v>2.3807073306876342E-2</v>
      </c>
    </row>
    <row r="115" spans="1:25" x14ac:dyDescent="0.2">
      <c r="A115" s="45">
        <f>'Monthly Data'!A115</f>
        <v>43617</v>
      </c>
      <c r="B115" s="29">
        <f t="shared" si="8"/>
        <v>2019</v>
      </c>
      <c r="C115" s="29">
        <f t="shared" si="9"/>
        <v>6</v>
      </c>
      <c r="D115" s="157">
        <f>'Monthly Data'!M115</f>
        <v>71957492.149707466</v>
      </c>
      <c r="E115" s="46">
        <f>'Monthly Data'!AJ115</f>
        <v>4.3999999999999986</v>
      </c>
      <c r="F115" s="46">
        <f>'Monthly Data'!AK115</f>
        <v>103.60000000000002</v>
      </c>
      <c r="G115" s="46">
        <f>'Monthly Data'!V115</f>
        <v>744439.6</v>
      </c>
      <c r="H115" s="44">
        <f>'Monthly Data'!BG115</f>
        <v>114</v>
      </c>
      <c r="I115" s="44">
        <f>'Monthly Data'!BC115</f>
        <v>0</v>
      </c>
      <c r="J115" s="44">
        <f>'Monthly Data'!O115</f>
        <v>982</v>
      </c>
      <c r="K115" s="46">
        <f>'Monthly Data'!BH115</f>
        <v>30</v>
      </c>
      <c r="M115" s="29">
        <f>'GS&gt;50 PW (2)'!$B$6</f>
        <v>-65109283.238350697</v>
      </c>
      <c r="N115" s="29">
        <f>E115*'GS&gt;50 PW (2)'!$B$7</f>
        <v>62391.609372351144</v>
      </c>
      <c r="O115" s="29">
        <f>F115*'GS&gt;50 PW (2)'!$B$8</f>
        <v>5000433.0238026297</v>
      </c>
      <c r="P115" s="29">
        <f>G115*'GS&gt;50 PW (2)'!$B$9</f>
        <v>30753551.345933784</v>
      </c>
      <c r="Q115" s="44">
        <f>H115*'GS&gt;50 PW (2)'!$B$10</f>
        <v>-5639332.2391982647</v>
      </c>
      <c r="R115" s="44">
        <f>I115*'GS&gt;50 PW (2)'!$B$11</f>
        <v>0</v>
      </c>
      <c r="S115" s="44">
        <f>J115*'GS&gt;50 PW (2)'!$B$12</f>
        <v>51036662.109962448</v>
      </c>
      <c r="T115" s="44">
        <f>K115*'GS&gt;50 PW (2)'!$B$13</f>
        <v>57669394.935252905</v>
      </c>
      <c r="U115" s="44">
        <f t="shared" si="12"/>
        <v>73773817.546775162</v>
      </c>
      <c r="V115" s="44">
        <f t="shared" si="13"/>
        <v>1816325.3970676959</v>
      </c>
      <c r="W115" s="48">
        <f t="shared" si="14"/>
        <v>2.5241643959587046E-2</v>
      </c>
    </row>
    <row r="116" spans="1:25" x14ac:dyDescent="0.2">
      <c r="A116" s="45">
        <f>'Monthly Data'!A116</f>
        <v>43647</v>
      </c>
      <c r="B116" s="29">
        <f t="shared" si="8"/>
        <v>2019</v>
      </c>
      <c r="C116" s="29">
        <f t="shared" si="9"/>
        <v>7</v>
      </c>
      <c r="D116" s="157">
        <f>'Monthly Data'!M116</f>
        <v>83273196.149707466</v>
      </c>
      <c r="E116" s="46">
        <f>'Monthly Data'!AJ116</f>
        <v>0</v>
      </c>
      <c r="F116" s="46">
        <f>'Monthly Data'!AK116</f>
        <v>276.59999999999997</v>
      </c>
      <c r="G116" s="46">
        <f>'Monthly Data'!V116</f>
        <v>744439.6</v>
      </c>
      <c r="H116" s="44">
        <f>'Monthly Data'!BG116</f>
        <v>115</v>
      </c>
      <c r="I116" s="44">
        <f>'Monthly Data'!BC116</f>
        <v>0</v>
      </c>
      <c r="J116" s="44">
        <f>'Monthly Data'!O116</f>
        <v>982</v>
      </c>
      <c r="K116" s="46">
        <f>'Monthly Data'!BH116</f>
        <v>31</v>
      </c>
      <c r="M116" s="29">
        <f>'GS&gt;50 PW (2)'!$B$6</f>
        <v>-65109283.238350697</v>
      </c>
      <c r="N116" s="29">
        <f>E116*'GS&gt;50 PW (2)'!$B$7</f>
        <v>0</v>
      </c>
      <c r="O116" s="29">
        <f>F116*'GS&gt;50 PW (2)'!$B$8</f>
        <v>13350576.972816668</v>
      </c>
      <c r="P116" s="29">
        <f>G116*'GS&gt;50 PW (2)'!$B$9</f>
        <v>30753551.345933784</v>
      </c>
      <c r="Q116" s="44">
        <f>H116*'GS&gt;50 PW (2)'!$B$10</f>
        <v>-5688800.0658578984</v>
      </c>
      <c r="R116" s="44">
        <f>I116*'GS&gt;50 PW (2)'!$B$11</f>
        <v>0</v>
      </c>
      <c r="S116" s="44">
        <f>J116*'GS&gt;50 PW (2)'!$B$12</f>
        <v>51036662.109962448</v>
      </c>
      <c r="T116" s="44">
        <f>K116*'GS&gt;50 PW (2)'!$B$13</f>
        <v>59591708.09976133</v>
      </c>
      <c r="U116" s="44">
        <f t="shared" si="12"/>
        <v>83934415.224265635</v>
      </c>
      <c r="V116" s="44">
        <f t="shared" si="13"/>
        <v>661219.07455816865</v>
      </c>
      <c r="W116" s="48">
        <f t="shared" si="14"/>
        <v>7.9403590246426674E-3</v>
      </c>
    </row>
    <row r="117" spans="1:25" x14ac:dyDescent="0.2">
      <c r="A117" s="45">
        <f>'Monthly Data'!A117</f>
        <v>43678</v>
      </c>
      <c r="B117" s="29">
        <f t="shared" si="8"/>
        <v>2019</v>
      </c>
      <c r="C117" s="29">
        <f t="shared" si="9"/>
        <v>8</v>
      </c>
      <c r="D117" s="157">
        <f>'Monthly Data'!M117</f>
        <v>79874501.149707466</v>
      </c>
      <c r="E117" s="46">
        <f>'Monthly Data'!AJ117</f>
        <v>0</v>
      </c>
      <c r="F117" s="46">
        <f>'Monthly Data'!AK117</f>
        <v>225.29999999999998</v>
      </c>
      <c r="G117" s="46">
        <f>'Monthly Data'!V117</f>
        <v>744439.6</v>
      </c>
      <c r="H117" s="44">
        <f>'Monthly Data'!BG117</f>
        <v>116</v>
      </c>
      <c r="I117" s="44">
        <f>'Monthly Data'!BC117</f>
        <v>0</v>
      </c>
      <c r="J117" s="44">
        <f>'Monthly Data'!O117</f>
        <v>983</v>
      </c>
      <c r="K117" s="46">
        <f>'Monthly Data'!BH117</f>
        <v>31</v>
      </c>
      <c r="M117" s="29">
        <f>'GS&gt;50 PW (2)'!$B$6</f>
        <v>-65109283.238350697</v>
      </c>
      <c r="N117" s="29">
        <f>E117*'GS&gt;50 PW (2)'!$B$7</f>
        <v>0</v>
      </c>
      <c r="O117" s="29">
        <f>F117*'GS&gt;50 PW (2)'!$B$8</f>
        <v>10874493.824929846</v>
      </c>
      <c r="P117" s="29">
        <f>G117*'GS&gt;50 PW (2)'!$B$9</f>
        <v>30753551.345933784</v>
      </c>
      <c r="Q117" s="44">
        <f>H117*'GS&gt;50 PW (2)'!$B$10</f>
        <v>-5738267.8925175322</v>
      </c>
      <c r="R117" s="44">
        <f>I117*'GS&gt;50 PW (2)'!$B$11</f>
        <v>0</v>
      </c>
      <c r="S117" s="44">
        <f>J117*'GS&gt;50 PW (2)'!$B$12</f>
        <v>51088634.270970561</v>
      </c>
      <c r="T117" s="44">
        <f>K117*'GS&gt;50 PW (2)'!$B$13</f>
        <v>59591708.09976133</v>
      </c>
      <c r="U117" s="44">
        <f t="shared" si="12"/>
        <v>81460836.410727292</v>
      </c>
      <c r="V117" s="44">
        <f t="shared" si="13"/>
        <v>1586335.2610198259</v>
      </c>
      <c r="W117" s="48">
        <f t="shared" si="14"/>
        <v>1.9860346395736278E-2</v>
      </c>
    </row>
    <row r="118" spans="1:25" x14ac:dyDescent="0.2">
      <c r="A118" s="45">
        <f>'Monthly Data'!A118</f>
        <v>43709</v>
      </c>
      <c r="B118" s="29">
        <f t="shared" si="8"/>
        <v>2019</v>
      </c>
      <c r="C118" s="29">
        <f t="shared" si="9"/>
        <v>9</v>
      </c>
      <c r="D118" s="157">
        <f>'Monthly Data'!M118</f>
        <v>73235612.149707466</v>
      </c>
      <c r="E118" s="46">
        <f>'Monthly Data'!AJ118</f>
        <v>0.30000000000000071</v>
      </c>
      <c r="F118" s="46">
        <f>'Monthly Data'!AK118</f>
        <v>133.90000000000003</v>
      </c>
      <c r="G118" s="46">
        <f>'Monthly Data'!V118</f>
        <v>744439.6</v>
      </c>
      <c r="H118" s="44">
        <f>'Monthly Data'!BG118</f>
        <v>117</v>
      </c>
      <c r="I118" s="44">
        <f>'Monthly Data'!BC118</f>
        <v>0</v>
      </c>
      <c r="J118" s="44">
        <f>'Monthly Data'!O118</f>
        <v>981</v>
      </c>
      <c r="K118" s="46">
        <f>'Monthly Data'!BH118</f>
        <v>30</v>
      </c>
      <c r="M118" s="29">
        <f>'GS&gt;50 PW (2)'!$B$6</f>
        <v>-65109283.238350697</v>
      </c>
      <c r="N118" s="29">
        <f>E118*'GS&gt;50 PW (2)'!$B$7</f>
        <v>4253.9733662966801</v>
      </c>
      <c r="O118" s="29">
        <f>F118*'GS&gt;50 PW (2)'!$B$8</f>
        <v>6462914.8830808122</v>
      </c>
      <c r="P118" s="29">
        <f>G118*'GS&gt;50 PW (2)'!$B$9</f>
        <v>30753551.345933784</v>
      </c>
      <c r="Q118" s="44">
        <f>H118*'GS&gt;50 PW (2)'!$B$10</f>
        <v>-5787735.7191771669</v>
      </c>
      <c r="R118" s="44">
        <f>I118*'GS&gt;50 PW (2)'!$B$11</f>
        <v>0</v>
      </c>
      <c r="S118" s="44">
        <f>J118*'GS&gt;50 PW (2)'!$B$12</f>
        <v>50984689.948954344</v>
      </c>
      <c r="T118" s="44">
        <f>K118*'GS&gt;50 PW (2)'!$B$13</f>
        <v>57669394.935252905</v>
      </c>
      <c r="U118" s="44">
        <f t="shared" si="12"/>
        <v>74977786.129060268</v>
      </c>
      <c r="V118" s="44">
        <f t="shared" si="13"/>
        <v>1742173.979352802</v>
      </c>
      <c r="W118" s="48">
        <f t="shared" si="14"/>
        <v>2.3788617698606362E-2</v>
      </c>
    </row>
    <row r="119" spans="1:25" x14ac:dyDescent="0.2">
      <c r="A119" s="45">
        <f>'Monthly Data'!A119</f>
        <v>43739</v>
      </c>
      <c r="B119" s="29">
        <f t="shared" si="8"/>
        <v>2019</v>
      </c>
      <c r="C119" s="29">
        <f t="shared" si="9"/>
        <v>10</v>
      </c>
      <c r="D119" s="157">
        <f>'Monthly Data'!M119</f>
        <v>71066407.149707466</v>
      </c>
      <c r="E119" s="46">
        <f>'Monthly Data'!AJ119</f>
        <v>74.100000000000009</v>
      </c>
      <c r="F119" s="46">
        <f>'Monthly Data'!AK119</f>
        <v>15.999999999999998</v>
      </c>
      <c r="G119" s="46">
        <f>'Monthly Data'!V119</f>
        <v>744439.6</v>
      </c>
      <c r="H119" s="44">
        <f>'Monthly Data'!BG119</f>
        <v>118</v>
      </c>
      <c r="I119" s="44">
        <f>'Monthly Data'!BC119</f>
        <v>0</v>
      </c>
      <c r="J119" s="44">
        <f>'Monthly Data'!O119</f>
        <v>980</v>
      </c>
      <c r="K119" s="46">
        <f>'Monthly Data'!BH119</f>
        <v>31</v>
      </c>
      <c r="M119" s="29">
        <f>'GS&gt;50 PW (2)'!$B$6</f>
        <v>-65109283.238350697</v>
      </c>
      <c r="N119" s="29">
        <f>E119*'GS&gt;50 PW (2)'!$B$7</f>
        <v>1050731.4214752777</v>
      </c>
      <c r="O119" s="29">
        <f>F119*'GS&gt;50 PW (2)'!$B$8</f>
        <v>772267.64846372628</v>
      </c>
      <c r="P119" s="29">
        <f>G119*'GS&gt;50 PW (2)'!$B$9</f>
        <v>30753551.345933784</v>
      </c>
      <c r="Q119" s="44">
        <f>H119*'GS&gt;50 PW (2)'!$B$10</f>
        <v>-5837203.5458368007</v>
      </c>
      <c r="R119" s="44">
        <f>I119*'GS&gt;50 PW (2)'!$B$11</f>
        <v>0</v>
      </c>
      <c r="S119" s="44">
        <f>J119*'GS&gt;50 PW (2)'!$B$12</f>
        <v>50932717.787946232</v>
      </c>
      <c r="T119" s="44">
        <f>K119*'GS&gt;50 PW (2)'!$B$13</f>
        <v>59591708.09976133</v>
      </c>
      <c r="U119" s="44">
        <f t="shared" si="12"/>
        <v>72154489.519392848</v>
      </c>
      <c r="V119" s="44">
        <f t="shared" si="13"/>
        <v>1088082.3696853817</v>
      </c>
      <c r="W119" s="48">
        <f t="shared" si="14"/>
        <v>1.5310783439399758E-2</v>
      </c>
    </row>
    <row r="120" spans="1:25" x14ac:dyDescent="0.2">
      <c r="A120" s="45">
        <f>'Monthly Data'!A120</f>
        <v>43770</v>
      </c>
      <c r="B120" s="29">
        <f t="shared" si="8"/>
        <v>2019</v>
      </c>
      <c r="C120" s="29">
        <f t="shared" si="9"/>
        <v>11</v>
      </c>
      <c r="D120" s="157">
        <f>'Monthly Data'!M120</f>
        <v>71496344.149707466</v>
      </c>
      <c r="E120" s="46">
        <f>'Monthly Data'!AJ120</f>
        <v>343.99999999999994</v>
      </c>
      <c r="F120" s="46">
        <f>'Monthly Data'!AK120</f>
        <v>0</v>
      </c>
      <c r="G120" s="46">
        <f>'Monthly Data'!V120</f>
        <v>744439.6</v>
      </c>
      <c r="H120" s="44">
        <f>'Monthly Data'!BG120</f>
        <v>119</v>
      </c>
      <c r="I120" s="44">
        <f>'Monthly Data'!BC120</f>
        <v>0</v>
      </c>
      <c r="J120" s="44">
        <f>'Monthly Data'!O120</f>
        <v>1020</v>
      </c>
      <c r="K120" s="46">
        <f>'Monthly Data'!BH120</f>
        <v>30</v>
      </c>
      <c r="M120" s="29">
        <f>'GS&gt;50 PW (2)'!$B$6</f>
        <v>-65109283.238350697</v>
      </c>
      <c r="N120" s="29">
        <f>E120*'GS&gt;50 PW (2)'!$B$7</f>
        <v>4877889.4600201808</v>
      </c>
      <c r="O120" s="29">
        <f>F120*'GS&gt;50 PW (2)'!$B$8</f>
        <v>0</v>
      </c>
      <c r="P120" s="29">
        <f>G120*'GS&gt;50 PW (2)'!$B$9</f>
        <v>30753551.345933784</v>
      </c>
      <c r="Q120" s="44">
        <f>H120*'GS&gt;50 PW (2)'!$B$10</f>
        <v>-5886671.3724964345</v>
      </c>
      <c r="R120" s="44">
        <f>I120*'GS&gt;50 PW (2)'!$B$11</f>
        <v>0</v>
      </c>
      <c r="S120" s="44">
        <f>J120*'GS&gt;50 PW (2)'!$B$12</f>
        <v>53011604.228270568</v>
      </c>
      <c r="T120" s="44">
        <f>K120*'GS&gt;50 PW (2)'!$B$13</f>
        <v>57669394.935252905</v>
      </c>
      <c r="U120" s="44">
        <f t="shared" si="12"/>
        <v>75316485.3586303</v>
      </c>
      <c r="V120" s="44">
        <f t="shared" si="13"/>
        <v>3820141.2089228332</v>
      </c>
      <c r="W120" s="48">
        <f t="shared" si="14"/>
        <v>5.3431280359227479E-2</v>
      </c>
    </row>
    <row r="121" spans="1:25" x14ac:dyDescent="0.2">
      <c r="A121" s="45">
        <f>'Monthly Data'!A121</f>
        <v>43800</v>
      </c>
      <c r="B121" s="29">
        <f t="shared" si="8"/>
        <v>2019</v>
      </c>
      <c r="C121" s="29">
        <f t="shared" si="9"/>
        <v>12</v>
      </c>
      <c r="D121" s="157">
        <f>'Monthly Data'!M121</f>
        <v>72338992.149707466</v>
      </c>
      <c r="E121" s="46">
        <f>'Monthly Data'!AJ121</f>
        <v>396.4</v>
      </c>
      <c r="F121" s="46">
        <f>'Monthly Data'!AK121</f>
        <v>0</v>
      </c>
      <c r="G121" s="46">
        <f>'Monthly Data'!V121</f>
        <v>744439.6</v>
      </c>
      <c r="H121" s="44">
        <f>'Monthly Data'!BG121</f>
        <v>120</v>
      </c>
      <c r="I121" s="44">
        <f>'Monthly Data'!BC121</f>
        <v>1</v>
      </c>
      <c r="J121" s="44">
        <f>'Monthly Data'!O121</f>
        <v>1022</v>
      </c>
      <c r="K121" s="46">
        <f>'Monthly Data'!BH121</f>
        <v>31</v>
      </c>
      <c r="M121" s="29">
        <f>'GS&gt;50 PW (2)'!$B$6</f>
        <v>-65109283.238350697</v>
      </c>
      <c r="N121" s="29">
        <f>E121*'GS&gt;50 PW (2)'!$B$7</f>
        <v>5620916.8080000002</v>
      </c>
      <c r="O121" s="29">
        <f>F121*'GS&gt;50 PW (2)'!$B$8</f>
        <v>0</v>
      </c>
      <c r="P121" s="29">
        <f>G121*'GS&gt;50 PW (2)'!$B$9</f>
        <v>30753551.345933784</v>
      </c>
      <c r="Q121" s="44">
        <f>H121*'GS&gt;50 PW (2)'!$B$10</f>
        <v>-5936139.1991560683</v>
      </c>
      <c r="R121" s="44">
        <f>I121*'GS&gt;50 PW (2)'!$B$11</f>
        <v>-3192226.1883302699</v>
      </c>
      <c r="S121" s="44">
        <f>J121*'GS&gt;50 PW (2)'!$B$12</f>
        <v>53115548.550286785</v>
      </c>
      <c r="T121" s="44">
        <f>K121*'GS&gt;50 PW (2)'!$B$13</f>
        <v>59591708.09976133</v>
      </c>
      <c r="U121" s="44">
        <f t="shared" si="12"/>
        <v>74844076.178144857</v>
      </c>
      <c r="V121" s="44">
        <f t="shared" si="13"/>
        <v>2505084.0284373909</v>
      </c>
      <c r="W121" s="48">
        <f t="shared" si="14"/>
        <v>3.4629788914573939E-2</v>
      </c>
    </row>
    <row r="122" spans="1:25" x14ac:dyDescent="0.2">
      <c r="A122" s="45"/>
      <c r="D122" s="44"/>
      <c r="E122" s="46"/>
      <c r="F122" s="46"/>
      <c r="G122" s="46"/>
      <c r="H122" s="44"/>
      <c r="I122" s="44"/>
      <c r="J122" s="44"/>
      <c r="K122" s="46"/>
      <c r="Q122" s="44"/>
      <c r="R122" s="44"/>
      <c r="S122" s="44"/>
      <c r="T122" s="44"/>
      <c r="U122" s="44"/>
      <c r="V122" s="44"/>
      <c r="W122" s="49">
        <f>AVERAGE(W2:W121)</f>
        <v>1.1042393264785712E-2</v>
      </c>
    </row>
    <row r="123" spans="1:25" x14ac:dyDescent="0.2">
      <c r="A123" s="45"/>
      <c r="D123" s="44"/>
      <c r="E123" s="46"/>
      <c r="F123" s="46"/>
      <c r="G123" s="46"/>
      <c r="H123" s="44"/>
      <c r="I123" s="44"/>
      <c r="J123" s="44"/>
      <c r="K123" s="46"/>
      <c r="Q123" s="44"/>
      <c r="R123" s="44"/>
      <c r="S123" s="44"/>
      <c r="T123" s="44"/>
      <c r="U123" s="44"/>
      <c r="V123" s="44"/>
    </row>
    <row r="124" spans="1:25" x14ac:dyDescent="0.2">
      <c r="A124" s="45"/>
      <c r="D124" s="44"/>
      <c r="E124" s="46"/>
      <c r="F124" s="46"/>
      <c r="G124" s="46"/>
      <c r="H124" s="44"/>
      <c r="I124" s="44"/>
      <c r="J124" s="44"/>
      <c r="K124" s="46"/>
      <c r="Q124" s="44"/>
      <c r="R124" s="44"/>
      <c r="S124" s="44"/>
      <c r="T124" s="44"/>
      <c r="U124" s="44"/>
      <c r="V124" s="44"/>
      <c r="Y124" s="26"/>
    </row>
    <row r="125" spans="1:25" x14ac:dyDescent="0.2">
      <c r="A125" s="45"/>
      <c r="D125" s="44"/>
      <c r="E125" s="46"/>
      <c r="F125" s="46"/>
      <c r="G125" s="46"/>
      <c r="H125" s="44"/>
      <c r="I125" s="44"/>
      <c r="J125" s="44"/>
      <c r="K125" s="46"/>
      <c r="Q125" s="44"/>
      <c r="R125" s="44"/>
      <c r="S125" s="44"/>
      <c r="T125" s="44"/>
      <c r="U125" s="44"/>
      <c r="V125" s="44"/>
      <c r="Y125" s="26"/>
    </row>
    <row r="126" spans="1:25" x14ac:dyDescent="0.2">
      <c r="A126" s="45"/>
      <c r="D126" s="44"/>
      <c r="E126" s="46"/>
      <c r="F126" s="46"/>
      <c r="G126" s="46"/>
      <c r="H126" s="44"/>
      <c r="I126" s="44"/>
      <c r="J126" s="44"/>
      <c r="K126" s="46"/>
      <c r="Q126" s="44"/>
      <c r="R126" s="44"/>
      <c r="S126" s="44"/>
      <c r="T126" s="44"/>
      <c r="U126" s="44"/>
      <c r="V126" s="44"/>
      <c r="Y126" s="26"/>
    </row>
    <row r="127" spans="1:25" x14ac:dyDescent="0.2">
      <c r="A127" s="45"/>
      <c r="D127" s="44"/>
      <c r="E127" s="46"/>
      <c r="F127" s="46"/>
      <c r="G127" s="46"/>
      <c r="H127" s="44"/>
      <c r="I127" s="44"/>
      <c r="J127" s="44"/>
      <c r="K127" s="46"/>
      <c r="Q127" s="44"/>
      <c r="R127" s="44"/>
      <c r="S127" s="44"/>
      <c r="T127" s="44"/>
      <c r="U127" s="44"/>
      <c r="V127" s="44"/>
      <c r="Y127" s="26"/>
    </row>
    <row r="128" spans="1:25" x14ac:dyDescent="0.2">
      <c r="A128" s="45"/>
      <c r="Y128" s="26"/>
    </row>
    <row r="129" spans="1:30" x14ac:dyDescent="0.2">
      <c r="A129" s="45"/>
      <c r="Y129" s="26"/>
    </row>
    <row r="130" spans="1:30" x14ac:dyDescent="0.2">
      <c r="A130" s="45"/>
      <c r="Y130" s="26"/>
    </row>
    <row r="131" spans="1:30" x14ac:dyDescent="0.2">
      <c r="A131" s="45"/>
      <c r="Y131" s="26"/>
    </row>
    <row r="132" spans="1:30" x14ac:dyDescent="0.2">
      <c r="A132" s="45"/>
      <c r="Y132" s="26"/>
    </row>
    <row r="133" spans="1:30" x14ac:dyDescent="0.2">
      <c r="A133" s="45"/>
      <c r="Y133" s="26"/>
    </row>
    <row r="134" spans="1:30" x14ac:dyDescent="0.2">
      <c r="A134" s="45"/>
      <c r="Y134" s="26"/>
    </row>
    <row r="135" spans="1:30" x14ac:dyDescent="0.2">
      <c r="A135" s="45"/>
      <c r="Y135" s="26"/>
    </row>
    <row r="136" spans="1:30" x14ac:dyDescent="0.2">
      <c r="A136" s="45"/>
    </row>
    <row r="137" spans="1:30" x14ac:dyDescent="0.2">
      <c r="A137" s="45"/>
      <c r="Y137" s="26"/>
    </row>
    <row r="138" spans="1:30" x14ac:dyDescent="0.2">
      <c r="A138" s="45"/>
      <c r="Y138" s="26"/>
      <c r="AB138" s="26"/>
      <c r="AC138" s="26"/>
      <c r="AD138" s="160"/>
    </row>
    <row r="139" spans="1:30" x14ac:dyDescent="0.2">
      <c r="A139" s="45"/>
      <c r="Y139" s="26"/>
      <c r="AB139" s="26"/>
      <c r="AC139" s="26"/>
      <c r="AD139" s="160"/>
    </row>
    <row r="140" spans="1:30" x14ac:dyDescent="0.2">
      <c r="A140" s="45"/>
      <c r="Y140" s="26"/>
      <c r="AB140" s="26"/>
      <c r="AC140" s="26"/>
      <c r="AD140" s="160"/>
    </row>
    <row r="141" spans="1:30" x14ac:dyDescent="0.2">
      <c r="A141" s="45"/>
      <c r="Y141" s="26"/>
      <c r="AB141" s="26"/>
      <c r="AC141" s="26"/>
      <c r="AD141" s="160"/>
    </row>
    <row r="142" spans="1:30" x14ac:dyDescent="0.2">
      <c r="A142" s="45"/>
      <c r="Y142" s="26"/>
      <c r="AB142" s="26"/>
      <c r="AC142" s="26"/>
      <c r="AD142" s="160"/>
    </row>
    <row r="143" spans="1:30" x14ac:dyDescent="0.2">
      <c r="A143" s="45"/>
      <c r="Y143" s="26"/>
      <c r="AB143" s="26"/>
      <c r="AC143" s="26"/>
      <c r="AD143" s="160"/>
    </row>
    <row r="144" spans="1:30" x14ac:dyDescent="0.2">
      <c r="A144" s="45"/>
      <c r="Y144" s="26"/>
      <c r="AB144" s="26"/>
      <c r="AC144" s="26"/>
      <c r="AD144" s="160"/>
    </row>
    <row r="145" spans="1:30" x14ac:dyDescent="0.2">
      <c r="A145" s="45"/>
      <c r="Y145" s="26"/>
      <c r="AB145" s="26"/>
      <c r="AC145" s="26"/>
      <c r="AD145" s="160"/>
    </row>
    <row r="146" spans="1:30" x14ac:dyDescent="0.2">
      <c r="A146" s="45"/>
      <c r="Y146" s="26"/>
      <c r="AB146" s="26"/>
      <c r="AC146" s="26"/>
      <c r="AD146" s="160"/>
    </row>
    <row r="147" spans="1:30" x14ac:dyDescent="0.2">
      <c r="A147" s="45"/>
      <c r="Y147" s="26"/>
      <c r="AB147" s="26"/>
      <c r="AC147" s="26"/>
      <c r="AD147" s="160"/>
    </row>
    <row r="148" spans="1:30" x14ac:dyDescent="0.2">
      <c r="A148" s="45"/>
      <c r="Y148" s="26"/>
    </row>
    <row r="149" spans="1:30" x14ac:dyDescent="0.2">
      <c r="A149" s="45"/>
      <c r="AD149" s="161"/>
    </row>
    <row r="150" spans="1:30" x14ac:dyDescent="0.2">
      <c r="A150" s="45"/>
    </row>
    <row r="151" spans="1:30" x14ac:dyDescent="0.2">
      <c r="A151" s="45"/>
    </row>
    <row r="152" spans="1:30" x14ac:dyDescent="0.2">
      <c r="A152" s="45"/>
    </row>
    <row r="153" spans="1:30" x14ac:dyDescent="0.2">
      <c r="A153" s="45"/>
    </row>
    <row r="154" spans="1:30" x14ac:dyDescent="0.2">
      <c r="A154" s="45"/>
    </row>
    <row r="155" spans="1:30" x14ac:dyDescent="0.2">
      <c r="A155" s="45"/>
    </row>
    <row r="156" spans="1:30" x14ac:dyDescent="0.2">
      <c r="A156" s="45"/>
    </row>
    <row r="157" spans="1:30" x14ac:dyDescent="0.2">
      <c r="A157" s="45"/>
    </row>
    <row r="158" spans="1:30" x14ac:dyDescent="0.2">
      <c r="A158" s="45"/>
    </row>
    <row r="159" spans="1:30" x14ac:dyDescent="0.2">
      <c r="A159" s="45"/>
    </row>
    <row r="160" spans="1:30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rgb="FFFF0000"/>
  </sheetPr>
  <dimension ref="A1:R38"/>
  <sheetViews>
    <sheetView workbookViewId="0">
      <selection activeCell="L6" sqref="L6"/>
    </sheetView>
  </sheetViews>
  <sheetFormatPr defaultRowHeight="12.75" x14ac:dyDescent="0.2"/>
  <cols>
    <col min="1" max="1" width="14.83203125" customWidth="1"/>
    <col min="3" max="3" width="21.1640625" customWidth="1"/>
    <col min="4" max="4" width="15.83203125" customWidth="1"/>
    <col min="6" max="7" width="22.5" customWidth="1"/>
    <col min="9" max="9" width="20" customWidth="1"/>
    <col min="10" max="10" width="16.83203125" customWidth="1"/>
    <col min="11" max="11" width="13.6640625" customWidth="1"/>
    <col min="12" max="13" width="22.33203125" customWidth="1"/>
    <col min="15" max="15" width="19.33203125" customWidth="1"/>
    <col min="16" max="16" width="17.6640625" customWidth="1"/>
    <col min="18" max="18" width="25.1640625" customWidth="1"/>
  </cols>
  <sheetData>
    <row r="1" spans="1:18" x14ac:dyDescent="0.2">
      <c r="D1" s="9"/>
    </row>
    <row r="2" spans="1:18" ht="15" x14ac:dyDescent="0.25">
      <c r="A2" s="173"/>
      <c r="B2" s="54"/>
      <c r="C2" s="254" t="s">
        <v>89</v>
      </c>
      <c r="D2" s="254"/>
      <c r="E2" s="50" t="s">
        <v>90</v>
      </c>
      <c r="F2" s="50"/>
      <c r="G2" s="50"/>
      <c r="H2" s="226"/>
      <c r="I2" s="253" t="s">
        <v>91</v>
      </c>
      <c r="J2" s="254"/>
      <c r="K2" s="50" t="s">
        <v>90</v>
      </c>
      <c r="L2" s="200"/>
      <c r="M2" s="200"/>
      <c r="N2" s="226"/>
      <c r="O2" s="253" t="s">
        <v>92</v>
      </c>
      <c r="P2" s="254"/>
      <c r="Q2" s="50" t="s">
        <v>90</v>
      </c>
      <c r="R2" s="200"/>
    </row>
    <row r="3" spans="1:18" ht="15" x14ac:dyDescent="0.25">
      <c r="A3" s="173"/>
      <c r="B3" s="50" t="s">
        <v>0</v>
      </c>
      <c r="C3" s="50" t="s">
        <v>93</v>
      </c>
      <c r="D3" s="51" t="s">
        <v>86</v>
      </c>
      <c r="E3" s="50" t="s">
        <v>94</v>
      </c>
      <c r="F3" s="50"/>
      <c r="G3" s="50"/>
      <c r="H3" s="50" t="s">
        <v>0</v>
      </c>
      <c r="I3" s="50" t="s">
        <v>93</v>
      </c>
      <c r="J3" s="51" t="s">
        <v>86</v>
      </c>
      <c r="K3" s="50" t="s">
        <v>94</v>
      </c>
      <c r="L3" s="200"/>
      <c r="M3" s="200"/>
      <c r="N3" s="50" t="s">
        <v>0</v>
      </c>
      <c r="O3" s="50" t="s">
        <v>93</v>
      </c>
      <c r="P3" s="51" t="s">
        <v>86</v>
      </c>
      <c r="Q3" s="50" t="s">
        <v>94</v>
      </c>
      <c r="R3" s="200"/>
    </row>
    <row r="4" spans="1:18" ht="15" x14ac:dyDescent="0.25">
      <c r="A4" s="173"/>
      <c r="B4" s="54">
        <v>2010</v>
      </c>
      <c r="C4" s="52">
        <f>SUMIF('Res Predicted Monthly (3)'!$B:$B,B4,'Res Predicted Monthly (3)'!D:D)</f>
        <v>556896336</v>
      </c>
      <c r="D4" s="52">
        <f>SUMIF('Res Predicted Monthly (3)'!$B:$B,B4,'Res Predicted Monthly (3)'!S:S)</f>
        <v>552467160.91376495</v>
      </c>
      <c r="E4" s="53">
        <f>ABS(C4-D4)/C4</f>
        <v>7.9533205731758417E-3</v>
      </c>
      <c r="F4" s="53"/>
      <c r="G4" s="53"/>
      <c r="H4" s="226">
        <v>2010</v>
      </c>
      <c r="I4" s="52">
        <f>SUMIF('GS&lt;50 Predicted Monthly (2)'!$B:$B,H4,'GS&lt;50 Predicted Monthly (2)'!D:D)</f>
        <v>172200325</v>
      </c>
      <c r="J4" s="52">
        <f>SUMIF('GS&lt;50 Predicted Monthly (2)'!$B:$B,H4,'GS&lt;50 Predicted Monthly (2)'!U:U)</f>
        <v>172220736.48687392</v>
      </c>
      <c r="K4" s="53">
        <f>ABS(I4-J4)/I4</f>
        <v>1.1853338182680394E-4</v>
      </c>
      <c r="L4" s="200"/>
      <c r="M4" s="200"/>
      <c r="N4" s="226">
        <v>2010</v>
      </c>
      <c r="O4" s="52">
        <f>SUMIF('GS&gt;50 Predicted Monthly (2)'!$B:$B,N4,'GS&gt;50 Predicted Monthly (2)'!D:D)</f>
        <v>906197008</v>
      </c>
      <c r="P4" s="52">
        <f>SUMIF('GS&gt;50 Predicted Monthly (2)'!$B:$B,N4,'GS&gt;50 Predicted Monthly (2)'!U:U)</f>
        <v>913542456.61966741</v>
      </c>
      <c r="Q4" s="53">
        <f>ABS(O4-P4)/O4</f>
        <v>8.1057965925963541E-3</v>
      </c>
      <c r="R4" s="200"/>
    </row>
    <row r="5" spans="1:18" ht="15" x14ac:dyDescent="0.25">
      <c r="A5" s="173"/>
      <c r="B5" s="50">
        <v>2011</v>
      </c>
      <c r="C5" s="52">
        <f>SUMIF('Res Predicted Monthly (3)'!$B:$B,B5,'Res Predicted Monthly (3)'!D:D)</f>
        <v>552441915.71376777</v>
      </c>
      <c r="D5" s="52">
        <f>SUMIF('Res Predicted Monthly (3)'!$B:$B,B5,'Res Predicted Monthly (3)'!S:S)</f>
        <v>553678056.21073163</v>
      </c>
      <c r="E5" s="53">
        <f>ABS(C5-D5)/C5</f>
        <v>2.2375936036039849E-3</v>
      </c>
      <c r="F5" s="53"/>
      <c r="G5" s="53"/>
      <c r="H5" s="50">
        <v>2011</v>
      </c>
      <c r="I5" s="52">
        <f>SUMIF('GS&lt;50 Predicted Monthly'!$B:$B,H5,'GS&lt;50 Predicted Monthly'!D:D)</f>
        <v>175038865.01924333</v>
      </c>
      <c r="J5" s="52">
        <f>SUMIF('GS&lt;50 Predicted Monthly (2)'!$B:$B,H5,'GS&lt;50 Predicted Monthly (2)'!U:U)</f>
        <v>176189611.7572636</v>
      </c>
      <c r="K5" s="53">
        <f>ABS(I5-J5)/I5</f>
        <v>6.5742356012978079E-3</v>
      </c>
      <c r="L5" s="200"/>
      <c r="M5" s="200"/>
      <c r="N5" s="50">
        <v>2011</v>
      </c>
      <c r="O5" s="52">
        <f>SUMIF('GS&gt;50 Predicted Monthly (2)'!$B:$B,N5,'GS&gt;50 Predicted Monthly (2)'!D:D)</f>
        <v>910448523.11322927</v>
      </c>
      <c r="P5" s="52">
        <f>SUMIF('GS&gt;50 Predicted Monthly (2)'!$B:$B,N5,'GS&gt;50 Predicted Monthly (2)'!U:U)</f>
        <v>908762579.23959148</v>
      </c>
      <c r="Q5" s="53">
        <f>ABS(O5-P5)/O5</f>
        <v>1.8517728689072964E-3</v>
      </c>
      <c r="R5" s="200"/>
    </row>
    <row r="6" spans="1:18" ht="15" x14ac:dyDescent="0.25">
      <c r="A6" s="173"/>
      <c r="B6" s="54">
        <v>2012</v>
      </c>
      <c r="C6" s="52">
        <f>SUMIF('Res Predicted Monthly (3)'!$B:$B,B6,'Res Predicted Monthly (3)'!D:D)</f>
        <v>554745009.76718867</v>
      </c>
      <c r="D6" s="52">
        <f>SUMIF('Res Predicted Monthly (3)'!$B:$B,B6,'Res Predicted Monthly (3)'!S:S)</f>
        <v>553366313.98828077</v>
      </c>
      <c r="E6" s="53">
        <f>ABS(C6-D6)/C6</f>
        <v>2.4852783794963671E-3</v>
      </c>
      <c r="F6" s="53"/>
      <c r="G6" s="53"/>
      <c r="H6" s="226">
        <v>2012</v>
      </c>
      <c r="I6" s="52">
        <f>SUMIF('GS&lt;50 Predicted Monthly'!$B:$B,H6,'GS&lt;50 Predicted Monthly'!D:D)</f>
        <v>176077042.3798866</v>
      </c>
      <c r="J6" s="52">
        <f>SUMIF('GS&lt;50 Predicted Monthly (2)'!$B:$B,H6,'GS&lt;50 Predicted Monthly (2)'!U:U)</f>
        <v>175935729.44375795</v>
      </c>
      <c r="K6" s="53">
        <f>ABS(I6-J6)/I6</f>
        <v>8.0256309521466846E-4</v>
      </c>
      <c r="L6" s="200"/>
      <c r="M6" s="200"/>
      <c r="N6" s="226">
        <v>2012</v>
      </c>
      <c r="O6" s="52">
        <f>SUMIF('GS&gt;50 Predicted Monthly (2)'!$B:$B,N6,'GS&gt;50 Predicted Monthly (2)'!D:D)</f>
        <v>911276433.55605805</v>
      </c>
      <c r="P6" s="52">
        <f>SUMIF('GS&gt;50 Predicted Monthly (2)'!$B:$B,N6,'GS&gt;50 Predicted Monthly (2)'!U:U)</f>
        <v>914442611.15229774</v>
      </c>
      <c r="Q6" s="53">
        <f>ABS(O6-P6)/O6</f>
        <v>3.4744425287992651E-3</v>
      </c>
      <c r="R6" s="200"/>
    </row>
    <row r="7" spans="1:18" ht="15" x14ac:dyDescent="0.25">
      <c r="A7" s="173"/>
      <c r="B7" s="50">
        <v>2013</v>
      </c>
      <c r="C7" s="52">
        <f>SUMIF('Res Predicted Monthly (3)'!$B:$B,B7,'Res Predicted Monthly (3)'!D:D)</f>
        <v>544522483.65061712</v>
      </c>
      <c r="D7" s="52">
        <f>SUMIF('Res Predicted Monthly (3)'!$B:$B,B7,'Res Predicted Monthly (3)'!S:S)</f>
        <v>546691633.80711329</v>
      </c>
      <c r="E7" s="53">
        <f>ABS(C7-D7)/C7</f>
        <v>3.9835823526581183E-3</v>
      </c>
      <c r="F7" s="53"/>
      <c r="G7" s="53"/>
      <c r="H7" s="50">
        <v>2013</v>
      </c>
      <c r="I7" s="52">
        <f>SUMIF('GS&lt;50 Predicted Monthly'!$B:$B,H7,'GS&lt;50 Predicted Monthly'!D:D)</f>
        <v>177641893.47213364</v>
      </c>
      <c r="J7" s="52">
        <f>SUMIF('GS&lt;50 Predicted Monthly (2)'!$B:$B,H7,'GS&lt;50 Predicted Monthly (2)'!U:U)</f>
        <v>176245103.36794236</v>
      </c>
      <c r="K7" s="53">
        <f>ABS(I7-J7)/I7</f>
        <v>7.8629543791165751E-3</v>
      </c>
      <c r="L7" s="200"/>
      <c r="M7" s="200"/>
      <c r="N7" s="50">
        <v>2013</v>
      </c>
      <c r="O7" s="52">
        <f>SUMIF('GS&gt;50 Predicted Monthly (2)'!$B:$B,N7,'GS&gt;50 Predicted Monthly (2)'!D:D)</f>
        <v>914608976.73929989</v>
      </c>
      <c r="P7" s="52">
        <f>SUMIF('GS&gt;50 Predicted Monthly (2)'!$B:$B,N7,'GS&gt;50 Predicted Monthly (2)'!U:U)</f>
        <v>912980986.78187609</v>
      </c>
      <c r="Q7" s="53">
        <f>ABS(O7-P7)/O7</f>
        <v>1.7799846697632495E-3</v>
      </c>
      <c r="R7" s="200"/>
    </row>
    <row r="8" spans="1:18" ht="15" x14ac:dyDescent="0.25">
      <c r="A8" s="173"/>
      <c r="B8" s="54">
        <v>2014</v>
      </c>
      <c r="C8" s="52">
        <f>SUMIF('Res Predicted Monthly (3)'!$B:$B,B8,'Res Predicted Monthly (3)'!D:D)</f>
        <v>537297947.86209404</v>
      </c>
      <c r="D8" s="52">
        <f>SUMIF('Res Predicted Monthly (3)'!$B:$B,B8,'Res Predicted Monthly (3)'!S:S)</f>
        <v>541455024.73014665</v>
      </c>
      <c r="E8" s="53">
        <f>ABS(C8-D8)/C8</f>
        <v>7.737004923606336E-3</v>
      </c>
      <c r="F8" s="53"/>
      <c r="G8" s="53"/>
      <c r="H8" s="226">
        <v>2014</v>
      </c>
      <c r="I8" s="52">
        <f>SUMIF('GS&lt;50 Predicted Monthly'!$B:$B,H8,'GS&lt;50 Predicted Monthly'!D:D)</f>
        <v>175728867.72974026</v>
      </c>
      <c r="J8" s="52">
        <f>SUMIF('GS&lt;50 Predicted Monthly (2)'!$B:$B,H8,'GS&lt;50 Predicted Monthly (2)'!U:U)</f>
        <v>175633723.71916708</v>
      </c>
      <c r="K8" s="53">
        <f>ABS(I8-J8)/I8</f>
        <v>5.4142504758810555E-4</v>
      </c>
      <c r="L8" s="200"/>
      <c r="M8" s="200"/>
      <c r="N8" s="226">
        <v>2014</v>
      </c>
      <c r="O8" s="52">
        <f>SUMIF('GS&gt;50 Predicted Monthly (2)'!$B:$B,N8,'GS&gt;50 Predicted Monthly (2)'!D:D)</f>
        <v>921825088.53771746</v>
      </c>
      <c r="P8" s="52">
        <f>SUMIF('GS&gt;50 Predicted Monthly (2)'!$B:$B,N8,'GS&gt;50 Predicted Monthly (2)'!U:U)</f>
        <v>922206531.1667192</v>
      </c>
      <c r="Q8" s="53">
        <f>ABS(O8-P8)/O8</f>
        <v>4.1379067867073949E-4</v>
      </c>
      <c r="R8" s="200"/>
    </row>
    <row r="9" spans="1:18" ht="15" x14ac:dyDescent="0.25">
      <c r="A9" s="173"/>
      <c r="B9" s="50">
        <v>2015</v>
      </c>
      <c r="C9" s="52">
        <f>SUMIF('Res Predicted Monthly (3)'!$B:$B,B9,'Res Predicted Monthly (3)'!D:D)</f>
        <v>541177794.84965634</v>
      </c>
      <c r="D9" s="52">
        <f>SUMIF('Res Predicted Monthly (3)'!$B:$B,B9,'Res Predicted Monthly (3)'!S:S)</f>
        <v>543707457.84243309</v>
      </c>
      <c r="E9" s="53">
        <f t="shared" ref="E9:E12" si="0">ABS(C9-D9)/C9</f>
        <v>4.6743658310657646E-3</v>
      </c>
      <c r="F9" s="53"/>
      <c r="G9" s="53"/>
      <c r="H9" s="50">
        <v>2015</v>
      </c>
      <c r="I9" s="52">
        <f>SUMIF('GS&lt;50 Predicted Monthly'!$B:$B,H9,'GS&lt;50 Predicted Monthly'!D:D)</f>
        <v>175760336.67308125</v>
      </c>
      <c r="J9" s="52">
        <f>SUMIF('GS&lt;50 Predicted Monthly (2)'!$B:$B,H9,'GS&lt;50 Predicted Monthly (2)'!U:U)</f>
        <v>176738428.22335532</v>
      </c>
      <c r="K9" s="53">
        <f t="shared" ref="K9:K12" si="1">ABS(I9-J9)/I9</f>
        <v>5.5649162307497713E-3</v>
      </c>
      <c r="L9" s="200"/>
      <c r="M9" s="200"/>
      <c r="N9" s="50">
        <v>2015</v>
      </c>
      <c r="O9" s="52">
        <f>SUMIF('GS&gt;50 Predicted Monthly (2)'!$B:$B,N9,'GS&gt;50 Predicted Monthly (2)'!D:D)</f>
        <v>932632185.03165519</v>
      </c>
      <c r="P9" s="52">
        <f>SUMIF('GS&gt;50 Predicted Monthly (2)'!$B:$B,N9,'GS&gt;50 Predicted Monthly (2)'!U:U)</f>
        <v>930519335.51400518</v>
      </c>
      <c r="Q9" s="53">
        <f t="shared" ref="Q9:Q12" si="2">ABS(O9-P9)/O9</f>
        <v>2.2654692295208472E-3</v>
      </c>
      <c r="R9" s="200"/>
    </row>
    <row r="10" spans="1:18" ht="15" x14ac:dyDescent="0.25">
      <c r="A10" s="173"/>
      <c r="B10" s="54">
        <v>2016</v>
      </c>
      <c r="C10" s="52">
        <f>SUMIF('Res Predicted Monthly (3)'!$B:$B,B10,'Res Predicted Monthly (3)'!D:D)</f>
        <v>560271575.81065547</v>
      </c>
      <c r="D10" s="52">
        <f>SUMIF('Res Predicted Monthly (3)'!$B:$B,B10,'Res Predicted Monthly (3)'!S:S)</f>
        <v>556201709.65138829</v>
      </c>
      <c r="E10" s="53">
        <f t="shared" si="0"/>
        <v>7.2640953690690244E-3</v>
      </c>
      <c r="F10" s="53"/>
      <c r="G10" s="53"/>
      <c r="H10" s="226">
        <v>2016</v>
      </c>
      <c r="I10" s="52">
        <f>SUMIF('GS&lt;50 Predicted Monthly'!$B:$B,H10,'GS&lt;50 Predicted Monthly'!D:D)</f>
        <v>178331752.411708</v>
      </c>
      <c r="J10" s="52">
        <f>SUMIF('GS&lt;50 Predicted Monthly (2)'!$B:$B,H10,'GS&lt;50 Predicted Monthly (2)'!U:U)</f>
        <v>178246561.63906187</v>
      </c>
      <c r="K10" s="53">
        <f t="shared" si="1"/>
        <v>4.7770950206025176E-4</v>
      </c>
      <c r="L10" s="200"/>
      <c r="M10" s="200"/>
      <c r="N10" s="226">
        <v>2016</v>
      </c>
      <c r="O10" s="52">
        <f>SUMIF('GS&gt;50 Predicted Monthly (2)'!$B:$B,N10,'GS&gt;50 Predicted Monthly (2)'!D:D)</f>
        <v>954581897.65928125</v>
      </c>
      <c r="P10" s="52">
        <f>SUMIF('GS&gt;50 Predicted Monthly (2)'!$B:$B,N10,'GS&gt;50 Predicted Monthly (2)'!U:U)</f>
        <v>944045412.3026166</v>
      </c>
      <c r="Q10" s="53">
        <f t="shared" si="2"/>
        <v>1.1037801347900108E-2</v>
      </c>
      <c r="R10" s="200"/>
    </row>
    <row r="11" spans="1:18" ht="15" x14ac:dyDescent="0.25">
      <c r="A11" s="173"/>
      <c r="B11" s="50">
        <v>2017</v>
      </c>
      <c r="C11" s="52">
        <f>SUMIF('Res Predicted Monthly (3)'!$B:$B,B11,'Res Predicted Monthly (3)'!D:D)</f>
        <v>530172278.92325282</v>
      </c>
      <c r="D11" s="52">
        <f>SUMIF('Res Predicted Monthly (3)'!$B:$B,B11,'Res Predicted Monthly (3)'!S:S)</f>
        <v>542667577.30504501</v>
      </c>
      <c r="E11" s="53">
        <f t="shared" si="0"/>
        <v>2.3568373675004976E-2</v>
      </c>
      <c r="F11" s="53"/>
      <c r="G11" s="53"/>
      <c r="H11" s="50">
        <v>2017</v>
      </c>
      <c r="I11" s="52">
        <f>SUMIF('GS&lt;50 Predicted Monthly'!$B:$B,H11,'GS&lt;50 Predicted Monthly'!D:D)</f>
        <v>176570010.93801251</v>
      </c>
      <c r="J11" s="52">
        <f>SUMIF('GS&lt;50 Predicted Monthly (2)'!$B:$B,H11,'GS&lt;50 Predicted Monthly (2)'!U:U)</f>
        <v>177526934.85111555</v>
      </c>
      <c r="K11" s="53">
        <f t="shared" si="1"/>
        <v>5.4195155112664413E-3</v>
      </c>
      <c r="L11" s="200"/>
      <c r="M11" s="200"/>
      <c r="N11" s="50">
        <v>2017</v>
      </c>
      <c r="O11" s="52">
        <f>SUMIF('GS&gt;50 Predicted Monthly (2)'!$B:$B,N11,'GS&gt;50 Predicted Monthly (2)'!D:D)</f>
        <v>926195687.65508974</v>
      </c>
      <c r="P11" s="52">
        <f>SUMIF('GS&gt;50 Predicted Monthly (2)'!$B:$B,N11,'GS&gt;50 Predicted Monthly (2)'!U:U)</f>
        <v>916589920.13051605</v>
      </c>
      <c r="Q11" s="53">
        <f t="shared" si="2"/>
        <v>1.037120735132468E-2</v>
      </c>
      <c r="R11" s="200"/>
    </row>
    <row r="12" spans="1:18" ht="15" x14ac:dyDescent="0.25">
      <c r="A12" s="173"/>
      <c r="B12" s="54">
        <v>2018</v>
      </c>
      <c r="C12" s="52">
        <f>SUMIF('Res Predicted Monthly (3)'!$B:$B,B12,'Res Predicted Monthly (3)'!D:D)</f>
        <v>573254017.28101647</v>
      </c>
      <c r="D12" s="52">
        <f>SUMIF('Res Predicted Monthly (3)'!$B:$B,B12,'Res Predicted Monthly (3)'!S:S)</f>
        <v>559393987.69329107</v>
      </c>
      <c r="E12" s="53">
        <f t="shared" si="0"/>
        <v>2.4177815017266659E-2</v>
      </c>
      <c r="F12" s="53"/>
      <c r="G12" s="53"/>
      <c r="H12" s="226">
        <v>2018</v>
      </c>
      <c r="I12" s="52">
        <f>SUMIF('GS&lt;50 Predicted Monthly'!$B:$B,H12,'GS&lt;50 Predicted Monthly'!D:D)</f>
        <v>186180270.5380356</v>
      </c>
      <c r="J12" s="52">
        <f>SUMIF('GS&lt;50 Predicted Monthly (2)'!$B:$B,H12,'GS&lt;50 Predicted Monthly (2)'!U:U)</f>
        <v>184185313.62506998</v>
      </c>
      <c r="K12" s="53">
        <f t="shared" si="1"/>
        <v>1.0715189677190134E-2</v>
      </c>
      <c r="L12" s="200"/>
      <c r="M12" s="200"/>
      <c r="N12" s="226">
        <v>2018</v>
      </c>
      <c r="O12" s="52">
        <f>SUMIF('GS&gt;50 Predicted Monthly (2)'!$B:$B,N12,'GS&gt;50 Predicted Monthly (2)'!D:D)</f>
        <v>921141218.25214803</v>
      </c>
      <c r="P12" s="52">
        <f>SUMIF('GS&gt;50 Predicted Monthly (2)'!$B:$B,N12,'GS&gt;50 Predicted Monthly (2)'!U:U)</f>
        <v>917774518.34564924</v>
      </c>
      <c r="Q12" s="53">
        <f t="shared" si="2"/>
        <v>3.6549226544080327E-3</v>
      </c>
      <c r="R12" s="200"/>
    </row>
    <row r="13" spans="1:18" ht="15" x14ac:dyDescent="0.25">
      <c r="A13" s="173"/>
      <c r="B13" s="54">
        <v>2019</v>
      </c>
      <c r="C13" s="52">
        <f>SUMIF('Res Predicted Monthly (3)'!$B:$B,B13,'Res Predicted Monthly (3)'!D:D)</f>
        <v>550902275.42156863</v>
      </c>
      <c r="D13" s="52">
        <f>SUMIF('Res Predicted Monthly (3)'!$B:$B,B13,'Res Predicted Monthly (3)'!S:S)</f>
        <v>552868206.72756302</v>
      </c>
      <c r="E13" s="53">
        <f>ABS(C13-D13)/C13</f>
        <v>3.5685663205692803E-3</v>
      </c>
      <c r="F13" s="53"/>
      <c r="G13" s="53"/>
      <c r="H13" s="226">
        <v>2019</v>
      </c>
      <c r="I13" s="52">
        <f>SUMIF('GS&lt;50 Predicted Monthly'!$B:$B,H13,'GS&lt;50 Predicted Monthly'!D:D)</f>
        <v>184127432.94712469</v>
      </c>
      <c r="J13" s="52">
        <f>SUMIF('GS&lt;50 Predicted Monthly (2)'!$B:$B,H13,'GS&lt;50 Predicted Monthly (2)'!U:U)</f>
        <v>184687187.89583465</v>
      </c>
      <c r="K13" s="53">
        <f>ABS(I13-J13)/I13</f>
        <v>3.0400410180633315E-3</v>
      </c>
      <c r="L13" s="200"/>
      <c r="M13" s="200"/>
      <c r="N13" s="226">
        <v>2019</v>
      </c>
      <c r="O13" s="52">
        <f>SUMIF('GS&gt;50 Predicted Monthly (2)'!$B:$B,N13,'GS&gt;50 Predicted Monthly (2)'!D:D)</f>
        <v>890395012.79648936</v>
      </c>
      <c r="P13" s="52">
        <f>SUMIF('GS&gt;50 Predicted Monthly (2)'!$B:$B,N13,'GS&gt;50 Predicted Monthly (2)'!U:U)</f>
        <v>906810566.64026654</v>
      </c>
      <c r="Q13" s="53">
        <f>ABS(O13-P13)/O13</f>
        <v>1.8436259871021037E-2</v>
      </c>
      <c r="R13" s="200"/>
    </row>
    <row r="14" spans="1:18" ht="15" x14ac:dyDescent="0.25">
      <c r="A14" s="173"/>
      <c r="B14" s="54"/>
      <c r="C14" s="54"/>
      <c r="D14" s="54"/>
      <c r="E14" s="54"/>
      <c r="F14" s="54"/>
      <c r="G14" s="226"/>
      <c r="H14" s="226"/>
      <c r="I14" s="226"/>
      <c r="J14" s="226"/>
      <c r="K14" s="226"/>
      <c r="L14" s="200"/>
      <c r="M14" s="200"/>
      <c r="N14" s="226"/>
      <c r="O14" s="226"/>
      <c r="P14" s="226"/>
      <c r="Q14" s="226"/>
      <c r="R14" s="200"/>
    </row>
    <row r="15" spans="1:18" ht="15" x14ac:dyDescent="0.25">
      <c r="A15" s="173"/>
      <c r="B15" s="255" t="s">
        <v>95</v>
      </c>
      <c r="C15" s="255"/>
      <c r="D15" s="255"/>
      <c r="E15" s="55">
        <f>AVERAGE(E4:E13)</f>
        <v>8.7649996045516335E-3</v>
      </c>
      <c r="F15" s="55"/>
      <c r="G15" s="55"/>
      <c r="H15" s="255" t="s">
        <v>95</v>
      </c>
      <c r="I15" s="255"/>
      <c r="J15" s="255"/>
      <c r="K15" s="55">
        <f>AVERAGE(K4:K13)</f>
        <v>4.1117083444373887E-3</v>
      </c>
      <c r="L15" s="200"/>
      <c r="M15" s="200"/>
      <c r="N15" s="255" t="s">
        <v>95</v>
      </c>
      <c r="O15" s="255"/>
      <c r="P15" s="255"/>
      <c r="Q15" s="55">
        <f>AVERAGE(Q4:Q13)</f>
        <v>6.1391447792911603E-3</v>
      </c>
      <c r="R15" s="200"/>
    </row>
    <row r="16" spans="1:18" ht="15" x14ac:dyDescent="0.25">
      <c r="A16" s="173"/>
      <c r="B16" s="255" t="s">
        <v>96</v>
      </c>
      <c r="C16" s="255"/>
      <c r="D16" s="255"/>
      <c r="E16" s="55">
        <f>'Res Predicted Monthly (3)'!$U$122</f>
        <v>2.5411217680191393E-2</v>
      </c>
      <c r="F16" s="55"/>
      <c r="G16" s="55"/>
      <c r="H16" s="255" t="s">
        <v>96</v>
      </c>
      <c r="I16" s="255"/>
      <c r="J16" s="255"/>
      <c r="K16" s="55">
        <f>'GS&lt;50 Predicted Monthly (2)'!W122</f>
        <v>1.2095353029331448E-2</v>
      </c>
      <c r="L16" s="200"/>
      <c r="M16" s="200"/>
      <c r="N16" s="255" t="s">
        <v>96</v>
      </c>
      <c r="O16" s="255"/>
      <c r="P16" s="255"/>
      <c r="Q16" s="55">
        <f>'GS&gt;50 Predicted Monthly (2)'!W122</f>
        <v>1.1042393264785712E-2</v>
      </c>
      <c r="R16" s="200"/>
    </row>
    <row r="17" spans="1:18" x14ac:dyDescent="0.2">
      <c r="A17" s="173"/>
      <c r="B17" s="173"/>
      <c r="C17" s="173"/>
      <c r="D17" s="173"/>
      <c r="E17" s="173"/>
      <c r="F17" s="173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</row>
    <row r="18" spans="1:18" x14ac:dyDescent="0.2">
      <c r="A18" s="173"/>
      <c r="B18" s="173"/>
      <c r="C18" s="173"/>
      <c r="D18" s="173"/>
      <c r="E18" s="173"/>
      <c r="F18" s="173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</row>
    <row r="19" spans="1:18" x14ac:dyDescent="0.2">
      <c r="A19" s="173"/>
      <c r="B19" s="173"/>
      <c r="C19" s="173"/>
      <c r="D19" s="173"/>
      <c r="E19" s="173"/>
      <c r="F19" s="173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</row>
    <row r="20" spans="1:18" x14ac:dyDescent="0.2">
      <c r="A20" s="173"/>
      <c r="B20" s="173"/>
      <c r="C20" s="173"/>
      <c r="D20" s="173"/>
      <c r="E20" s="173"/>
      <c r="F20" s="173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</row>
    <row r="21" spans="1:18" x14ac:dyDescent="0.2">
      <c r="A21" s="173"/>
      <c r="B21" s="173"/>
      <c r="C21" s="173"/>
      <c r="D21" s="173"/>
      <c r="E21" s="173"/>
      <c r="F21" s="173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</row>
    <row r="22" spans="1:18" x14ac:dyDescent="0.2">
      <c r="A22" s="173"/>
      <c r="B22" s="173"/>
      <c r="C22" s="173"/>
      <c r="D22" s="173"/>
      <c r="E22" s="173"/>
      <c r="F22" s="173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</row>
    <row r="23" spans="1:18" x14ac:dyDescent="0.2">
      <c r="A23" s="173"/>
      <c r="B23" s="173"/>
      <c r="C23" s="173"/>
      <c r="D23" s="173"/>
      <c r="E23" s="173"/>
      <c r="F23" s="173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</row>
    <row r="24" spans="1:18" x14ac:dyDescent="0.2">
      <c r="A24" s="173"/>
      <c r="B24" s="173"/>
      <c r="C24" s="173"/>
      <c r="D24" s="173"/>
      <c r="E24" s="173"/>
      <c r="F24" s="173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</row>
    <row r="25" spans="1:18" x14ac:dyDescent="0.2">
      <c r="A25" s="173"/>
      <c r="B25" s="173"/>
      <c r="C25" s="173"/>
      <c r="D25" s="173"/>
      <c r="E25" s="173"/>
      <c r="F25" s="173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</row>
    <row r="26" spans="1:18" x14ac:dyDescent="0.2">
      <c r="A26" s="173"/>
      <c r="B26" s="173"/>
      <c r="C26" s="173"/>
      <c r="D26" s="173"/>
      <c r="E26" s="173"/>
      <c r="F26" s="173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</row>
    <row r="27" spans="1:18" x14ac:dyDescent="0.2">
      <c r="A27" s="173"/>
      <c r="B27" s="173"/>
      <c r="C27" s="173"/>
      <c r="D27" s="173"/>
      <c r="E27" s="173"/>
      <c r="F27" s="173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</row>
    <row r="28" spans="1:18" x14ac:dyDescent="0.2">
      <c r="A28" s="173"/>
      <c r="B28" s="173"/>
      <c r="C28" s="173"/>
      <c r="D28" s="173"/>
      <c r="E28" s="173"/>
      <c r="F28" s="173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</row>
    <row r="29" spans="1:18" x14ac:dyDescent="0.2">
      <c r="A29" s="173"/>
      <c r="B29" s="173"/>
      <c r="C29" s="173"/>
      <c r="D29" s="173"/>
      <c r="E29" s="173"/>
      <c r="F29" s="173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</row>
    <row r="30" spans="1:18" x14ac:dyDescent="0.2">
      <c r="A30" s="173"/>
      <c r="B30" s="173"/>
      <c r="C30" s="173"/>
      <c r="D30" s="173"/>
      <c r="E30" s="173"/>
      <c r="F30" s="173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</row>
    <row r="31" spans="1:18" x14ac:dyDescent="0.2">
      <c r="A31" s="173"/>
      <c r="B31" s="173"/>
      <c r="C31" s="173"/>
      <c r="D31" s="173"/>
      <c r="E31" s="173"/>
      <c r="F31" s="173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</row>
    <row r="32" spans="1:18" x14ac:dyDescent="0.2">
      <c r="A32" s="173"/>
      <c r="B32" s="173"/>
      <c r="C32" s="173"/>
      <c r="D32" s="173"/>
      <c r="E32" s="173"/>
      <c r="F32" s="173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</row>
    <row r="33" spans="1:18" x14ac:dyDescent="0.2">
      <c r="A33" s="173"/>
      <c r="B33" s="173"/>
      <c r="C33" s="173"/>
      <c r="D33" s="173"/>
      <c r="E33" s="173"/>
      <c r="F33" s="173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</row>
    <row r="34" spans="1:18" x14ac:dyDescent="0.2">
      <c r="A34" s="173"/>
      <c r="B34" s="173"/>
      <c r="C34" s="173"/>
      <c r="D34" s="173"/>
      <c r="E34" s="173"/>
      <c r="F34" s="173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</row>
    <row r="35" spans="1:18" x14ac:dyDescent="0.2">
      <c r="A35" s="173"/>
      <c r="B35" s="173"/>
      <c r="C35" s="173"/>
      <c r="D35" s="173"/>
      <c r="E35" s="173"/>
      <c r="F35" s="173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</row>
    <row r="36" spans="1:18" x14ac:dyDescent="0.2">
      <c r="A36" s="173"/>
      <c r="B36" s="173"/>
      <c r="C36" s="173"/>
      <c r="D36" s="173"/>
      <c r="E36" s="173"/>
      <c r="F36" s="173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</row>
    <row r="37" spans="1:18" x14ac:dyDescent="0.2">
      <c r="A37" s="173"/>
      <c r="B37" s="173"/>
      <c r="C37" s="173"/>
      <c r="D37" s="173"/>
      <c r="E37" s="173"/>
      <c r="F37" s="173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</row>
    <row r="38" spans="1:18" x14ac:dyDescent="0.2">
      <c r="A38" s="173"/>
      <c r="B38" s="173"/>
      <c r="C38" s="173"/>
      <c r="D38" s="173"/>
      <c r="E38" s="173"/>
      <c r="F38" s="173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</row>
  </sheetData>
  <mergeCells count="9">
    <mergeCell ref="O2:P2"/>
    <mergeCell ref="N15:P15"/>
    <mergeCell ref="N16:P16"/>
    <mergeCell ref="C2:D2"/>
    <mergeCell ref="B15:D15"/>
    <mergeCell ref="B16:D16"/>
    <mergeCell ref="I2:J2"/>
    <mergeCell ref="H15:J15"/>
    <mergeCell ref="H16:J1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/>
  <dimension ref="A1:Y183"/>
  <sheetViews>
    <sheetView workbookViewId="0">
      <pane xSplit="1" ySplit="1" topLeftCell="B114" activePane="bottomRight" state="frozen"/>
      <selection pane="topRight"/>
      <selection pane="bottomLeft"/>
      <selection pane="bottomRight" activeCell="S145" sqref="S134:S145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8" width="9.6640625" style="29" bestFit="1" customWidth="1"/>
    <col min="9" max="9" width="9.33203125" style="29"/>
    <col min="10" max="10" width="12.5" style="29" bestFit="1" customWidth="1"/>
    <col min="11" max="12" width="11.83203125" style="29" bestFit="1" customWidth="1"/>
    <col min="13" max="13" width="9.33203125" style="29"/>
    <col min="14" max="14" width="12.5" style="29" bestFit="1" customWidth="1"/>
    <col min="15" max="15" width="12.5" style="29" customWidth="1"/>
    <col min="16" max="16" width="14.1640625" style="29" bestFit="1" customWidth="1"/>
    <col min="17" max="17" width="9.33203125" style="29"/>
    <col min="18" max="18" width="18.83203125" style="29" customWidth="1"/>
    <col min="19" max="19" width="16.1640625" style="29" customWidth="1"/>
    <col min="20" max="20" width="13.33203125" style="29" customWidth="1"/>
    <col min="21" max="21" width="9.33203125" style="29"/>
    <col min="22" max="22" width="13.83203125" style="29" bestFit="1" customWidth="1"/>
    <col min="23" max="23" width="13" style="29" bestFit="1" customWidth="1"/>
    <col min="24" max="25" width="16" style="29" bestFit="1" customWidth="1"/>
    <col min="26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J1" s="46" t="str">
        <f>'Monthly Data'!BH1</f>
        <v>Month Days</v>
      </c>
      <c r="L1" s="29" t="s">
        <v>76</v>
      </c>
      <c r="M1" s="46" t="str">
        <f t="shared" ref="M1:R1" si="0">E1</f>
        <v>HDD12</v>
      </c>
      <c r="N1" s="46" t="str">
        <f t="shared" si="0"/>
        <v>CDD14</v>
      </c>
      <c r="O1" s="46" t="str">
        <f t="shared" si="0"/>
        <v>Trend</v>
      </c>
      <c r="P1" s="46" t="str">
        <f t="shared" si="0"/>
        <v>Ont_FTEAdj</v>
      </c>
      <c r="Q1" s="46" t="str">
        <f t="shared" si="0"/>
        <v>Shoulder</v>
      </c>
      <c r="R1" s="46" t="str">
        <f t="shared" si="0"/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3" si="1">YEAR(A2)</f>
        <v>2010</v>
      </c>
      <c r="C2" s="29">
        <f t="shared" ref="C2:C3" si="2">MONTH(A2)</f>
        <v>1</v>
      </c>
      <c r="D2" s="44">
        <f>'Monthly Data'!E2</f>
        <v>49397907</v>
      </c>
      <c r="E2" s="46">
        <f ca="1">Weather!BL61</f>
        <v>477.14</v>
      </c>
      <c r="F2" s="46">
        <f ca="1">Weather!AY61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J2" s="46">
        <f>'Monthly Data'!BH2</f>
        <v>31</v>
      </c>
      <c r="L2" s="29">
        <f>'Res PW (3) Staff-89'!$B$6</f>
        <v>-56975609.640076801</v>
      </c>
      <c r="M2" s="29">
        <f ca="1">E2*'Res PW (3) Staff-89'!$B$7</f>
        <v>6886354.8453832064</v>
      </c>
      <c r="N2" s="29">
        <f ca="1">F2*'Res PW (3) Staff-89'!$B$8</f>
        <v>0</v>
      </c>
      <c r="O2" s="29">
        <f>G2*'Res PW (3) Staff-89'!$B$9</f>
        <v>-54766.310510309901</v>
      </c>
      <c r="P2" s="162">
        <f>H2*'Res PW (3) Staff-89'!$B$10</f>
        <v>46135131.948231503</v>
      </c>
      <c r="Q2" s="29">
        <f>I2*'Res PW (3) Staff-89'!$B$11</f>
        <v>0</v>
      </c>
      <c r="R2" s="162">
        <f>J2*'Res PW (3) Staff-89'!$B$12</f>
        <v>51248676.412551917</v>
      </c>
      <c r="S2" s="44">
        <f t="shared" ref="S2:S33" ca="1" si="3">SUM(L2:R2)</f>
        <v>47239787.255579516</v>
      </c>
      <c r="T2" s="44">
        <f t="shared" ref="T2:T33" ca="1" si="4">S2-D2</f>
        <v>-2158119.7444204837</v>
      </c>
      <c r="U2" s="48">
        <f t="shared" ref="U2:U33" ca="1" si="5">ABS(T2/D2)</f>
        <v>4.3688485514588378E-2</v>
      </c>
    </row>
    <row r="3" spans="1:21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Data'!E3</f>
        <v>40768686</v>
      </c>
      <c r="E3" s="46">
        <f ca="1">Weather!BL62</f>
        <v>417.05</v>
      </c>
      <c r="F3" s="46">
        <f ca="1">Weather!AY62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J3" s="46">
        <f>'Monthly Data'!BH3</f>
        <v>28</v>
      </c>
      <c r="L3" s="29">
        <f>'Res PW (3) Staff-89'!$B$6</f>
        <v>-56975609.640076801</v>
      </c>
      <c r="M3" s="29">
        <f ca="1">E3*'Res PW (3) Staff-89'!$B$7</f>
        <v>6019101.9161400562</v>
      </c>
      <c r="N3" s="29">
        <f ca="1">F3*'Res PW (3) Staff-89'!$B$8</f>
        <v>0</v>
      </c>
      <c r="O3" s="29">
        <f>G3*'Res PW (3) Staff-89'!$B$9</f>
        <v>-109532.6210206198</v>
      </c>
      <c r="P3" s="162">
        <f>H3*'Res PW (3) Staff-89'!$B$10</f>
        <v>46164381.517729677</v>
      </c>
      <c r="Q3" s="29">
        <f>I3*'Res PW (3) Staff-89'!$B$11</f>
        <v>0</v>
      </c>
      <c r="R3" s="162">
        <f>J3*'Res PW (3) Staff-89'!$B$12</f>
        <v>46289127.082304955</v>
      </c>
      <c r="S3" s="44">
        <f t="shared" ca="1" si="3"/>
        <v>41387468.255077265</v>
      </c>
      <c r="T3" s="44">
        <f t="shared" ca="1" si="4"/>
        <v>618782.2550772652</v>
      </c>
      <c r="U3" s="48">
        <f t="shared" ca="1" si="5"/>
        <v>1.5177880765577413E-2</v>
      </c>
    </row>
    <row r="4" spans="1:21" x14ac:dyDescent="0.2">
      <c r="A4" s="45">
        <f>'Monthly Data'!A4</f>
        <v>40238</v>
      </c>
      <c r="B4" s="29">
        <f t="shared" ref="B4:B65" si="6">YEAR(A4)</f>
        <v>2010</v>
      </c>
      <c r="C4" s="29">
        <f t="shared" ref="C4:C65" si="7">MONTH(A4)</f>
        <v>3</v>
      </c>
      <c r="D4" s="44">
        <f>'Monthly Data'!E4</f>
        <v>40910014</v>
      </c>
      <c r="E4" s="46">
        <f ca="1">Weather!BL63</f>
        <v>332.70999999999992</v>
      </c>
      <c r="F4" s="46">
        <f ca="1">Weather!AY63</f>
        <v>3.0000000000000072E-2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J4" s="46">
        <f>'Monthly Data'!BH4</f>
        <v>31</v>
      </c>
      <c r="L4" s="29">
        <f>'Res PW (3) Staff-89'!$B$6</f>
        <v>-56975609.640076801</v>
      </c>
      <c r="M4" s="29">
        <f ca="1">E4*'Res PW (3) Staff-89'!$B$7</f>
        <v>4801859.2459392343</v>
      </c>
      <c r="N4" s="29">
        <f ca="1">F4*'Res PW (3) Staff-89'!$B$8</f>
        <v>2121.0143901635629</v>
      </c>
      <c r="O4" s="29">
        <f>G4*'Res PW (3) Staff-89'!$B$9</f>
        <v>-164298.93153092969</v>
      </c>
      <c r="P4" s="162">
        <f>H4*'Res PW (3) Staff-89'!$B$10</f>
        <v>46210752.786446296</v>
      </c>
      <c r="Q4" s="29">
        <f>I4*'Res PW (3) Staff-89'!$B$11</f>
        <v>-2271918.2327876701</v>
      </c>
      <c r="R4" s="162">
        <f>J4*'Res PW (3) Staff-89'!$B$12</f>
        <v>51248676.412551917</v>
      </c>
      <c r="S4" s="44">
        <f t="shared" ca="1" si="3"/>
        <v>42851582.654932208</v>
      </c>
      <c r="T4" s="44">
        <f t="shared" ca="1" si="4"/>
        <v>1941568.6549322084</v>
      </c>
      <c r="U4" s="48">
        <f t="shared" ca="1" si="5"/>
        <v>4.7459496223399199E-2</v>
      </c>
    </row>
    <row r="5" spans="1:21" x14ac:dyDescent="0.2">
      <c r="A5" s="45">
        <f>'Monthly Data'!A5</f>
        <v>40269</v>
      </c>
      <c r="B5" s="29">
        <f t="shared" si="6"/>
        <v>2010</v>
      </c>
      <c r="C5" s="29">
        <f t="shared" si="7"/>
        <v>4</v>
      </c>
      <c r="D5" s="44">
        <f>'Monthly Data'!E5</f>
        <v>36681881</v>
      </c>
      <c r="E5" s="46">
        <f ca="1">Weather!BL64</f>
        <v>164.53999999999996</v>
      </c>
      <c r="F5" s="46">
        <f ca="1">Weather!AY64</f>
        <v>1.45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J5" s="46">
        <f>'Monthly Data'!BH5</f>
        <v>30</v>
      </c>
      <c r="L5" s="29">
        <f>'Res PW (3) Staff-89'!$B$6</f>
        <v>-56975609.640076801</v>
      </c>
      <c r="M5" s="29">
        <f ca="1">E5*'Res PW (3) Staff-89'!$B$7</f>
        <v>2374734.5145226824</v>
      </c>
      <c r="N5" s="29">
        <f ca="1">F5*'Res PW (3) Staff-89'!$B$8</f>
        <v>102515.69552457197</v>
      </c>
      <c r="O5" s="29">
        <f>G5*'Res PW (3) Staff-89'!$B$9</f>
        <v>-219065.2420412396</v>
      </c>
      <c r="P5" s="162">
        <f>H5*'Res PW (3) Staff-89'!$B$10</f>
        <v>46264258.096503936</v>
      </c>
      <c r="Q5" s="29">
        <f>I5*'Res PW (3) Staff-89'!$B$11</f>
        <v>-2271918.2327876701</v>
      </c>
      <c r="R5" s="162">
        <f>J5*'Res PW (3) Staff-89'!$B$12</f>
        <v>49595493.302469596</v>
      </c>
      <c r="S5" s="44">
        <f t="shared" ca="1" si="3"/>
        <v>38870408.494115077</v>
      </c>
      <c r="T5" s="44">
        <f t="shared" ca="1" si="4"/>
        <v>2188527.494115077</v>
      </c>
      <c r="U5" s="48">
        <f t="shared" ca="1" si="5"/>
        <v>5.9662357394242596E-2</v>
      </c>
    </row>
    <row r="6" spans="1:21" x14ac:dyDescent="0.2">
      <c r="A6" s="45">
        <f>'Monthly Data'!A6</f>
        <v>40299</v>
      </c>
      <c r="B6" s="29">
        <f t="shared" si="6"/>
        <v>2010</v>
      </c>
      <c r="C6" s="29">
        <f t="shared" si="7"/>
        <v>5</v>
      </c>
      <c r="D6" s="44">
        <f>'Monthly Data'!E6</f>
        <v>44687288</v>
      </c>
      <c r="E6" s="46">
        <f ca="1">Weather!BL65</f>
        <v>35.92</v>
      </c>
      <c r="F6" s="46">
        <f ca="1">Weather!AY65</f>
        <v>50.69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J6" s="46">
        <f>'Monthly Data'!BH6</f>
        <v>31</v>
      </c>
      <c r="L6" s="29">
        <f>'Res PW (3) Staff-89'!$B$6</f>
        <v>-56975609.640076801</v>
      </c>
      <c r="M6" s="29">
        <f ca="1">E6*'Res PW (3) Staff-89'!$B$7</f>
        <v>518417.79361647484</v>
      </c>
      <c r="N6" s="29">
        <f ca="1">F6*'Res PW (3) Staff-89'!$B$8</f>
        <v>3583807.3145796917</v>
      </c>
      <c r="O6" s="29">
        <f>G6*'Res PW (3) Staff-89'!$B$9</f>
        <v>-273831.55255154951</v>
      </c>
      <c r="P6" s="162">
        <f>H6*'Res PW (3) Staff-89'!$B$10</f>
        <v>46419780.197738133</v>
      </c>
      <c r="Q6" s="29">
        <f>I6*'Res PW (3) Staff-89'!$B$11</f>
        <v>-2271918.2327876701</v>
      </c>
      <c r="R6" s="162">
        <f>J6*'Res PW (3) Staff-89'!$B$12</f>
        <v>51248676.412551917</v>
      </c>
      <c r="S6" s="44">
        <f t="shared" ca="1" si="3"/>
        <v>42249322.293070197</v>
      </c>
      <c r="T6" s="44">
        <f t="shared" ca="1" si="4"/>
        <v>-2437965.7069298029</v>
      </c>
      <c r="U6" s="48">
        <f t="shared" ca="1" si="5"/>
        <v>5.4556134776623785E-2</v>
      </c>
    </row>
    <row r="7" spans="1:21" x14ac:dyDescent="0.2">
      <c r="A7" s="45">
        <f>'Monthly Data'!A7</f>
        <v>40330</v>
      </c>
      <c r="B7" s="29">
        <f t="shared" si="6"/>
        <v>2010</v>
      </c>
      <c r="C7" s="29">
        <f t="shared" si="7"/>
        <v>6</v>
      </c>
      <c r="D7" s="44">
        <f>'Monthly Data'!E7</f>
        <v>51533466</v>
      </c>
      <c r="E7" s="46">
        <f ca="1">Weather!BL66</f>
        <v>0.37999999999999989</v>
      </c>
      <c r="F7" s="46">
        <f ca="1">Weather!AY66</f>
        <v>145.17999999999998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J7" s="46">
        <f>'Monthly Data'!BH7</f>
        <v>30</v>
      </c>
      <c r="L7" s="29">
        <f>'Res PW (3) Staff-89'!$B$6</f>
        <v>-56975609.640076801</v>
      </c>
      <c r="M7" s="29">
        <f ca="1">E7*'Res PW (3) Staff-89'!$B$7</f>
        <v>5484.3753222232845</v>
      </c>
      <c r="N7" s="29">
        <f ca="1">F7*'Res PW (3) Staff-89'!$B$8</f>
        <v>10264295.638798177</v>
      </c>
      <c r="O7" s="29">
        <f>G7*'Res PW (3) Staff-89'!$B$9</f>
        <v>-328597.86306185939</v>
      </c>
      <c r="P7" s="162">
        <f>H7*'Res PW (3) Staff-89'!$B$10</f>
        <v>46662337.603332758</v>
      </c>
      <c r="Q7" s="29">
        <f>I7*'Res PW (3) Staff-89'!$B$11</f>
        <v>0</v>
      </c>
      <c r="R7" s="162">
        <f>J7*'Res PW (3) Staff-89'!$B$12</f>
        <v>49595493.302469596</v>
      </c>
      <c r="S7" s="44">
        <f t="shared" ca="1" si="3"/>
        <v>49223403.416784093</v>
      </c>
      <c r="T7" s="44">
        <f t="shared" ca="1" si="4"/>
        <v>-2310062.5832159072</v>
      </c>
      <c r="U7" s="48">
        <f t="shared" ca="1" si="5"/>
        <v>4.4826454778258217E-2</v>
      </c>
    </row>
    <row r="8" spans="1:21" x14ac:dyDescent="0.2">
      <c r="A8" s="45">
        <f>'Monthly Data'!A8</f>
        <v>40360</v>
      </c>
      <c r="B8" s="29">
        <f t="shared" si="6"/>
        <v>2010</v>
      </c>
      <c r="C8" s="29">
        <f t="shared" si="7"/>
        <v>7</v>
      </c>
      <c r="D8" s="44">
        <f>'Monthly Data'!E8</f>
        <v>61497459</v>
      </c>
      <c r="E8" s="46">
        <f ca="1">Weather!BL67</f>
        <v>0</v>
      </c>
      <c r="F8" s="46">
        <f ca="1">Weather!AY67</f>
        <v>268.18999999999994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J8" s="46">
        <f>'Monthly Data'!BH8</f>
        <v>31</v>
      </c>
      <c r="L8" s="29">
        <f>'Res PW (3) Staff-89'!$B$6</f>
        <v>-56975609.640076801</v>
      </c>
      <c r="M8" s="29">
        <f ca="1">E8*'Res PW (3) Staff-89'!$B$7</f>
        <v>0</v>
      </c>
      <c r="N8" s="29">
        <f ca="1">F8*'Res PW (3) Staff-89'!$B$8</f>
        <v>18961161.643265482</v>
      </c>
      <c r="O8" s="29">
        <f>G8*'Res PW (3) Staff-89'!$B$9</f>
        <v>-383364.17357216933</v>
      </c>
      <c r="P8" s="162">
        <f>H8*'Res PW (3) Staff-89'!$B$10</f>
        <v>46806445.238421328</v>
      </c>
      <c r="Q8" s="29">
        <f>I8*'Res PW (3) Staff-89'!$B$11</f>
        <v>0</v>
      </c>
      <c r="R8" s="162">
        <f>J8*'Res PW (3) Staff-89'!$B$12</f>
        <v>51248676.412551917</v>
      </c>
      <c r="S8" s="44">
        <f t="shared" ca="1" si="3"/>
        <v>59657309.480589762</v>
      </c>
      <c r="T8" s="44">
        <f t="shared" ca="1" si="4"/>
        <v>-1840149.5194102377</v>
      </c>
      <c r="U8" s="48">
        <f t="shared" ca="1" si="5"/>
        <v>2.9922366701528882E-2</v>
      </c>
    </row>
    <row r="9" spans="1:21" x14ac:dyDescent="0.2">
      <c r="A9" s="45">
        <f>'Monthly Data'!A9</f>
        <v>40391</v>
      </c>
      <c r="B9" s="29">
        <f t="shared" si="6"/>
        <v>2010</v>
      </c>
      <c r="C9" s="29">
        <f t="shared" si="7"/>
        <v>8</v>
      </c>
      <c r="D9" s="44">
        <f>'Monthly Data'!E9</f>
        <v>57219511</v>
      </c>
      <c r="E9" s="46">
        <f ca="1">Weather!BL68</f>
        <v>0</v>
      </c>
      <c r="F9" s="46">
        <f ca="1">Weather!AY68</f>
        <v>239.59000000000006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J9" s="46">
        <f>'Monthly Data'!BH9</f>
        <v>31</v>
      </c>
      <c r="L9" s="29">
        <f>'Res PW (3) Staff-89'!$B$6</f>
        <v>-56975609.640076801</v>
      </c>
      <c r="M9" s="29">
        <f ca="1">E9*'Res PW (3) Staff-89'!$B$7</f>
        <v>0</v>
      </c>
      <c r="N9" s="29">
        <f ca="1">F9*'Res PW (3) Staff-89'!$B$8</f>
        <v>16939127.924642898</v>
      </c>
      <c r="O9" s="29">
        <f>G9*'Res PW (3) Staff-89'!$B$9</f>
        <v>-438130.4840824792</v>
      </c>
      <c r="P9" s="162">
        <f>H9*'Res PW (3) Staff-89'!$B$10</f>
        <v>46862804.16501537</v>
      </c>
      <c r="Q9" s="29">
        <f>I9*'Res PW (3) Staff-89'!$B$11</f>
        <v>0</v>
      </c>
      <c r="R9" s="162">
        <f>J9*'Res PW (3) Staff-89'!$B$12</f>
        <v>51248676.412551917</v>
      </c>
      <c r="S9" s="44">
        <f t="shared" ca="1" si="3"/>
        <v>57636868.378050901</v>
      </c>
      <c r="T9" s="44">
        <f t="shared" ca="1" si="4"/>
        <v>417357.378050901</v>
      </c>
      <c r="U9" s="48">
        <f t="shared" ca="1" si="5"/>
        <v>7.2939696749750446E-3</v>
      </c>
    </row>
    <row r="10" spans="1:21" x14ac:dyDescent="0.2">
      <c r="A10" s="45">
        <f>'Monthly Data'!A10</f>
        <v>40422</v>
      </c>
      <c r="B10" s="29">
        <f t="shared" si="6"/>
        <v>2010</v>
      </c>
      <c r="C10" s="29">
        <f t="shared" si="7"/>
        <v>9</v>
      </c>
      <c r="D10" s="44">
        <f>'Monthly Data'!E10</f>
        <v>45833578</v>
      </c>
      <c r="E10" s="46">
        <f ca="1">Weather!BL69</f>
        <v>0.49000000000000005</v>
      </c>
      <c r="F10" s="46">
        <f ca="1">Weather!AY69</f>
        <v>132.95000000000002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J10" s="46">
        <f>'Monthly Data'!BH10</f>
        <v>30</v>
      </c>
      <c r="L10" s="29">
        <f>'Res PW (3) Staff-89'!$B$6</f>
        <v>-56975609.640076801</v>
      </c>
      <c r="M10" s="29">
        <f ca="1">E10*'Res PW (3) Staff-89'!$B$7</f>
        <v>7071.957652340554</v>
      </c>
      <c r="N10" s="29">
        <f ca="1">F10*'Res PW (3) Staff-89'!$B$8</f>
        <v>9399628.7724081688</v>
      </c>
      <c r="O10" s="29">
        <f>G10*'Res PW (3) Staff-89'!$B$9</f>
        <v>-492896.79459278908</v>
      </c>
      <c r="P10" s="162">
        <f>H10*'Res PW (3) Staff-89'!$B$10</f>
        <v>46770775.031716235</v>
      </c>
      <c r="Q10" s="29">
        <f>I10*'Res PW (3) Staff-89'!$B$11</f>
        <v>-2271918.2327876701</v>
      </c>
      <c r="R10" s="162">
        <f>J10*'Res PW (3) Staff-89'!$B$12</f>
        <v>49595493.302469596</v>
      </c>
      <c r="S10" s="44">
        <f t="shared" ca="1" si="3"/>
        <v>46032544.396789074</v>
      </c>
      <c r="T10" s="44">
        <f t="shared" ca="1" si="4"/>
        <v>198966.39678907394</v>
      </c>
      <c r="U10" s="48">
        <f t="shared" ca="1" si="5"/>
        <v>4.3410618474750964E-3</v>
      </c>
    </row>
    <row r="11" spans="1:21" x14ac:dyDescent="0.2">
      <c r="A11" s="45">
        <f>'Monthly Data'!A11</f>
        <v>40452</v>
      </c>
      <c r="B11" s="29">
        <f t="shared" si="6"/>
        <v>2010</v>
      </c>
      <c r="C11" s="29">
        <f t="shared" si="7"/>
        <v>10</v>
      </c>
      <c r="D11" s="44">
        <f>'Monthly Data'!E11</f>
        <v>41340554</v>
      </c>
      <c r="E11" s="46">
        <f ca="1">Weather!BL70</f>
        <v>53.33000000000002</v>
      </c>
      <c r="F11" s="46">
        <f ca="1">Weather!AY70</f>
        <v>27.9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J11" s="46">
        <f>'Monthly Data'!BH11</f>
        <v>31</v>
      </c>
      <c r="L11" s="29">
        <f>'Res PW (3) Staff-89'!$B$6</f>
        <v>-56975609.640076801</v>
      </c>
      <c r="M11" s="29">
        <f ca="1">E11*'Res PW (3) Staff-89'!$B$7</f>
        <v>769688.7787741262</v>
      </c>
      <c r="N11" s="29">
        <f ca="1">F11*'Res PW (3) Staff-89'!$B$8</f>
        <v>1972543.3828521089</v>
      </c>
      <c r="O11" s="29">
        <f>G11*'Res PW (3) Staff-89'!$B$9</f>
        <v>-547663.10510309902</v>
      </c>
      <c r="P11" s="162">
        <f>H11*'Res PW (3) Staff-89'!$B$10</f>
        <v>46739385.249815762</v>
      </c>
      <c r="Q11" s="29">
        <f>I11*'Res PW (3) Staff-89'!$B$11</f>
        <v>-2271918.2327876701</v>
      </c>
      <c r="R11" s="162">
        <f>J11*'Res PW (3) Staff-89'!$B$12</f>
        <v>51248676.412551917</v>
      </c>
      <c r="S11" s="44">
        <f t="shared" ca="1" si="3"/>
        <v>40935102.846026346</v>
      </c>
      <c r="T11" s="44">
        <f t="shared" ca="1" si="4"/>
        <v>-405451.15397365391</v>
      </c>
      <c r="U11" s="48">
        <f t="shared" ca="1" si="5"/>
        <v>9.8075887897790121E-3</v>
      </c>
    </row>
    <row r="12" spans="1:21" x14ac:dyDescent="0.2">
      <c r="A12" s="45">
        <f>'Monthly Data'!A12</f>
        <v>40483</v>
      </c>
      <c r="B12" s="29">
        <f t="shared" si="6"/>
        <v>2010</v>
      </c>
      <c r="C12" s="29">
        <f t="shared" si="7"/>
        <v>11</v>
      </c>
      <c r="D12" s="44">
        <f>'Monthly Data'!E12</f>
        <v>39815993</v>
      </c>
      <c r="E12" s="46">
        <f ca="1">Weather!BL71</f>
        <v>207.66000000000003</v>
      </c>
      <c r="F12" s="46">
        <f ca="1">Weather!AY71</f>
        <v>0.69000000000000006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J12" s="46">
        <f>'Monthly Data'!BH12</f>
        <v>30</v>
      </c>
      <c r="L12" s="29">
        <f>'Res PW (3) Staff-89'!$B$6</f>
        <v>-56975609.640076801</v>
      </c>
      <c r="M12" s="29">
        <f ca="1">E12*'Res PW (3) Staff-89'!$B$7</f>
        <v>2997066.787928652</v>
      </c>
      <c r="N12" s="29">
        <f ca="1">F12*'Res PW (3) Staff-89'!$B$8</f>
        <v>48783.33097376184</v>
      </c>
      <c r="O12" s="29">
        <f>G12*'Res PW (3) Staff-89'!$B$9</f>
        <v>-602429.4156134089</v>
      </c>
      <c r="P12" s="162">
        <f>H12*'Res PW (3) Staff-89'!$B$10</f>
        <v>46768634.819313928</v>
      </c>
      <c r="Q12" s="29">
        <f>I12*'Res PW (3) Staff-89'!$B$11</f>
        <v>-2271918.2327876701</v>
      </c>
      <c r="R12" s="162">
        <f>J12*'Res PW (3) Staff-89'!$B$12</f>
        <v>49595493.302469596</v>
      </c>
      <c r="S12" s="44">
        <f t="shared" ca="1" si="3"/>
        <v>39560020.952208064</v>
      </c>
      <c r="T12" s="44">
        <f t="shared" ca="1" si="4"/>
        <v>-255972.0477919355</v>
      </c>
      <c r="U12" s="48">
        <f t="shared" ca="1" si="5"/>
        <v>6.4288751455209344E-3</v>
      </c>
    </row>
    <row r="13" spans="1:21" x14ac:dyDescent="0.2">
      <c r="A13" s="45">
        <f>'Monthly Data'!A13</f>
        <v>40513</v>
      </c>
      <c r="B13" s="29">
        <f t="shared" si="6"/>
        <v>2010</v>
      </c>
      <c r="C13" s="29">
        <f t="shared" si="7"/>
        <v>12</v>
      </c>
      <c r="D13" s="44">
        <f>'Monthly Data'!E13</f>
        <v>47209999</v>
      </c>
      <c r="E13" s="46">
        <f ca="1">Weather!BL72</f>
        <v>351.65000000000003</v>
      </c>
      <c r="F13" s="46">
        <f ca="1">Weather!AY72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J13" s="46">
        <f>'Monthly Data'!BH13</f>
        <v>31</v>
      </c>
      <c r="L13" s="29">
        <f>'Res PW (3) Staff-89'!$B$6</f>
        <v>-56975609.640076801</v>
      </c>
      <c r="M13" s="29">
        <f ca="1">E13*'Res PW (3) Staff-89'!$B$7</f>
        <v>5075212.0580521543</v>
      </c>
      <c r="N13" s="29">
        <f ca="1">F13*'Res PW (3) Staff-89'!$B$8</f>
        <v>0</v>
      </c>
      <c r="O13" s="29">
        <f>G13*'Res PW (3) Staff-89'!$B$9</f>
        <v>-657195.72612371878</v>
      </c>
      <c r="P13" s="162">
        <f>H13*'Res PW (3) Staff-89'!$B$10</f>
        <v>46929864.153620951</v>
      </c>
      <c r="Q13" s="29">
        <f>I13*'Res PW (3) Staff-89'!$B$11</f>
        <v>0</v>
      </c>
      <c r="R13" s="162">
        <f>J13*'Res PW (3) Staff-89'!$B$12</f>
        <v>51248676.412551917</v>
      </c>
      <c r="S13" s="44">
        <f t="shared" ca="1" si="3"/>
        <v>45620947.258024499</v>
      </c>
      <c r="T13" s="44">
        <f t="shared" ca="1" si="4"/>
        <v>-1589051.7419755012</v>
      </c>
      <c r="U13" s="48">
        <f t="shared" ca="1" si="5"/>
        <v>3.365921998802629E-2</v>
      </c>
    </row>
    <row r="14" spans="1:21" x14ac:dyDescent="0.2">
      <c r="A14" s="45">
        <f>'Monthly Data'!A14</f>
        <v>40544</v>
      </c>
      <c r="B14" s="29">
        <f t="shared" si="6"/>
        <v>2011</v>
      </c>
      <c r="C14" s="29">
        <f t="shared" si="7"/>
        <v>1</v>
      </c>
      <c r="D14" s="44">
        <f>'Monthly Data'!E14</f>
        <v>49456916.476147316</v>
      </c>
      <c r="E14" s="46">
        <f ca="1">E2</f>
        <v>477.14</v>
      </c>
      <c r="F14" s="46">
        <f ca="1">F2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J14" s="46">
        <f>'Monthly Data'!BH14</f>
        <v>31</v>
      </c>
      <c r="L14" s="29">
        <f>'Res PW (3) Staff-89'!$B$6</f>
        <v>-56975609.640076801</v>
      </c>
      <c r="M14" s="29">
        <f ca="1">E14*'Res PW (3) Staff-89'!$B$7</f>
        <v>6886354.8453832064</v>
      </c>
      <c r="N14" s="29">
        <f ca="1">F14*'Res PW (3) Staff-89'!$B$8</f>
        <v>0</v>
      </c>
      <c r="O14" s="29">
        <f>G14*'Res PW (3) Staff-89'!$B$9</f>
        <v>-711962.03663402866</v>
      </c>
      <c r="P14" s="162">
        <f>H14*'Res PW (3) Staff-89'!$B$10</f>
        <v>47129617.31116946</v>
      </c>
      <c r="Q14" s="29">
        <f>I14*'Res PW (3) Staff-89'!$B$11</f>
        <v>0</v>
      </c>
      <c r="R14" s="162">
        <f>J14*'Res PW (3) Staff-89'!$B$12</f>
        <v>51248676.412551917</v>
      </c>
      <c r="S14" s="44">
        <f t="shared" ca="1" si="3"/>
        <v>47577076.892393753</v>
      </c>
      <c r="T14" s="44">
        <f t="shared" ca="1" si="4"/>
        <v>-1879839.5837535635</v>
      </c>
      <c r="U14" s="48">
        <f t="shared" ca="1" si="5"/>
        <v>3.8009639858162109E-2</v>
      </c>
    </row>
    <row r="15" spans="1:21" x14ac:dyDescent="0.2">
      <c r="A15" s="45">
        <f>'Monthly Data'!A15</f>
        <v>40575</v>
      </c>
      <c r="B15" s="29">
        <f t="shared" si="6"/>
        <v>2011</v>
      </c>
      <c r="C15" s="29">
        <f t="shared" si="7"/>
        <v>2</v>
      </c>
      <c r="D15" s="44">
        <f>'Monthly Data'!E15</f>
        <v>41737382.476147316</v>
      </c>
      <c r="E15" s="46">
        <f t="shared" ref="E15:F15" ca="1" si="8">E3</f>
        <v>417.05</v>
      </c>
      <c r="F15" s="46">
        <f t="shared" ca="1" si="8"/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J15" s="46">
        <f>'Monthly Data'!BH15</f>
        <v>28</v>
      </c>
      <c r="L15" s="29">
        <f>'Res PW (3) Staff-89'!$B$6</f>
        <v>-56975609.640076801</v>
      </c>
      <c r="M15" s="29">
        <f ca="1">E15*'Res PW (3) Staff-89'!$B$7</f>
        <v>6019101.9161400562</v>
      </c>
      <c r="N15" s="29">
        <f ca="1">F15*'Res PW (3) Staff-89'!$B$8</f>
        <v>0</v>
      </c>
      <c r="O15" s="29">
        <f>G15*'Res PW (3) Staff-89'!$B$9</f>
        <v>-766728.34714433865</v>
      </c>
      <c r="P15" s="162">
        <f>H15*'Res PW (3) Staff-89'!$B$10</f>
        <v>47223786.656870902</v>
      </c>
      <c r="Q15" s="29">
        <f>I15*'Res PW (3) Staff-89'!$B$11</f>
        <v>0</v>
      </c>
      <c r="R15" s="162">
        <f>J15*'Res PW (3) Staff-89'!$B$12</f>
        <v>46289127.082304955</v>
      </c>
      <c r="S15" s="44">
        <f t="shared" ca="1" si="3"/>
        <v>41789677.668094777</v>
      </c>
      <c r="T15" s="44">
        <f t="shared" ca="1" si="4"/>
        <v>52295.191947460175</v>
      </c>
      <c r="U15" s="48">
        <f t="shared" ca="1" si="5"/>
        <v>1.2529581120077809E-3</v>
      </c>
    </row>
    <row r="16" spans="1:21" x14ac:dyDescent="0.2">
      <c r="A16" s="45">
        <f>'Monthly Data'!A16</f>
        <v>40603</v>
      </c>
      <c r="B16" s="29">
        <f t="shared" si="6"/>
        <v>2011</v>
      </c>
      <c r="C16" s="29">
        <f t="shared" si="7"/>
        <v>3</v>
      </c>
      <c r="D16" s="44">
        <f>'Monthly Data'!E16</f>
        <v>42523489.476147316</v>
      </c>
      <c r="E16" s="46">
        <f t="shared" ref="E16:F16" ca="1" si="9">E4</f>
        <v>332.70999999999992</v>
      </c>
      <c r="F16" s="46">
        <f t="shared" ca="1" si="9"/>
        <v>3.0000000000000072E-2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J16" s="46">
        <f>'Monthly Data'!BH16</f>
        <v>31</v>
      </c>
      <c r="L16" s="29">
        <f>'Res PW (3) Staff-89'!$B$6</f>
        <v>-56975609.640076801</v>
      </c>
      <c r="M16" s="29">
        <f ca="1">E16*'Res PW (3) Staff-89'!$B$7</f>
        <v>4801859.2459392343</v>
      </c>
      <c r="N16" s="29">
        <f ca="1">F16*'Res PW (3) Staff-89'!$B$8</f>
        <v>2121.0143901635629</v>
      </c>
      <c r="O16" s="29">
        <f>G16*'Res PW (3) Staff-89'!$B$9</f>
        <v>-821494.65765464853</v>
      </c>
      <c r="P16" s="162">
        <f>H16*'Res PW (3) Staff-89'!$B$10</f>
        <v>47288706.433074169</v>
      </c>
      <c r="Q16" s="29">
        <f>I16*'Res PW (3) Staff-89'!$B$11</f>
        <v>-2271918.2327876701</v>
      </c>
      <c r="R16" s="162">
        <f>J16*'Res PW (3) Staff-89'!$B$12</f>
        <v>51248676.412551917</v>
      </c>
      <c r="S16" s="44">
        <f t="shared" ca="1" si="3"/>
        <v>43272340.575436361</v>
      </c>
      <c r="T16" s="44">
        <f t="shared" ca="1" si="4"/>
        <v>748851.09928904474</v>
      </c>
      <c r="U16" s="48">
        <f t="shared" ca="1" si="5"/>
        <v>1.7610292770283996E-2</v>
      </c>
    </row>
    <row r="17" spans="1:21" x14ac:dyDescent="0.2">
      <c r="A17" s="45">
        <f>'Monthly Data'!A17</f>
        <v>40634</v>
      </c>
      <c r="B17" s="29">
        <f t="shared" si="6"/>
        <v>2011</v>
      </c>
      <c r="C17" s="29">
        <f t="shared" si="7"/>
        <v>4</v>
      </c>
      <c r="D17" s="44">
        <f>'Monthly Data'!E17</f>
        <v>38514761.476147316</v>
      </c>
      <c r="E17" s="46">
        <f t="shared" ref="E17:F17" ca="1" si="10">E5</f>
        <v>164.53999999999996</v>
      </c>
      <c r="F17" s="46">
        <f t="shared" ca="1" si="10"/>
        <v>1.45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J17" s="46">
        <f>'Monthly Data'!BH17</f>
        <v>30</v>
      </c>
      <c r="L17" s="29">
        <f>'Res PW (3) Staff-89'!$B$6</f>
        <v>-56975609.640076801</v>
      </c>
      <c r="M17" s="29">
        <f ca="1">E17*'Res PW (3) Staff-89'!$B$7</f>
        <v>2374734.5145226824</v>
      </c>
      <c r="N17" s="29">
        <f ca="1">F17*'Res PW (3) Staff-89'!$B$8</f>
        <v>102515.69552457197</v>
      </c>
      <c r="O17" s="29">
        <f>G17*'Res PW (3) Staff-89'!$B$9</f>
        <v>-876260.96816495841</v>
      </c>
      <c r="P17" s="162">
        <f>H17*'Res PW (3) Staff-89'!$B$10</f>
        <v>47337931.318327196</v>
      </c>
      <c r="Q17" s="29">
        <f>I17*'Res PW (3) Staff-89'!$B$11</f>
        <v>-2271918.2327876701</v>
      </c>
      <c r="R17" s="162">
        <f>J17*'Res PW (3) Staff-89'!$B$12</f>
        <v>49595493.302469596</v>
      </c>
      <c r="S17" s="44">
        <f t="shared" ca="1" si="3"/>
        <v>39286885.989814617</v>
      </c>
      <c r="T17" s="44">
        <f t="shared" ca="1" si="4"/>
        <v>772124.51366730034</v>
      </c>
      <c r="U17" s="48">
        <f t="shared" ca="1" si="5"/>
        <v>2.0047495663331239E-2</v>
      </c>
    </row>
    <row r="18" spans="1:21" x14ac:dyDescent="0.2">
      <c r="A18" s="45">
        <f>'Monthly Data'!A18</f>
        <v>40664</v>
      </c>
      <c r="B18" s="29">
        <f t="shared" si="6"/>
        <v>2011</v>
      </c>
      <c r="C18" s="29">
        <f t="shared" si="7"/>
        <v>5</v>
      </c>
      <c r="D18" s="44">
        <f>'Monthly Data'!E18</f>
        <v>42499355.476147316</v>
      </c>
      <c r="E18" s="46">
        <f t="shared" ref="E18:F18" ca="1" si="11">E6</f>
        <v>35.92</v>
      </c>
      <c r="F18" s="46">
        <f t="shared" ca="1" si="11"/>
        <v>50.69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J18" s="46">
        <f>'Monthly Data'!BH18</f>
        <v>31</v>
      </c>
      <c r="L18" s="29">
        <f>'Res PW (3) Staff-89'!$B$6</f>
        <v>-56975609.640076801</v>
      </c>
      <c r="M18" s="29">
        <f ca="1">E18*'Res PW (3) Staff-89'!$B$7</f>
        <v>518417.79361647484</v>
      </c>
      <c r="N18" s="29">
        <f ca="1">F18*'Res PW (3) Staff-89'!$B$8</f>
        <v>3583807.3145796917</v>
      </c>
      <c r="O18" s="29">
        <f>G18*'Res PW (3) Staff-89'!$B$9</f>
        <v>-931027.27867526829</v>
      </c>
      <c r="P18" s="162">
        <f>H18*'Res PW (3) Staff-89'!$B$10</f>
        <v>47411411.944139689</v>
      </c>
      <c r="Q18" s="29">
        <f>I18*'Res PW (3) Staff-89'!$B$11</f>
        <v>-2271918.2327876701</v>
      </c>
      <c r="R18" s="162">
        <f>J18*'Res PW (3) Staff-89'!$B$12</f>
        <v>51248676.412551917</v>
      </c>
      <c r="S18" s="44">
        <f t="shared" ca="1" si="3"/>
        <v>42583758.31334804</v>
      </c>
      <c r="T18" s="44">
        <f t="shared" ca="1" si="4"/>
        <v>84402.837200723588</v>
      </c>
      <c r="U18" s="48">
        <f t="shared" ca="1" si="5"/>
        <v>1.9859792285107599E-3</v>
      </c>
    </row>
    <row r="19" spans="1:21" x14ac:dyDescent="0.2">
      <c r="A19" s="45">
        <f>'Monthly Data'!A19</f>
        <v>40695</v>
      </c>
      <c r="B19" s="29">
        <f t="shared" si="6"/>
        <v>2011</v>
      </c>
      <c r="C19" s="29">
        <f t="shared" si="7"/>
        <v>6</v>
      </c>
      <c r="D19" s="44">
        <f>'Monthly Data'!E19</f>
        <v>49779830.476147316</v>
      </c>
      <c r="E19" s="46">
        <f t="shared" ref="E19:F19" ca="1" si="12">E7</f>
        <v>0.37999999999999989</v>
      </c>
      <c r="F19" s="46">
        <f t="shared" ca="1" si="12"/>
        <v>145.17999999999998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J19" s="46">
        <f>'Monthly Data'!BH19</f>
        <v>30</v>
      </c>
      <c r="L19" s="29">
        <f>'Res PW (3) Staff-89'!$B$6</f>
        <v>-56975609.640076801</v>
      </c>
      <c r="M19" s="29">
        <f ca="1">E19*'Res PW (3) Staff-89'!$B$7</f>
        <v>5484.3753222232845</v>
      </c>
      <c r="N19" s="29">
        <f ca="1">F19*'Res PW (3) Staff-89'!$B$8</f>
        <v>10264295.638798177</v>
      </c>
      <c r="O19" s="29">
        <f>G19*'Res PW (3) Staff-89'!$B$9</f>
        <v>-985793.58918557817</v>
      </c>
      <c r="P19" s="162">
        <f>H19*'Res PW (3) Staff-89'!$B$10</f>
        <v>47526983.41386418</v>
      </c>
      <c r="Q19" s="29">
        <f>I19*'Res PW (3) Staff-89'!$B$11</f>
        <v>0</v>
      </c>
      <c r="R19" s="162">
        <f>J19*'Res PW (3) Staff-89'!$B$12</f>
        <v>49595493.302469596</v>
      </c>
      <c r="S19" s="44">
        <f t="shared" ca="1" si="3"/>
        <v>49430853.501191795</v>
      </c>
      <c r="T19" s="44">
        <f t="shared" ca="1" si="4"/>
        <v>-348976.97495552152</v>
      </c>
      <c r="U19" s="48">
        <f t="shared" ca="1" si="5"/>
        <v>7.010409067639123E-3</v>
      </c>
    </row>
    <row r="20" spans="1:21" x14ac:dyDescent="0.2">
      <c r="A20" s="45">
        <f>'Monthly Data'!A20</f>
        <v>40725</v>
      </c>
      <c r="B20" s="29">
        <f t="shared" si="6"/>
        <v>2011</v>
      </c>
      <c r="C20" s="29">
        <f t="shared" si="7"/>
        <v>7</v>
      </c>
      <c r="D20" s="44">
        <f>'Monthly Data'!E20</f>
        <v>61715744.476147316</v>
      </c>
      <c r="E20" s="46">
        <f t="shared" ref="E20:F20" ca="1" si="13">E8</f>
        <v>0</v>
      </c>
      <c r="F20" s="46">
        <f t="shared" ca="1" si="13"/>
        <v>268.18999999999994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J20" s="46">
        <f>'Monthly Data'!BH20</f>
        <v>31</v>
      </c>
      <c r="L20" s="29">
        <f>'Res PW (3) Staff-89'!$B$6</f>
        <v>-56975609.640076801</v>
      </c>
      <c r="M20" s="29">
        <f ca="1">E20*'Res PW (3) Staff-89'!$B$7</f>
        <v>0</v>
      </c>
      <c r="N20" s="29">
        <f ca="1">F20*'Res PW (3) Staff-89'!$B$8</f>
        <v>18961161.643265482</v>
      </c>
      <c r="O20" s="29">
        <f>G20*'Res PW (3) Staff-89'!$B$9</f>
        <v>-1040559.8996958882</v>
      </c>
      <c r="P20" s="162">
        <f>H20*'Res PW (3) Staff-89'!$B$10</f>
        <v>47554092.770960055</v>
      </c>
      <c r="Q20" s="29">
        <f>I20*'Res PW (3) Staff-89'!$B$11</f>
        <v>0</v>
      </c>
      <c r="R20" s="162">
        <f>J20*'Res PW (3) Staff-89'!$B$12</f>
        <v>51248676.412551917</v>
      </c>
      <c r="S20" s="44">
        <f t="shared" ca="1" si="3"/>
        <v>59747761.287004769</v>
      </c>
      <c r="T20" s="44">
        <f t="shared" ca="1" si="4"/>
        <v>-1967983.1891425475</v>
      </c>
      <c r="U20" s="48">
        <f t="shared" ca="1" si="5"/>
        <v>3.1887862746323326E-2</v>
      </c>
    </row>
    <row r="21" spans="1:21" x14ac:dyDescent="0.2">
      <c r="A21" s="45">
        <f>'Monthly Data'!A21</f>
        <v>40756</v>
      </c>
      <c r="B21" s="29">
        <f t="shared" si="6"/>
        <v>2011</v>
      </c>
      <c r="C21" s="29">
        <f t="shared" si="7"/>
        <v>8</v>
      </c>
      <c r="D21" s="44">
        <f>'Monthly Data'!E21</f>
        <v>56143271.476147316</v>
      </c>
      <c r="E21" s="46">
        <f t="shared" ref="E21:F21" ca="1" si="14">E9</f>
        <v>0</v>
      </c>
      <c r="F21" s="46">
        <f t="shared" ca="1" si="14"/>
        <v>239.59000000000006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J21" s="46">
        <f>'Monthly Data'!BH21</f>
        <v>31</v>
      </c>
      <c r="L21" s="29">
        <f>'Res PW (3) Staff-89'!$B$6</f>
        <v>-56975609.640076801</v>
      </c>
      <c r="M21" s="29">
        <f ca="1">E21*'Res PW (3) Staff-89'!$B$7</f>
        <v>0</v>
      </c>
      <c r="N21" s="29">
        <f ca="1">F21*'Res PW (3) Staff-89'!$B$8</f>
        <v>16939127.924642898</v>
      </c>
      <c r="O21" s="29">
        <f>G21*'Res PW (3) Staff-89'!$B$9</f>
        <v>-1095326.210206198</v>
      </c>
      <c r="P21" s="162">
        <f>H21*'Res PW (3) Staff-89'!$B$10</f>
        <v>47637561.054649964</v>
      </c>
      <c r="Q21" s="29">
        <f>I21*'Res PW (3) Staff-89'!$B$11</f>
        <v>0</v>
      </c>
      <c r="R21" s="162">
        <f>J21*'Res PW (3) Staff-89'!$B$12</f>
        <v>51248676.412551917</v>
      </c>
      <c r="S21" s="44">
        <f t="shared" ca="1" si="3"/>
        <v>57754429.541561782</v>
      </c>
      <c r="T21" s="44">
        <f t="shared" ca="1" si="4"/>
        <v>1611158.065414466</v>
      </c>
      <c r="U21" s="48">
        <f t="shared" ca="1" si="5"/>
        <v>2.8697260117785846E-2</v>
      </c>
    </row>
    <row r="22" spans="1:21" x14ac:dyDescent="0.2">
      <c r="A22" s="45">
        <f>'Monthly Data'!A22</f>
        <v>40787</v>
      </c>
      <c r="B22" s="29">
        <f t="shared" si="6"/>
        <v>2011</v>
      </c>
      <c r="C22" s="29">
        <f t="shared" si="7"/>
        <v>9</v>
      </c>
      <c r="D22" s="44">
        <f>'Monthly Data'!E22</f>
        <v>44393787.476147316</v>
      </c>
      <c r="E22" s="46">
        <f t="shared" ref="E22:F22" ca="1" si="15">E10</f>
        <v>0.49000000000000005</v>
      </c>
      <c r="F22" s="46">
        <f t="shared" ca="1" si="15"/>
        <v>132.95000000000002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J22" s="46">
        <f>'Monthly Data'!BH22</f>
        <v>30</v>
      </c>
      <c r="L22" s="29">
        <f>'Res PW (3) Staff-89'!$B$6</f>
        <v>-56975609.640076801</v>
      </c>
      <c r="M22" s="29">
        <f ca="1">E22*'Res PW (3) Staff-89'!$B$7</f>
        <v>7071.957652340554</v>
      </c>
      <c r="N22" s="29">
        <f ca="1">F22*'Res PW (3) Staff-89'!$B$8</f>
        <v>9399628.7724081688</v>
      </c>
      <c r="O22" s="29">
        <f>G22*'Res PW (3) Staff-89'!$B$9</f>
        <v>-1150092.5207165079</v>
      </c>
      <c r="P22" s="162">
        <f>H22*'Res PW (3) Staff-89'!$B$10</f>
        <v>47615445.526492804</v>
      </c>
      <c r="Q22" s="29">
        <f>I22*'Res PW (3) Staff-89'!$B$11</f>
        <v>-2271918.2327876701</v>
      </c>
      <c r="R22" s="162">
        <f>J22*'Res PW (3) Staff-89'!$B$12</f>
        <v>49595493.302469596</v>
      </c>
      <c r="S22" s="44">
        <f t="shared" ca="1" si="3"/>
        <v>46220019.165441923</v>
      </c>
      <c r="T22" s="44">
        <f t="shared" ca="1" si="4"/>
        <v>1826231.6892946064</v>
      </c>
      <c r="U22" s="48">
        <f t="shared" ca="1" si="5"/>
        <v>4.1137100326838226E-2</v>
      </c>
    </row>
    <row r="23" spans="1:21" x14ac:dyDescent="0.2">
      <c r="A23" s="45">
        <f>'Monthly Data'!A23</f>
        <v>40817</v>
      </c>
      <c r="B23" s="29">
        <f t="shared" si="6"/>
        <v>2011</v>
      </c>
      <c r="C23" s="29">
        <f t="shared" si="7"/>
        <v>10</v>
      </c>
      <c r="D23" s="44">
        <f>'Monthly Data'!E23</f>
        <v>41972796.476147316</v>
      </c>
      <c r="E23" s="46">
        <f t="shared" ref="E23:F23" ca="1" si="16">E11</f>
        <v>53.33000000000002</v>
      </c>
      <c r="F23" s="46">
        <f t="shared" ca="1" si="16"/>
        <v>27.9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J23" s="46">
        <f>'Monthly Data'!BH23</f>
        <v>31</v>
      </c>
      <c r="L23" s="29">
        <f>'Res PW (3) Staff-89'!$B$6</f>
        <v>-56975609.640076801</v>
      </c>
      <c r="M23" s="29">
        <f ca="1">E23*'Res PW (3) Staff-89'!$B$7</f>
        <v>769688.7787741262</v>
      </c>
      <c r="N23" s="29">
        <f ca="1">F23*'Res PW (3) Staff-89'!$B$8</f>
        <v>1972543.3828521089</v>
      </c>
      <c r="O23" s="29">
        <f>G23*'Res PW (3) Staff-89'!$B$9</f>
        <v>-1204858.8312268178</v>
      </c>
      <c r="P23" s="162">
        <f>H23*'Res PW (3) Staff-89'!$B$10</f>
        <v>47570501.066044398</v>
      </c>
      <c r="Q23" s="29">
        <f>I23*'Res PW (3) Staff-89'!$B$11</f>
        <v>-2271918.2327876701</v>
      </c>
      <c r="R23" s="162">
        <f>J23*'Res PW (3) Staff-89'!$B$12</f>
        <v>51248676.412551917</v>
      </c>
      <c r="S23" s="44">
        <f t="shared" ca="1" si="3"/>
        <v>41109022.936131261</v>
      </c>
      <c r="T23" s="44">
        <f t="shared" ca="1" si="4"/>
        <v>-863773.54001605511</v>
      </c>
      <c r="U23" s="48">
        <f t="shared" ca="1" si="5"/>
        <v>2.0579365983082118E-2</v>
      </c>
    </row>
    <row r="24" spans="1:21" x14ac:dyDescent="0.2">
      <c r="A24" s="45">
        <f>'Monthly Data'!A24</f>
        <v>40848</v>
      </c>
      <c r="B24" s="29">
        <f t="shared" si="6"/>
        <v>2011</v>
      </c>
      <c r="C24" s="29">
        <f t="shared" si="7"/>
        <v>11</v>
      </c>
      <c r="D24" s="44">
        <f>'Monthly Data'!E24</f>
        <v>39897288.476147316</v>
      </c>
      <c r="E24" s="46">
        <f t="shared" ref="E24:F24" ca="1" si="17">E12</f>
        <v>207.66000000000003</v>
      </c>
      <c r="F24" s="46">
        <f t="shared" ca="1" si="17"/>
        <v>0.69000000000000006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J24" s="46">
        <f>'Monthly Data'!BH24</f>
        <v>30</v>
      </c>
      <c r="L24" s="29">
        <f>'Res PW (3) Staff-89'!$B$6</f>
        <v>-56975609.640076801</v>
      </c>
      <c r="M24" s="29">
        <f ca="1">E24*'Res PW (3) Staff-89'!$B$7</f>
        <v>2997066.787928652</v>
      </c>
      <c r="N24" s="29">
        <f ca="1">F24*'Res PW (3) Staff-89'!$B$8</f>
        <v>48783.33097376184</v>
      </c>
      <c r="O24" s="29">
        <f>G24*'Res PW (3) Staff-89'!$B$9</f>
        <v>-1259625.1417371277</v>
      </c>
      <c r="P24" s="162">
        <f>H24*'Res PW (3) Staff-89'!$B$10</f>
        <v>47532690.646936998</v>
      </c>
      <c r="Q24" s="29">
        <f>I24*'Res PW (3) Staff-89'!$B$11</f>
        <v>-2271918.2327876701</v>
      </c>
      <c r="R24" s="162">
        <f>J24*'Res PW (3) Staff-89'!$B$12</f>
        <v>49595493.302469596</v>
      </c>
      <c r="S24" s="44">
        <f t="shared" ca="1" si="3"/>
        <v>39666881.053707413</v>
      </c>
      <c r="T24" s="44">
        <f t="shared" ca="1" si="4"/>
        <v>-230407.42243990302</v>
      </c>
      <c r="U24" s="48">
        <f t="shared" ca="1" si="5"/>
        <v>5.7750145746784925E-3</v>
      </c>
    </row>
    <row r="25" spans="1:21" x14ac:dyDescent="0.2">
      <c r="A25" s="45">
        <f>'Monthly Data'!A25</f>
        <v>40878</v>
      </c>
      <c r="B25" s="29">
        <f t="shared" si="6"/>
        <v>2011</v>
      </c>
      <c r="C25" s="29">
        <f t="shared" si="7"/>
        <v>12</v>
      </c>
      <c r="D25" s="44">
        <f>'Monthly Data'!E25</f>
        <v>43807291.476147316</v>
      </c>
      <c r="E25" s="46">
        <f t="shared" ref="E25:F25" ca="1" si="18">E13</f>
        <v>351.65000000000003</v>
      </c>
      <c r="F25" s="46">
        <f t="shared" ca="1" si="18"/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J25" s="46">
        <f>'Monthly Data'!BH25</f>
        <v>31</v>
      </c>
      <c r="L25" s="29">
        <f>'Res PW (3) Staff-89'!$B$6</f>
        <v>-56975609.640076801</v>
      </c>
      <c r="M25" s="29">
        <f ca="1">E25*'Res PW (3) Staff-89'!$B$7</f>
        <v>5075212.0580521543</v>
      </c>
      <c r="N25" s="29">
        <f ca="1">F25*'Res PW (3) Staff-89'!$B$8</f>
        <v>0</v>
      </c>
      <c r="O25" s="29">
        <f>G25*'Res PW (3) Staff-89'!$B$9</f>
        <v>-1314391.4522474376</v>
      </c>
      <c r="P25" s="162">
        <f>H25*'Res PW (3) Staff-89'!$B$10</f>
        <v>47566220.641239785</v>
      </c>
      <c r="Q25" s="29">
        <f>I25*'Res PW (3) Staff-89'!$B$11</f>
        <v>0</v>
      </c>
      <c r="R25" s="162">
        <f>J25*'Res PW (3) Staff-89'!$B$12</f>
        <v>51248676.412551917</v>
      </c>
      <c r="S25" s="44">
        <f t="shared" ca="1" si="3"/>
        <v>45600108.019519612</v>
      </c>
      <c r="T25" s="44">
        <f t="shared" ca="1" si="4"/>
        <v>1792816.5433722958</v>
      </c>
      <c r="U25" s="48">
        <f t="shared" ca="1" si="5"/>
        <v>4.0925071670967574E-2</v>
      </c>
    </row>
    <row r="26" spans="1:21" x14ac:dyDescent="0.2">
      <c r="A26" s="45">
        <f>'Monthly Data'!A26</f>
        <v>40909</v>
      </c>
      <c r="B26" s="29">
        <f t="shared" si="6"/>
        <v>2012</v>
      </c>
      <c r="C26" s="29">
        <f t="shared" si="7"/>
        <v>1</v>
      </c>
      <c r="D26" s="44">
        <f>'Monthly Data'!E26</f>
        <v>47070680.897265725</v>
      </c>
      <c r="E26" s="46">
        <f t="shared" ref="E26:F26" ca="1" si="19">E14</f>
        <v>477.14</v>
      </c>
      <c r="F26" s="46">
        <f t="shared" ca="1" si="19"/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J26" s="46">
        <f>'Monthly Data'!BH26</f>
        <v>31</v>
      </c>
      <c r="L26" s="29">
        <f>'Res PW (3) Staff-89'!$B$6</f>
        <v>-56975609.640076801</v>
      </c>
      <c r="M26" s="29">
        <f ca="1">E26*'Res PW (3) Staff-89'!$B$7</f>
        <v>6886354.8453832064</v>
      </c>
      <c r="N26" s="29">
        <f ca="1">F26*'Res PW (3) Staff-89'!$B$8</f>
        <v>0</v>
      </c>
      <c r="O26" s="29">
        <f>G26*'Res PW (3) Staff-89'!$B$9</f>
        <v>-1369157.7627577474</v>
      </c>
      <c r="P26" s="162">
        <f>H26*'Res PW (3) Staff-89'!$B$10</f>
        <v>47609738.293419994</v>
      </c>
      <c r="Q26" s="29">
        <f>I26*'Res PW (3) Staff-89'!$B$11</f>
        <v>0</v>
      </c>
      <c r="R26" s="162">
        <f>J26*'Res PW (3) Staff-89'!$B$12</f>
        <v>51248676.412551917</v>
      </c>
      <c r="S26" s="44">
        <f t="shared" ca="1" si="3"/>
        <v>47400002.148520567</v>
      </c>
      <c r="T26" s="44">
        <f t="shared" ca="1" si="4"/>
        <v>329321.25125484169</v>
      </c>
      <c r="U26" s="48">
        <f t="shared" ca="1" si="5"/>
        <v>6.996313734521982E-3</v>
      </c>
    </row>
    <row r="27" spans="1:21" x14ac:dyDescent="0.2">
      <c r="A27" s="45">
        <f>'Monthly Data'!A27</f>
        <v>40940</v>
      </c>
      <c r="B27" s="29">
        <f t="shared" si="6"/>
        <v>2012</v>
      </c>
      <c r="C27" s="29">
        <f t="shared" si="7"/>
        <v>2</v>
      </c>
      <c r="D27" s="44">
        <f>'Monthly Data'!E27</f>
        <v>40386842.897265725</v>
      </c>
      <c r="E27" s="46">
        <f t="shared" ref="E27:F27" ca="1" si="20">E15</f>
        <v>417.05</v>
      </c>
      <c r="F27" s="46">
        <f t="shared" ca="1" si="20"/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J27" s="46">
        <f>'Monthly Data'!BH27</f>
        <v>29</v>
      </c>
      <c r="L27" s="29">
        <f>'Res PW (3) Staff-89'!$B$6</f>
        <v>-56975609.640076801</v>
      </c>
      <c r="M27" s="29">
        <f ca="1">E27*'Res PW (3) Staff-89'!$B$7</f>
        <v>6019101.9161400562</v>
      </c>
      <c r="N27" s="29">
        <f ca="1">F27*'Res PW (3) Staff-89'!$B$8</f>
        <v>0</v>
      </c>
      <c r="O27" s="29">
        <f>G27*'Res PW (3) Staff-89'!$B$9</f>
        <v>-1423924.0732680573</v>
      </c>
      <c r="P27" s="162">
        <f>H27*'Res PW (3) Staff-89'!$B$10</f>
        <v>47589049.573531039</v>
      </c>
      <c r="Q27" s="29">
        <f>I27*'Res PW (3) Staff-89'!$B$11</f>
        <v>0</v>
      </c>
      <c r="R27" s="162">
        <f>J27*'Res PW (3) Staff-89'!$B$12</f>
        <v>47942310.192387275</v>
      </c>
      <c r="S27" s="44">
        <f t="shared" ca="1" si="3"/>
        <v>43150927.968713515</v>
      </c>
      <c r="T27" s="44">
        <f t="shared" ca="1" si="4"/>
        <v>2764085.0714477897</v>
      </c>
      <c r="U27" s="48">
        <f t="shared" ca="1" si="5"/>
        <v>6.8440236303663249E-2</v>
      </c>
    </row>
    <row r="28" spans="1:21" x14ac:dyDescent="0.2">
      <c r="A28" s="45">
        <f>'Monthly Data'!A28</f>
        <v>40969</v>
      </c>
      <c r="B28" s="29">
        <f t="shared" si="6"/>
        <v>2012</v>
      </c>
      <c r="C28" s="29">
        <f t="shared" si="7"/>
        <v>3</v>
      </c>
      <c r="D28" s="44">
        <f>'Monthly Data'!E28</f>
        <v>39034538.897265725</v>
      </c>
      <c r="E28" s="46">
        <f t="shared" ref="E28:F28" ca="1" si="21">E16</f>
        <v>332.70999999999992</v>
      </c>
      <c r="F28" s="46">
        <f t="shared" ca="1" si="21"/>
        <v>3.0000000000000072E-2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J28" s="46">
        <f>'Monthly Data'!BH28</f>
        <v>31</v>
      </c>
      <c r="L28" s="29">
        <f>'Res PW (3) Staff-89'!$B$6</f>
        <v>-56975609.640076801</v>
      </c>
      <c r="M28" s="29">
        <f ca="1">E28*'Res PW (3) Staff-89'!$B$7</f>
        <v>4801859.2459392343</v>
      </c>
      <c r="N28" s="29">
        <f ca="1">F28*'Res PW (3) Staff-89'!$B$8</f>
        <v>2121.0143901635629</v>
      </c>
      <c r="O28" s="29">
        <f>G28*'Res PW (3) Staff-89'!$B$9</f>
        <v>-1478690.3837783674</v>
      </c>
      <c r="P28" s="162">
        <f>H28*'Res PW (3) Staff-89'!$B$10</f>
        <v>47612591.909956403</v>
      </c>
      <c r="Q28" s="29">
        <f>I28*'Res PW (3) Staff-89'!$B$11</f>
        <v>-2271918.2327876701</v>
      </c>
      <c r="R28" s="162">
        <f>J28*'Res PW (3) Staff-89'!$B$12</f>
        <v>51248676.412551917</v>
      </c>
      <c r="S28" s="44">
        <f t="shared" ca="1" si="3"/>
        <v>42939030.326194875</v>
      </c>
      <c r="T28" s="44">
        <f t="shared" ca="1" si="4"/>
        <v>3904491.4289291501</v>
      </c>
      <c r="U28" s="48">
        <f t="shared" ca="1" si="5"/>
        <v>0.10002658002968366</v>
      </c>
    </row>
    <row r="29" spans="1:21" x14ac:dyDescent="0.2">
      <c r="A29" s="45">
        <f>'Monthly Data'!A29</f>
        <v>41000</v>
      </c>
      <c r="B29" s="29">
        <f t="shared" si="6"/>
        <v>2012</v>
      </c>
      <c r="C29" s="29">
        <f t="shared" si="7"/>
        <v>4</v>
      </c>
      <c r="D29" s="44">
        <f>'Monthly Data'!E29</f>
        <v>37958885.897265725</v>
      </c>
      <c r="E29" s="46">
        <f t="shared" ref="E29:F29" ca="1" si="22">E17</f>
        <v>164.53999999999996</v>
      </c>
      <c r="F29" s="46">
        <f t="shared" ca="1" si="22"/>
        <v>1.45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J29" s="46">
        <f>'Monthly Data'!BH29</f>
        <v>30</v>
      </c>
      <c r="L29" s="29">
        <f>'Res PW (3) Staff-89'!$B$6</f>
        <v>-56975609.640076801</v>
      </c>
      <c r="M29" s="29">
        <f ca="1">E29*'Res PW (3) Staff-89'!$B$7</f>
        <v>2374734.5145226824</v>
      </c>
      <c r="N29" s="29">
        <f ca="1">F29*'Res PW (3) Staff-89'!$B$8</f>
        <v>102515.69552457197</v>
      </c>
      <c r="O29" s="29">
        <f>G29*'Res PW (3) Staff-89'!$B$9</f>
        <v>-1533456.6942886773</v>
      </c>
      <c r="P29" s="162">
        <f>H29*'Res PW (3) Staff-89'!$B$10</f>
        <v>47696773.597780421</v>
      </c>
      <c r="Q29" s="29">
        <f>I29*'Res PW (3) Staff-89'!$B$11</f>
        <v>-2271918.2327876701</v>
      </c>
      <c r="R29" s="162">
        <f>J29*'Res PW (3) Staff-89'!$B$12</f>
        <v>49595493.302469596</v>
      </c>
      <c r="S29" s="44">
        <f t="shared" ca="1" si="3"/>
        <v>38988532.543144122</v>
      </c>
      <c r="T29" s="44">
        <f t="shared" ca="1" si="4"/>
        <v>1029646.6458783969</v>
      </c>
      <c r="U29" s="48">
        <f t="shared" ca="1" si="5"/>
        <v>2.7125312599139403E-2</v>
      </c>
    </row>
    <row r="30" spans="1:21" x14ac:dyDescent="0.2">
      <c r="A30" s="45">
        <f>'Monthly Data'!A30</f>
        <v>41030</v>
      </c>
      <c r="B30" s="29">
        <f t="shared" si="6"/>
        <v>2012</v>
      </c>
      <c r="C30" s="29">
        <f t="shared" si="7"/>
        <v>5</v>
      </c>
      <c r="D30" s="44">
        <f>'Monthly Data'!E30</f>
        <v>43107352.897265725</v>
      </c>
      <c r="E30" s="46">
        <f t="shared" ref="E30:F30" ca="1" si="23">E18</f>
        <v>35.92</v>
      </c>
      <c r="F30" s="46">
        <f t="shared" ca="1" si="23"/>
        <v>50.69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J30" s="46">
        <f>'Monthly Data'!BH30</f>
        <v>31</v>
      </c>
      <c r="L30" s="29">
        <f>'Res PW (3) Staff-89'!$B$6</f>
        <v>-56975609.640076801</v>
      </c>
      <c r="M30" s="29">
        <f ca="1">E30*'Res PW (3) Staff-89'!$B$7</f>
        <v>518417.79361647484</v>
      </c>
      <c r="N30" s="29">
        <f ca="1">F30*'Res PW (3) Staff-89'!$B$8</f>
        <v>3583807.3145796917</v>
      </c>
      <c r="O30" s="29">
        <f>G30*'Res PW (3) Staff-89'!$B$9</f>
        <v>-1588223.0047989872</v>
      </c>
      <c r="P30" s="162">
        <f>H30*'Res PW (3) Staff-89'!$B$10</f>
        <v>47727449.9755468</v>
      </c>
      <c r="Q30" s="29">
        <f>I30*'Res PW (3) Staff-89'!$B$11</f>
        <v>-2271918.2327876701</v>
      </c>
      <c r="R30" s="162">
        <f>J30*'Res PW (3) Staff-89'!$B$12</f>
        <v>51248676.412551917</v>
      </c>
      <c r="S30" s="44">
        <f t="shared" ca="1" si="3"/>
        <v>42242600.61863143</v>
      </c>
      <c r="T30" s="44">
        <f t="shared" ca="1" si="4"/>
        <v>-864752.27863429487</v>
      </c>
      <c r="U30" s="48">
        <f t="shared" ca="1" si="5"/>
        <v>2.0060435645287457E-2</v>
      </c>
    </row>
    <row r="31" spans="1:21" x14ac:dyDescent="0.2">
      <c r="A31" s="45">
        <f>'Monthly Data'!A31</f>
        <v>41061</v>
      </c>
      <c r="B31" s="29">
        <f t="shared" si="6"/>
        <v>2012</v>
      </c>
      <c r="C31" s="29">
        <f t="shared" si="7"/>
        <v>6</v>
      </c>
      <c r="D31" s="44">
        <f>'Monthly Data'!E31</f>
        <v>53239807.897265725</v>
      </c>
      <c r="E31" s="46">
        <f t="shared" ref="E31:F31" ca="1" si="24">E19</f>
        <v>0.37999999999999989</v>
      </c>
      <c r="F31" s="46">
        <f t="shared" ca="1" si="24"/>
        <v>145.17999999999998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J31" s="46">
        <f>'Monthly Data'!BH31</f>
        <v>30</v>
      </c>
      <c r="L31" s="29">
        <f>'Res PW (3) Staff-89'!$B$6</f>
        <v>-56975609.640076801</v>
      </c>
      <c r="M31" s="29">
        <f ca="1">E31*'Res PW (3) Staff-89'!$B$7</f>
        <v>5484.3753222232845</v>
      </c>
      <c r="N31" s="29">
        <f ca="1">F31*'Res PW (3) Staff-89'!$B$8</f>
        <v>10264295.638798177</v>
      </c>
      <c r="O31" s="29">
        <f>G31*'Res PW (3) Staff-89'!$B$9</f>
        <v>-1642989.3153092971</v>
      </c>
      <c r="P31" s="162">
        <f>H31*'Res PW (3) Staff-89'!$B$10</f>
        <v>47750278.907838054</v>
      </c>
      <c r="Q31" s="29">
        <f>I31*'Res PW (3) Staff-89'!$B$11</f>
        <v>0</v>
      </c>
      <c r="R31" s="162">
        <f>J31*'Res PW (3) Staff-89'!$B$12</f>
        <v>49595493.302469596</v>
      </c>
      <c r="S31" s="44">
        <f t="shared" ca="1" si="3"/>
        <v>48996953.269041955</v>
      </c>
      <c r="T31" s="44">
        <f t="shared" ca="1" si="4"/>
        <v>-4242854.6282237694</v>
      </c>
      <c r="U31" s="48">
        <f t="shared" ca="1" si="5"/>
        <v>7.9693274558972862E-2</v>
      </c>
    </row>
    <row r="32" spans="1:21" x14ac:dyDescent="0.2">
      <c r="A32" s="45">
        <f>'Monthly Data'!A32</f>
        <v>41091</v>
      </c>
      <c r="B32" s="29">
        <f t="shared" si="6"/>
        <v>2012</v>
      </c>
      <c r="C32" s="29">
        <f t="shared" si="7"/>
        <v>7</v>
      </c>
      <c r="D32" s="44">
        <f>'Monthly Data'!E32</f>
        <v>63475935.897265725</v>
      </c>
      <c r="E32" s="46">
        <f t="shared" ref="E32:F32" ca="1" si="25">E20</f>
        <v>0</v>
      </c>
      <c r="F32" s="46">
        <f t="shared" ca="1" si="25"/>
        <v>268.18999999999994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J32" s="46">
        <f>'Monthly Data'!BH32</f>
        <v>31</v>
      </c>
      <c r="L32" s="29">
        <f>'Res PW (3) Staff-89'!$B$6</f>
        <v>-56975609.640076801</v>
      </c>
      <c r="M32" s="29">
        <f ca="1">E32*'Res PW (3) Staff-89'!$B$7</f>
        <v>0</v>
      </c>
      <c r="N32" s="29">
        <f ca="1">F32*'Res PW (3) Staff-89'!$B$8</f>
        <v>18961161.643265482</v>
      </c>
      <c r="O32" s="29">
        <f>G32*'Res PW (3) Staff-89'!$B$9</f>
        <v>-1697755.6258196069</v>
      </c>
      <c r="P32" s="162">
        <f>H32*'Res PW (3) Staff-89'!$B$10</f>
        <v>47759553.161581382</v>
      </c>
      <c r="Q32" s="29">
        <f>I32*'Res PW (3) Staff-89'!$B$11</f>
        <v>0</v>
      </c>
      <c r="R32" s="162">
        <f>J32*'Res PW (3) Staff-89'!$B$12</f>
        <v>51248676.412551917</v>
      </c>
      <c r="S32" s="44">
        <f t="shared" ca="1" si="3"/>
        <v>59296025.951502375</v>
      </c>
      <c r="T32" s="44">
        <f t="shared" ca="1" si="4"/>
        <v>-4179909.9457633495</v>
      </c>
      <c r="U32" s="48">
        <f t="shared" ca="1" si="5"/>
        <v>6.5850308257422677E-2</v>
      </c>
    </row>
    <row r="33" spans="1:21" x14ac:dyDescent="0.2">
      <c r="A33" s="45">
        <f>'Monthly Data'!A33</f>
        <v>41122</v>
      </c>
      <c r="B33" s="29">
        <f t="shared" si="6"/>
        <v>2012</v>
      </c>
      <c r="C33" s="29">
        <f t="shared" si="7"/>
        <v>8</v>
      </c>
      <c r="D33" s="44">
        <f>'Monthly Data'!E33</f>
        <v>57530370.897265725</v>
      </c>
      <c r="E33" s="46">
        <f t="shared" ref="E33:F33" ca="1" si="26">E21</f>
        <v>0</v>
      </c>
      <c r="F33" s="46">
        <f t="shared" ca="1" si="26"/>
        <v>239.59000000000006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J33" s="46">
        <f>'Monthly Data'!BH33</f>
        <v>31</v>
      </c>
      <c r="L33" s="29">
        <f>'Res PW (3) Staff-89'!$B$6</f>
        <v>-56975609.640076801</v>
      </c>
      <c r="M33" s="29">
        <f ca="1">E33*'Res PW (3) Staff-89'!$B$7</f>
        <v>0</v>
      </c>
      <c r="N33" s="29">
        <f ca="1">F33*'Res PW (3) Staff-89'!$B$8</f>
        <v>16939127.924642898</v>
      </c>
      <c r="O33" s="29">
        <f>G33*'Res PW (3) Staff-89'!$B$9</f>
        <v>-1752521.9363299168</v>
      </c>
      <c r="P33" s="162">
        <f>H33*'Res PW (3) Staff-89'!$B$10</f>
        <v>47821619.321248241</v>
      </c>
      <c r="Q33" s="29">
        <f>I33*'Res PW (3) Staff-89'!$B$11</f>
        <v>0</v>
      </c>
      <c r="R33" s="162">
        <f>J33*'Res PW (3) Staff-89'!$B$12</f>
        <v>51248676.412551917</v>
      </c>
      <c r="S33" s="44">
        <f t="shared" ca="1" si="3"/>
        <v>57281292.082036339</v>
      </c>
      <c r="T33" s="44">
        <f t="shared" ca="1" si="4"/>
        <v>-249078.81522938609</v>
      </c>
      <c r="U33" s="48">
        <f t="shared" ca="1" si="5"/>
        <v>4.3295186758690648E-3</v>
      </c>
    </row>
    <row r="34" spans="1:21" x14ac:dyDescent="0.2">
      <c r="A34" s="45">
        <f>'Monthly Data'!A34</f>
        <v>41153</v>
      </c>
      <c r="B34" s="29">
        <f t="shared" si="6"/>
        <v>2012</v>
      </c>
      <c r="C34" s="29">
        <f t="shared" si="7"/>
        <v>9</v>
      </c>
      <c r="D34" s="44">
        <f>'Monthly Data'!E34</f>
        <v>46622905.897265725</v>
      </c>
      <c r="E34" s="46">
        <f t="shared" ref="E34:F34" ca="1" si="27">E22</f>
        <v>0.49000000000000005</v>
      </c>
      <c r="F34" s="46">
        <f t="shared" ca="1" si="27"/>
        <v>132.95000000000002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J34" s="46">
        <f>'Monthly Data'!BH34</f>
        <v>30</v>
      </c>
      <c r="L34" s="29">
        <f>'Res PW (3) Staff-89'!$B$6</f>
        <v>-56975609.640076801</v>
      </c>
      <c r="M34" s="29">
        <f ca="1">E34*'Res PW (3) Staff-89'!$B$7</f>
        <v>7071.957652340554</v>
      </c>
      <c r="N34" s="29">
        <f ca="1">F34*'Res PW (3) Staff-89'!$B$8</f>
        <v>9399628.7724081688</v>
      </c>
      <c r="O34" s="29">
        <f>G34*'Res PW (3) Staff-89'!$B$9</f>
        <v>-1807288.2468402267</v>
      </c>
      <c r="P34" s="162">
        <f>H34*'Res PW (3) Staff-89'!$B$10</f>
        <v>47850868.890746415</v>
      </c>
      <c r="Q34" s="29">
        <f>I34*'Res PW (3) Staff-89'!$B$11</f>
        <v>-2271918.2327876701</v>
      </c>
      <c r="R34" s="162">
        <f>J34*'Res PW (3) Staff-89'!$B$12</f>
        <v>49595493.302469596</v>
      </c>
      <c r="S34" s="44">
        <f t="shared" ref="S34:S65" ca="1" si="28">SUM(L34:R34)</f>
        <v>45798246.80357182</v>
      </c>
      <c r="T34" s="44">
        <f t="shared" ref="T34:T65" ca="1" si="29">S34-D34</f>
        <v>-824659.09369390458</v>
      </c>
      <c r="U34" s="48">
        <f t="shared" ref="U34:U65" ca="1" si="30">ABS(T34/D34)</f>
        <v>1.7687852737258661E-2</v>
      </c>
    </row>
    <row r="35" spans="1:21" x14ac:dyDescent="0.2">
      <c r="A35" s="45">
        <f>'Monthly Data'!A35</f>
        <v>41183</v>
      </c>
      <c r="B35" s="29">
        <f t="shared" si="6"/>
        <v>2012</v>
      </c>
      <c r="C35" s="29">
        <f t="shared" si="7"/>
        <v>10</v>
      </c>
      <c r="D35" s="44">
        <f>'Monthly Data'!E35</f>
        <v>41986598.897265725</v>
      </c>
      <c r="E35" s="46">
        <f t="shared" ref="E35:F35" ca="1" si="31">E23</f>
        <v>53.33000000000002</v>
      </c>
      <c r="F35" s="46">
        <f t="shared" ca="1" si="31"/>
        <v>27.9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J35" s="46">
        <f>'Monthly Data'!BH35</f>
        <v>31</v>
      </c>
      <c r="L35" s="29">
        <f>'Res PW (3) Staff-89'!$B$6</f>
        <v>-56975609.640076801</v>
      </c>
      <c r="M35" s="29">
        <f ca="1">E35*'Res PW (3) Staff-89'!$B$7</f>
        <v>769688.7787741262</v>
      </c>
      <c r="N35" s="29">
        <f ca="1">F35*'Res PW (3) Staff-89'!$B$8</f>
        <v>1972543.3828521089</v>
      </c>
      <c r="O35" s="29">
        <f>G35*'Res PW (3) Staff-89'!$B$9</f>
        <v>-1862054.5573505366</v>
      </c>
      <c r="P35" s="162">
        <f>H35*'Res PW (3) Staff-89'!$B$10</f>
        <v>47869417.398233064</v>
      </c>
      <c r="Q35" s="29">
        <f>I35*'Res PW (3) Staff-89'!$B$11</f>
        <v>-2271918.2327876701</v>
      </c>
      <c r="R35" s="162">
        <f>J35*'Res PW (3) Staff-89'!$B$12</f>
        <v>51248676.412551917</v>
      </c>
      <c r="S35" s="44">
        <f t="shared" ca="1" si="28"/>
        <v>40750743.542196207</v>
      </c>
      <c r="T35" s="44">
        <f t="shared" ca="1" si="29"/>
        <v>-1235855.3550695181</v>
      </c>
      <c r="U35" s="48">
        <f t="shared" ca="1" si="30"/>
        <v>2.9434519287772083E-2</v>
      </c>
    </row>
    <row r="36" spans="1:21" x14ac:dyDescent="0.2">
      <c r="A36" s="45">
        <f>'Monthly Data'!A36</f>
        <v>41214</v>
      </c>
      <c r="B36" s="29">
        <f t="shared" si="6"/>
        <v>2012</v>
      </c>
      <c r="C36" s="29">
        <f t="shared" si="7"/>
        <v>11</v>
      </c>
      <c r="D36" s="44">
        <f>'Monthly Data'!E36</f>
        <v>39489997.897265725</v>
      </c>
      <c r="E36" s="46">
        <f t="shared" ref="E36:F36" ca="1" si="32">E24</f>
        <v>207.66000000000003</v>
      </c>
      <c r="F36" s="46">
        <f t="shared" ca="1" si="32"/>
        <v>0.69000000000000006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J36" s="46">
        <f>'Monthly Data'!BH36</f>
        <v>30</v>
      </c>
      <c r="L36" s="29">
        <f>'Res PW (3) Staff-89'!$B$6</f>
        <v>-56975609.640076801</v>
      </c>
      <c r="M36" s="29">
        <f ca="1">E36*'Res PW (3) Staff-89'!$B$7</f>
        <v>2997066.787928652</v>
      </c>
      <c r="N36" s="29">
        <f ca="1">F36*'Res PW (3) Staff-89'!$B$8</f>
        <v>48783.33097376184</v>
      </c>
      <c r="O36" s="29">
        <f>G36*'Res PW (3) Staff-89'!$B$9</f>
        <v>-1916820.8678608465</v>
      </c>
      <c r="P36" s="162">
        <f>H36*'Res PW (3) Staff-89'!$B$10</f>
        <v>47957879.510861687</v>
      </c>
      <c r="Q36" s="29">
        <f>I36*'Res PW (3) Staff-89'!$B$11</f>
        <v>-2271918.2327876701</v>
      </c>
      <c r="R36" s="162">
        <f>J36*'Res PW (3) Staff-89'!$B$12</f>
        <v>49595493.302469596</v>
      </c>
      <c r="S36" s="44">
        <f t="shared" ca="1" si="28"/>
        <v>39434874.191508383</v>
      </c>
      <c r="T36" s="44">
        <f t="shared" ca="1" si="29"/>
        <v>-55123.705757342279</v>
      </c>
      <c r="U36" s="48">
        <f t="shared" ca="1" si="30"/>
        <v>1.3958903188789236E-3</v>
      </c>
    </row>
    <row r="37" spans="1:21" x14ac:dyDescent="0.2">
      <c r="A37" s="45">
        <f>'Monthly Data'!A37</f>
        <v>41244</v>
      </c>
      <c r="B37" s="29">
        <f t="shared" si="6"/>
        <v>2012</v>
      </c>
      <c r="C37" s="29">
        <f t="shared" si="7"/>
        <v>12</v>
      </c>
      <c r="D37" s="44">
        <f>'Monthly Data'!E37</f>
        <v>44841090.897265725</v>
      </c>
      <c r="E37" s="46">
        <f t="shared" ref="E37:F37" ca="1" si="33">E25</f>
        <v>351.65000000000003</v>
      </c>
      <c r="F37" s="46">
        <f t="shared" ca="1" si="33"/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J37" s="46">
        <f>'Monthly Data'!BH37</f>
        <v>31</v>
      </c>
      <c r="L37" s="29">
        <f>'Res PW (3) Staff-89'!$B$6</f>
        <v>-56975609.640076801</v>
      </c>
      <c r="M37" s="29">
        <f ca="1">E37*'Res PW (3) Staff-89'!$B$7</f>
        <v>5075212.0580521543</v>
      </c>
      <c r="N37" s="29">
        <f ca="1">F37*'Res PW (3) Staff-89'!$B$8</f>
        <v>0</v>
      </c>
      <c r="O37" s="29">
        <f>G37*'Res PW (3) Staff-89'!$B$9</f>
        <v>-1971587.1783711563</v>
      </c>
      <c r="P37" s="162">
        <f>H37*'Res PW (3) Staff-89'!$B$10</f>
        <v>48087719.063268222</v>
      </c>
      <c r="Q37" s="29">
        <f>I37*'Res PW (3) Staff-89'!$B$11</f>
        <v>0</v>
      </c>
      <c r="R37" s="162">
        <f>J37*'Res PW (3) Staff-89'!$B$12</f>
        <v>51248676.412551917</v>
      </c>
      <c r="S37" s="44">
        <f t="shared" ca="1" si="28"/>
        <v>45464410.715424336</v>
      </c>
      <c r="T37" s="44">
        <f t="shared" ca="1" si="29"/>
        <v>623319.81815861166</v>
      </c>
      <c r="U37" s="48">
        <f t="shared" ca="1" si="30"/>
        <v>1.3900639027419823E-2</v>
      </c>
    </row>
    <row r="38" spans="1:21" x14ac:dyDescent="0.2">
      <c r="A38" s="45">
        <f>'Monthly Data'!A38</f>
        <v>41275</v>
      </c>
      <c r="B38" s="29">
        <f t="shared" si="6"/>
        <v>2013</v>
      </c>
      <c r="C38" s="29">
        <f t="shared" si="7"/>
        <v>1</v>
      </c>
      <c r="D38" s="44">
        <f>'Monthly Data'!E38</f>
        <v>47995321.720884763</v>
      </c>
      <c r="E38" s="46">
        <f t="shared" ref="E38:F38" ca="1" si="34">E26</f>
        <v>477.14</v>
      </c>
      <c r="F38" s="46">
        <f t="shared" ca="1" si="34"/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J38" s="46">
        <f>'Monthly Data'!BH38</f>
        <v>31</v>
      </c>
      <c r="L38" s="29">
        <f>'Res PW (3) Staff-89'!$B$6</f>
        <v>-56975609.640076801</v>
      </c>
      <c r="M38" s="29">
        <f ca="1">E38*'Res PW (3) Staff-89'!$B$7</f>
        <v>6886354.8453832064</v>
      </c>
      <c r="N38" s="29">
        <f ca="1">F38*'Res PW (3) Staff-89'!$B$8</f>
        <v>0</v>
      </c>
      <c r="O38" s="29">
        <f>G38*'Res PW (3) Staff-89'!$B$9</f>
        <v>-2026353.4888814662</v>
      </c>
      <c r="P38" s="162">
        <f>H38*'Res PW (3) Staff-89'!$B$10</f>
        <v>48217558.615674756</v>
      </c>
      <c r="Q38" s="29">
        <f>I38*'Res PW (3) Staff-89'!$B$11</f>
        <v>0</v>
      </c>
      <c r="R38" s="162">
        <f>J38*'Res PW (3) Staff-89'!$B$12</f>
        <v>51248676.412551917</v>
      </c>
      <c r="S38" s="44">
        <f t="shared" ca="1" si="28"/>
        <v>47350626.744651608</v>
      </c>
      <c r="T38" s="44">
        <f t="shared" ca="1" si="29"/>
        <v>-644694.97623315454</v>
      </c>
      <c r="U38" s="48">
        <f t="shared" ca="1" si="30"/>
        <v>1.3432454520929296E-2</v>
      </c>
    </row>
    <row r="39" spans="1:21" x14ac:dyDescent="0.2">
      <c r="A39" s="45">
        <f>'Monthly Data'!A39</f>
        <v>41306</v>
      </c>
      <c r="B39" s="29">
        <f t="shared" si="6"/>
        <v>2013</v>
      </c>
      <c r="C39" s="29">
        <f t="shared" si="7"/>
        <v>2</v>
      </c>
      <c r="D39" s="44">
        <f>'Monthly Data'!E39</f>
        <v>41164712.720884763</v>
      </c>
      <c r="E39" s="46">
        <f t="shared" ref="E39:F39" ca="1" si="35">E27</f>
        <v>417.05</v>
      </c>
      <c r="F39" s="46">
        <f t="shared" ca="1" si="35"/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J39" s="46">
        <f>'Monthly Data'!BH39</f>
        <v>28</v>
      </c>
      <c r="L39" s="29">
        <f>'Res PW (3) Staff-89'!$B$6</f>
        <v>-56975609.640076801</v>
      </c>
      <c r="M39" s="29">
        <f ca="1">E39*'Res PW (3) Staff-89'!$B$7</f>
        <v>6019101.9161400562</v>
      </c>
      <c r="N39" s="29">
        <f ca="1">F39*'Res PW (3) Staff-89'!$B$8</f>
        <v>0</v>
      </c>
      <c r="O39" s="29">
        <f>G39*'Res PW (3) Staff-89'!$B$9</f>
        <v>-2081119.7993917763</v>
      </c>
      <c r="P39" s="162">
        <f>H39*'Res PW (3) Staff-89'!$B$10</f>
        <v>48336697.106069766</v>
      </c>
      <c r="Q39" s="29">
        <f>I39*'Res PW (3) Staff-89'!$B$11</f>
        <v>0</v>
      </c>
      <c r="R39" s="162">
        <f>J39*'Res PW (3) Staff-89'!$B$12</f>
        <v>46289127.082304955</v>
      </c>
      <c r="S39" s="44">
        <f t="shared" ca="1" si="28"/>
        <v>41588196.6650462</v>
      </c>
      <c r="T39" s="44">
        <f t="shared" ca="1" si="29"/>
        <v>423483.94416143745</v>
      </c>
      <c r="U39" s="48">
        <f t="shared" ca="1" si="30"/>
        <v>1.0287547663282597E-2</v>
      </c>
    </row>
    <row r="40" spans="1:21" x14ac:dyDescent="0.2">
      <c r="A40" s="45">
        <f>'Monthly Data'!A40</f>
        <v>41334</v>
      </c>
      <c r="B40" s="29">
        <f t="shared" si="6"/>
        <v>2013</v>
      </c>
      <c r="C40" s="29">
        <f t="shared" si="7"/>
        <v>3</v>
      </c>
      <c r="D40" s="44">
        <f>'Monthly Data'!E40</f>
        <v>42435047.720884763</v>
      </c>
      <c r="E40" s="46">
        <f t="shared" ref="E40:F40" ca="1" si="36">E28</f>
        <v>332.70999999999992</v>
      </c>
      <c r="F40" s="46">
        <f t="shared" ca="1" si="36"/>
        <v>3.0000000000000072E-2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J40" s="46">
        <f>'Monthly Data'!BH40</f>
        <v>31</v>
      </c>
      <c r="L40" s="29">
        <f>'Res PW (3) Staff-89'!$B$6</f>
        <v>-56975609.640076801</v>
      </c>
      <c r="M40" s="29">
        <f ca="1">E40*'Res PW (3) Staff-89'!$B$7</f>
        <v>4801859.2459392343</v>
      </c>
      <c r="N40" s="29">
        <f ca="1">F40*'Res PW (3) Staff-89'!$B$8</f>
        <v>2121.0143901635629</v>
      </c>
      <c r="O40" s="29">
        <f>G40*'Res PW (3) Staff-89'!$B$9</f>
        <v>-2135886.1099020862</v>
      </c>
      <c r="P40" s="162">
        <f>H40*'Res PW (3) Staff-89'!$B$10</f>
        <v>48376647.737579465</v>
      </c>
      <c r="Q40" s="29">
        <f>I40*'Res PW (3) Staff-89'!$B$11</f>
        <v>-2271918.2327876701</v>
      </c>
      <c r="R40" s="162">
        <f>J40*'Res PW (3) Staff-89'!$B$12</f>
        <v>51248676.412551917</v>
      </c>
      <c r="S40" s="44">
        <f t="shared" ca="1" si="28"/>
        <v>43045890.427694224</v>
      </c>
      <c r="T40" s="44">
        <f t="shared" ca="1" si="29"/>
        <v>610842.70680946112</v>
      </c>
      <c r="U40" s="48">
        <f t="shared" ca="1" si="30"/>
        <v>1.4394768937866183E-2</v>
      </c>
    </row>
    <row r="41" spans="1:21" x14ac:dyDescent="0.2">
      <c r="A41" s="45">
        <f>'Monthly Data'!A41</f>
        <v>41365</v>
      </c>
      <c r="B41" s="29">
        <f t="shared" si="6"/>
        <v>2013</v>
      </c>
      <c r="C41" s="29">
        <f t="shared" si="7"/>
        <v>4</v>
      </c>
      <c r="D41" s="44">
        <f>'Monthly Data'!E41</f>
        <v>38570561.720884763</v>
      </c>
      <c r="E41" s="46">
        <f t="shared" ref="E41:F41" ca="1" si="37">E29</f>
        <v>164.53999999999996</v>
      </c>
      <c r="F41" s="46">
        <f t="shared" ca="1" si="37"/>
        <v>1.45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J41" s="46">
        <f>'Monthly Data'!BH41</f>
        <v>30</v>
      </c>
      <c r="L41" s="29">
        <f>'Res PW (3) Staff-89'!$B$6</f>
        <v>-56975609.640076801</v>
      </c>
      <c r="M41" s="29">
        <f ca="1">E41*'Res PW (3) Staff-89'!$B$7</f>
        <v>2374734.5145226824</v>
      </c>
      <c r="N41" s="29">
        <f ca="1">F41*'Res PW (3) Staff-89'!$B$8</f>
        <v>102515.69552457197</v>
      </c>
      <c r="O41" s="29">
        <f>G41*'Res PW (3) Staff-89'!$B$9</f>
        <v>-2190652.4204123961</v>
      </c>
      <c r="P41" s="162">
        <f>H41*'Res PW (3) Staff-89'!$B$10</f>
        <v>48432293.260039404</v>
      </c>
      <c r="Q41" s="29">
        <f>I41*'Res PW (3) Staff-89'!$B$11</f>
        <v>-2271918.2327876701</v>
      </c>
      <c r="R41" s="162">
        <f>J41*'Res PW (3) Staff-89'!$B$12</f>
        <v>49595493.302469596</v>
      </c>
      <c r="S41" s="44">
        <f t="shared" ca="1" si="28"/>
        <v>39066856.479279384</v>
      </c>
      <c r="T41" s="44">
        <f t="shared" ca="1" si="29"/>
        <v>496294.75839462131</v>
      </c>
      <c r="U41" s="48">
        <f t="shared" ca="1" si="30"/>
        <v>1.2867190319551221E-2</v>
      </c>
    </row>
    <row r="42" spans="1:21" x14ac:dyDescent="0.2">
      <c r="A42" s="45">
        <f>'Monthly Data'!A42</f>
        <v>41395</v>
      </c>
      <c r="B42" s="29">
        <f t="shared" si="6"/>
        <v>2013</v>
      </c>
      <c r="C42" s="29">
        <f t="shared" si="7"/>
        <v>5</v>
      </c>
      <c r="D42" s="44">
        <f>'Monthly Data'!E42</f>
        <v>41401216.720884763</v>
      </c>
      <c r="E42" s="46">
        <f t="shared" ref="E42:F42" ca="1" si="38">E30</f>
        <v>35.92</v>
      </c>
      <c r="F42" s="46">
        <f t="shared" ca="1" si="38"/>
        <v>50.69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J42" s="46">
        <f>'Monthly Data'!BH42</f>
        <v>31</v>
      </c>
      <c r="L42" s="29">
        <f>'Res PW (3) Staff-89'!$B$6</f>
        <v>-56975609.640076801</v>
      </c>
      <c r="M42" s="29">
        <f ca="1">E42*'Res PW (3) Staff-89'!$B$7</f>
        <v>518417.79361647484</v>
      </c>
      <c r="N42" s="29">
        <f ca="1">F42*'Res PW (3) Staff-89'!$B$8</f>
        <v>3583807.3145796917</v>
      </c>
      <c r="O42" s="29">
        <f>G42*'Res PW (3) Staff-89'!$B$9</f>
        <v>-2245418.730922706</v>
      </c>
      <c r="P42" s="162">
        <f>H42*'Res PW (3) Staff-89'!$B$10</f>
        <v>48519328.564399838</v>
      </c>
      <c r="Q42" s="29">
        <f>I42*'Res PW (3) Staff-89'!$B$11</f>
        <v>-2271918.2327876701</v>
      </c>
      <c r="R42" s="162">
        <f>J42*'Res PW (3) Staff-89'!$B$12</f>
        <v>51248676.412551917</v>
      </c>
      <c r="S42" s="44">
        <f t="shared" ca="1" si="28"/>
        <v>42377283.481360748</v>
      </c>
      <c r="T42" s="44">
        <f t="shared" ca="1" si="29"/>
        <v>976066.76047598571</v>
      </c>
      <c r="U42" s="48">
        <f t="shared" ca="1" si="30"/>
        <v>2.3575798920508796E-2</v>
      </c>
    </row>
    <row r="43" spans="1:21" x14ac:dyDescent="0.2">
      <c r="A43" s="45">
        <f>'Monthly Data'!A43</f>
        <v>41426</v>
      </c>
      <c r="B43" s="29">
        <f t="shared" si="6"/>
        <v>2013</v>
      </c>
      <c r="C43" s="29">
        <f t="shared" si="7"/>
        <v>6</v>
      </c>
      <c r="D43" s="44">
        <f>'Monthly Data'!E43</f>
        <v>47845491.720884763</v>
      </c>
      <c r="E43" s="46">
        <f t="shared" ref="E43:F43" ca="1" si="39">E31</f>
        <v>0.37999999999999989</v>
      </c>
      <c r="F43" s="46">
        <f t="shared" ca="1" si="39"/>
        <v>145.17999999999998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J43" s="46">
        <f>'Monthly Data'!BH43</f>
        <v>30</v>
      </c>
      <c r="L43" s="29">
        <f>'Res PW (3) Staff-89'!$B$6</f>
        <v>-56975609.640076801</v>
      </c>
      <c r="M43" s="29">
        <f ca="1">E43*'Res PW (3) Staff-89'!$B$7</f>
        <v>5484.3753222232845</v>
      </c>
      <c r="N43" s="29">
        <f ca="1">F43*'Res PW (3) Staff-89'!$B$8</f>
        <v>10264295.638798177</v>
      </c>
      <c r="O43" s="29">
        <f>G43*'Res PW (3) Staff-89'!$B$9</f>
        <v>-2300185.0414330158</v>
      </c>
      <c r="P43" s="162">
        <f>H43*'Res PW (3) Staff-89'!$B$10</f>
        <v>48619918.547308192</v>
      </c>
      <c r="Q43" s="29">
        <f>I43*'Res PW (3) Staff-89'!$B$11</f>
        <v>0</v>
      </c>
      <c r="R43" s="162">
        <f>J43*'Res PW (3) Staff-89'!$B$12</f>
        <v>49595493.302469596</v>
      </c>
      <c r="S43" s="44">
        <f t="shared" ca="1" si="28"/>
        <v>49209397.182388373</v>
      </c>
      <c r="T43" s="44">
        <f t="shared" ca="1" si="29"/>
        <v>1363905.46150361</v>
      </c>
      <c r="U43" s="48">
        <f t="shared" ca="1" si="30"/>
        <v>2.8506457190579138E-2</v>
      </c>
    </row>
    <row r="44" spans="1:21" x14ac:dyDescent="0.2">
      <c r="A44" s="45">
        <f>'Monthly Data'!A44</f>
        <v>41456</v>
      </c>
      <c r="B44" s="29">
        <f t="shared" si="6"/>
        <v>2013</v>
      </c>
      <c r="C44" s="29">
        <f t="shared" si="7"/>
        <v>7</v>
      </c>
      <c r="D44" s="44">
        <f>'Monthly Data'!E44</f>
        <v>56314814.720884763</v>
      </c>
      <c r="E44" s="46">
        <f t="shared" ref="E44:F44" ca="1" si="40">E32</f>
        <v>0</v>
      </c>
      <c r="F44" s="46">
        <f t="shared" ca="1" si="40"/>
        <v>268.18999999999994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J44" s="46">
        <f>'Monthly Data'!BH44</f>
        <v>31</v>
      </c>
      <c r="L44" s="29">
        <f>'Res PW (3) Staff-89'!$B$6</f>
        <v>-56975609.640076801</v>
      </c>
      <c r="M44" s="29">
        <f ca="1">E44*'Res PW (3) Staff-89'!$B$7</f>
        <v>0</v>
      </c>
      <c r="N44" s="29">
        <f ca="1">F44*'Res PW (3) Staff-89'!$B$8</f>
        <v>18961161.643265482</v>
      </c>
      <c r="O44" s="29">
        <f>G44*'Res PW (3) Staff-89'!$B$9</f>
        <v>-2354951.3519433257</v>
      </c>
      <c r="P44" s="162">
        <f>H44*'Res PW (3) Staff-89'!$B$10</f>
        <v>48698393.002059393</v>
      </c>
      <c r="Q44" s="29">
        <f>I44*'Res PW (3) Staff-89'!$B$11</f>
        <v>0</v>
      </c>
      <c r="R44" s="162">
        <f>J44*'Res PW (3) Staff-89'!$B$12</f>
        <v>51248676.412551917</v>
      </c>
      <c r="S44" s="44">
        <f t="shared" ca="1" si="28"/>
        <v>59577670.065856665</v>
      </c>
      <c r="T44" s="44">
        <f t="shared" ca="1" si="29"/>
        <v>3262855.3449719027</v>
      </c>
      <c r="U44" s="48">
        <f t="shared" ca="1" si="30"/>
        <v>5.7939555712714592E-2</v>
      </c>
    </row>
    <row r="45" spans="1:21" x14ac:dyDescent="0.2">
      <c r="A45" s="45">
        <f>'Monthly Data'!A45</f>
        <v>41487</v>
      </c>
      <c r="B45" s="29">
        <f t="shared" si="6"/>
        <v>2013</v>
      </c>
      <c r="C45" s="29">
        <f t="shared" si="7"/>
        <v>8</v>
      </c>
      <c r="D45" s="44">
        <f>'Monthly Data'!E45</f>
        <v>53136083.720884763</v>
      </c>
      <c r="E45" s="46">
        <f t="shared" ref="E45:F45" ca="1" si="41">E33</f>
        <v>0</v>
      </c>
      <c r="F45" s="46">
        <f t="shared" ca="1" si="41"/>
        <v>239.59000000000006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J45" s="46">
        <f>'Monthly Data'!BH45</f>
        <v>31</v>
      </c>
      <c r="L45" s="29">
        <f>'Res PW (3) Staff-89'!$B$6</f>
        <v>-56975609.640076801</v>
      </c>
      <c r="M45" s="29">
        <f ca="1">E45*'Res PW (3) Staff-89'!$B$7</f>
        <v>0</v>
      </c>
      <c r="N45" s="29">
        <f ca="1">F45*'Res PW (3) Staff-89'!$B$8</f>
        <v>16939127.924642898</v>
      </c>
      <c r="O45" s="29">
        <f>G45*'Res PW (3) Staff-89'!$B$9</f>
        <v>-2409717.6624536356</v>
      </c>
      <c r="P45" s="162">
        <f>H45*'Res PW (3) Staff-89'!$B$10</f>
        <v>48753325.12038523</v>
      </c>
      <c r="Q45" s="29">
        <f>I45*'Res PW (3) Staff-89'!$B$11</f>
        <v>0</v>
      </c>
      <c r="R45" s="162">
        <f>J45*'Res PW (3) Staff-89'!$B$12</f>
        <v>51248676.412551917</v>
      </c>
      <c r="S45" s="44">
        <f t="shared" ca="1" si="28"/>
        <v>57555802.155049607</v>
      </c>
      <c r="T45" s="44">
        <f t="shared" ca="1" si="29"/>
        <v>4419718.4341648445</v>
      </c>
      <c r="U45" s="48">
        <f t="shared" ca="1" si="30"/>
        <v>8.3177346252706716E-2</v>
      </c>
    </row>
    <row r="46" spans="1:21" x14ac:dyDescent="0.2">
      <c r="A46" s="45">
        <f>'Monthly Data'!A46</f>
        <v>41518</v>
      </c>
      <c r="B46" s="29">
        <f t="shared" si="6"/>
        <v>2013</v>
      </c>
      <c r="C46" s="29">
        <f t="shared" si="7"/>
        <v>9</v>
      </c>
      <c r="D46" s="44">
        <f>'Monthly Data'!E46</f>
        <v>45426909.720884763</v>
      </c>
      <c r="E46" s="46">
        <f t="shared" ref="E46:F46" ca="1" si="42">E34</f>
        <v>0.49000000000000005</v>
      </c>
      <c r="F46" s="46">
        <f t="shared" ca="1" si="42"/>
        <v>132.95000000000002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J46" s="46">
        <f>'Monthly Data'!BH46</f>
        <v>30</v>
      </c>
      <c r="L46" s="29">
        <f>'Res PW (3) Staff-89'!$B$6</f>
        <v>-56975609.640076801</v>
      </c>
      <c r="M46" s="29">
        <f ca="1">E46*'Res PW (3) Staff-89'!$B$7</f>
        <v>7071.957652340554</v>
      </c>
      <c r="N46" s="29">
        <f ca="1">F46*'Res PW (3) Staff-89'!$B$8</f>
        <v>9399628.7724081688</v>
      </c>
      <c r="O46" s="29">
        <f>G46*'Res PW (3) Staff-89'!$B$9</f>
        <v>-2464483.9729639455</v>
      </c>
      <c r="P46" s="162">
        <f>H46*'Res PW (3) Staff-89'!$B$10</f>
        <v>48820385.108990811</v>
      </c>
      <c r="Q46" s="29">
        <f>I46*'Res PW (3) Staff-89'!$B$11</f>
        <v>-2271918.2327876701</v>
      </c>
      <c r="R46" s="162">
        <f>J46*'Res PW (3) Staff-89'!$B$12</f>
        <v>49595493.302469596</v>
      </c>
      <c r="S46" s="44">
        <f t="shared" ca="1" si="28"/>
        <v>46110567.295692496</v>
      </c>
      <c r="T46" s="44">
        <f t="shared" ca="1" si="29"/>
        <v>683657.5748077333</v>
      </c>
      <c r="U46" s="48">
        <f t="shared" ca="1" si="30"/>
        <v>1.5049616604085785E-2</v>
      </c>
    </row>
    <row r="47" spans="1:21" x14ac:dyDescent="0.2">
      <c r="A47" s="45">
        <f>'Monthly Data'!A47</f>
        <v>41548</v>
      </c>
      <c r="B47" s="29">
        <f t="shared" si="6"/>
        <v>2013</v>
      </c>
      <c r="C47" s="29">
        <f t="shared" si="7"/>
        <v>10</v>
      </c>
      <c r="D47" s="44">
        <f>'Monthly Data'!E47</f>
        <v>42344925.720884763</v>
      </c>
      <c r="E47" s="46">
        <f t="shared" ref="E47:F47" ca="1" si="43">E35</f>
        <v>53.33000000000002</v>
      </c>
      <c r="F47" s="46">
        <f t="shared" ca="1" si="43"/>
        <v>27.9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J47" s="46">
        <f>'Monthly Data'!BH47</f>
        <v>31</v>
      </c>
      <c r="L47" s="29">
        <f>'Res PW (3) Staff-89'!$B$6</f>
        <v>-56975609.640076801</v>
      </c>
      <c r="M47" s="29">
        <f ca="1">E47*'Res PW (3) Staff-89'!$B$7</f>
        <v>769688.7787741262</v>
      </c>
      <c r="N47" s="29">
        <f ca="1">F47*'Res PW (3) Staff-89'!$B$8</f>
        <v>1972543.3828521089</v>
      </c>
      <c r="O47" s="29">
        <f>G47*'Res PW (3) Staff-89'!$B$9</f>
        <v>-2519250.2834742554</v>
      </c>
      <c r="P47" s="162">
        <f>H47*'Res PW (3) Staff-89'!$B$10</f>
        <v>48870323.398377933</v>
      </c>
      <c r="Q47" s="29">
        <f>I47*'Res PW (3) Staff-89'!$B$11</f>
        <v>-2271918.2327876701</v>
      </c>
      <c r="R47" s="162">
        <f>J47*'Res PW (3) Staff-89'!$B$12</f>
        <v>51248676.412551917</v>
      </c>
      <c r="S47" s="44">
        <f t="shared" ca="1" si="28"/>
        <v>41094453.816217363</v>
      </c>
      <c r="T47" s="44">
        <f t="shared" ca="1" si="29"/>
        <v>-1250471.9046673998</v>
      </c>
      <c r="U47" s="48">
        <f t="shared" ca="1" si="30"/>
        <v>2.9530619864817944E-2</v>
      </c>
    </row>
    <row r="48" spans="1:21" x14ac:dyDescent="0.2">
      <c r="A48" s="45">
        <f>'Monthly Data'!A48</f>
        <v>41579</v>
      </c>
      <c r="B48" s="29">
        <f t="shared" si="6"/>
        <v>2013</v>
      </c>
      <c r="C48" s="29">
        <f t="shared" si="7"/>
        <v>11</v>
      </c>
      <c r="D48" s="44">
        <f>'Monthly Data'!E48</f>
        <v>41292979.720884763</v>
      </c>
      <c r="E48" s="46">
        <f t="shared" ref="E48:F48" ca="1" si="44">E36</f>
        <v>207.66000000000003</v>
      </c>
      <c r="F48" s="46">
        <f t="shared" ca="1" si="44"/>
        <v>0.69000000000000006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J48" s="46">
        <f>'Monthly Data'!BH48</f>
        <v>30</v>
      </c>
      <c r="L48" s="29">
        <f>'Res PW (3) Staff-89'!$B$6</f>
        <v>-56975609.640076801</v>
      </c>
      <c r="M48" s="29">
        <f ca="1">E48*'Res PW (3) Staff-89'!$B$7</f>
        <v>2997066.787928652</v>
      </c>
      <c r="N48" s="29">
        <f ca="1">F48*'Res PW (3) Staff-89'!$B$8</f>
        <v>48783.33097376184</v>
      </c>
      <c r="O48" s="29">
        <f>G48*'Res PW (3) Staff-89'!$B$9</f>
        <v>-2574016.5939845652</v>
      </c>
      <c r="P48" s="162">
        <f>H48*'Res PW (3) Staff-89'!$B$10</f>
        <v>48896719.351339705</v>
      </c>
      <c r="Q48" s="29">
        <f>I48*'Res PW (3) Staff-89'!$B$11</f>
        <v>-2271918.2327876701</v>
      </c>
      <c r="R48" s="162">
        <f>J48*'Res PW (3) Staff-89'!$B$12</f>
        <v>49595493.302469596</v>
      </c>
      <c r="S48" s="44">
        <f t="shared" ca="1" si="28"/>
        <v>39716518.30586268</v>
      </c>
      <c r="T48" s="44">
        <f t="shared" ca="1" si="29"/>
        <v>-1576461.4150220826</v>
      </c>
      <c r="U48" s="48">
        <f t="shared" ca="1" si="30"/>
        <v>3.8177468075154555E-2</v>
      </c>
    </row>
    <row r="49" spans="1:21" x14ac:dyDescent="0.2">
      <c r="A49" s="45">
        <f>'Monthly Data'!A49</f>
        <v>41609</v>
      </c>
      <c r="B49" s="29">
        <f t="shared" si="6"/>
        <v>2013</v>
      </c>
      <c r="C49" s="29">
        <f t="shared" si="7"/>
        <v>12</v>
      </c>
      <c r="D49" s="44">
        <f>'Monthly Data'!E49</f>
        <v>46594417.720884763</v>
      </c>
      <c r="E49" s="46">
        <f t="shared" ref="E49:F49" ca="1" si="45">E37</f>
        <v>351.65000000000003</v>
      </c>
      <c r="F49" s="46">
        <f t="shared" ca="1" si="45"/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J49" s="46">
        <f>'Monthly Data'!BH49</f>
        <v>31</v>
      </c>
      <c r="L49" s="29">
        <f>'Res PW (3) Staff-89'!$B$6</f>
        <v>-56975609.640076801</v>
      </c>
      <c r="M49" s="29">
        <f ca="1">E49*'Res PW (3) Staff-89'!$B$7</f>
        <v>5075212.0580521543</v>
      </c>
      <c r="N49" s="29">
        <f ca="1">F49*'Res PW (3) Staff-89'!$B$8</f>
        <v>0</v>
      </c>
      <c r="O49" s="29">
        <f>G49*'Res PW (3) Staff-89'!$B$9</f>
        <v>-2628782.9044948751</v>
      </c>
      <c r="P49" s="162">
        <f>H49*'Res PW (3) Staff-89'!$B$10</f>
        <v>48871036.802512035</v>
      </c>
      <c r="Q49" s="29">
        <f>I49*'Res PW (3) Staff-89'!$B$11</f>
        <v>0</v>
      </c>
      <c r="R49" s="162">
        <f>J49*'Res PW (3) Staff-89'!$B$12</f>
        <v>51248676.412551917</v>
      </c>
      <c r="S49" s="44">
        <f t="shared" ca="1" si="28"/>
        <v>45590532.728544429</v>
      </c>
      <c r="T49" s="44">
        <f t="shared" ca="1" si="29"/>
        <v>-1003884.9923403338</v>
      </c>
      <c r="U49" s="48">
        <f t="shared" ca="1" si="30"/>
        <v>2.1545177329050896E-2</v>
      </c>
    </row>
    <row r="50" spans="1:21" x14ac:dyDescent="0.2">
      <c r="A50" s="45">
        <f>'Monthly Data'!A50</f>
        <v>41640</v>
      </c>
      <c r="B50" s="29">
        <f t="shared" si="6"/>
        <v>2014</v>
      </c>
      <c r="C50" s="29">
        <f t="shared" si="7"/>
        <v>1</v>
      </c>
      <c r="D50" s="44">
        <f>'Monthly Data'!E50</f>
        <v>51200778.571841165</v>
      </c>
      <c r="E50" s="46">
        <f t="shared" ref="E50:F50" ca="1" si="46">E38</f>
        <v>477.14</v>
      </c>
      <c r="F50" s="46">
        <f t="shared" ca="1" si="46"/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J50" s="46">
        <f>'Monthly Data'!BH50</f>
        <v>31</v>
      </c>
      <c r="L50" s="29">
        <f>'Res PW (3) Staff-89'!$B$6</f>
        <v>-56975609.640076801</v>
      </c>
      <c r="M50" s="29">
        <f ca="1">E50*'Res PW (3) Staff-89'!$B$7</f>
        <v>6886354.8453832064</v>
      </c>
      <c r="N50" s="29">
        <f ca="1">F50*'Res PW (3) Staff-89'!$B$8</f>
        <v>0</v>
      </c>
      <c r="O50" s="29">
        <f>G50*'Res PW (3) Staff-89'!$B$9</f>
        <v>-2683549.215005185</v>
      </c>
      <c r="P50" s="162">
        <f>H50*'Res PW (3) Staff-89'!$B$10</f>
        <v>48856055.315695897</v>
      </c>
      <c r="Q50" s="29">
        <f>I50*'Res PW (3) Staff-89'!$B$11</f>
        <v>0</v>
      </c>
      <c r="R50" s="162">
        <f>J50*'Res PW (3) Staff-89'!$B$12</f>
        <v>51248676.412551917</v>
      </c>
      <c r="S50" s="44">
        <f t="shared" ca="1" si="28"/>
        <v>47331927.718549035</v>
      </c>
      <c r="T50" s="44">
        <f t="shared" ca="1" si="29"/>
        <v>-3868850.8532921299</v>
      </c>
      <c r="U50" s="48">
        <f t="shared" ca="1" si="30"/>
        <v>7.5562344190990047E-2</v>
      </c>
    </row>
    <row r="51" spans="1:21" x14ac:dyDescent="0.2">
      <c r="A51" s="45">
        <f>'Monthly Data'!A51</f>
        <v>41671</v>
      </c>
      <c r="B51" s="29">
        <f t="shared" si="6"/>
        <v>2014</v>
      </c>
      <c r="C51" s="29">
        <f t="shared" si="7"/>
        <v>2</v>
      </c>
      <c r="D51" s="44">
        <f>'Monthly Data'!E51</f>
        <v>43486614.571841165</v>
      </c>
      <c r="E51" s="46">
        <f t="shared" ref="E51:F51" ca="1" si="47">E39</f>
        <v>417.05</v>
      </c>
      <c r="F51" s="46">
        <f t="shared" ca="1" si="47"/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J51" s="46">
        <f>'Monthly Data'!BH51</f>
        <v>28</v>
      </c>
      <c r="L51" s="29">
        <f>'Res PW (3) Staff-89'!$B$6</f>
        <v>-56975609.640076801</v>
      </c>
      <c r="M51" s="29">
        <f ca="1">E51*'Res PW (3) Staff-89'!$B$7</f>
        <v>6019101.9161400562</v>
      </c>
      <c r="N51" s="29">
        <f ca="1">F51*'Res PW (3) Staff-89'!$B$8</f>
        <v>0</v>
      </c>
      <c r="O51" s="29">
        <f>G51*'Res PW (3) Staff-89'!$B$9</f>
        <v>-2738315.5255154949</v>
      </c>
      <c r="P51" s="162">
        <f>H51*'Res PW (3) Staff-89'!$B$10</f>
        <v>48868183.185975626</v>
      </c>
      <c r="Q51" s="29">
        <f>I51*'Res PW (3) Staff-89'!$B$11</f>
        <v>0</v>
      </c>
      <c r="R51" s="162">
        <f>J51*'Res PW (3) Staff-89'!$B$12</f>
        <v>46289127.082304955</v>
      </c>
      <c r="S51" s="44">
        <f t="shared" ca="1" si="28"/>
        <v>41462487.01882834</v>
      </c>
      <c r="T51" s="44">
        <f t="shared" ca="1" si="29"/>
        <v>-2024127.5530128255</v>
      </c>
      <c r="U51" s="48">
        <f t="shared" ca="1" si="30"/>
        <v>4.6545990598300252E-2</v>
      </c>
    </row>
    <row r="52" spans="1:21" x14ac:dyDescent="0.2">
      <c r="A52" s="45">
        <f>'Monthly Data'!A52</f>
        <v>41699</v>
      </c>
      <c r="B52" s="29">
        <f t="shared" si="6"/>
        <v>2014</v>
      </c>
      <c r="C52" s="29">
        <f t="shared" si="7"/>
        <v>3</v>
      </c>
      <c r="D52" s="44">
        <f>'Monthly Data'!E52</f>
        <v>44184194.571841165</v>
      </c>
      <c r="E52" s="46">
        <f t="shared" ref="E52:F52" ca="1" si="48">E40</f>
        <v>332.70999999999992</v>
      </c>
      <c r="F52" s="46">
        <f t="shared" ca="1" si="48"/>
        <v>3.0000000000000072E-2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J52" s="46">
        <f>'Monthly Data'!BH52</f>
        <v>31</v>
      </c>
      <c r="L52" s="29">
        <f>'Res PW (3) Staff-89'!$B$6</f>
        <v>-56975609.640076801</v>
      </c>
      <c r="M52" s="29">
        <f ca="1">E52*'Res PW (3) Staff-89'!$B$7</f>
        <v>4801859.2459392343</v>
      </c>
      <c r="N52" s="29">
        <f ca="1">F52*'Res PW (3) Staff-89'!$B$8</f>
        <v>2121.0143901635629</v>
      </c>
      <c r="O52" s="29">
        <f>G52*'Res PW (3) Staff-89'!$B$9</f>
        <v>-2793081.8360258047</v>
      </c>
      <c r="P52" s="162">
        <f>H52*'Res PW (3) Staff-89'!$B$10</f>
        <v>48913841.050558142</v>
      </c>
      <c r="Q52" s="29">
        <f>I52*'Res PW (3) Staff-89'!$B$11</f>
        <v>-2271918.2327876701</v>
      </c>
      <c r="R52" s="162">
        <f>J52*'Res PW (3) Staff-89'!$B$12</f>
        <v>51248676.412551917</v>
      </c>
      <c r="S52" s="44">
        <f t="shared" ca="1" si="28"/>
        <v>42925888.014549181</v>
      </c>
      <c r="T52" s="44">
        <f t="shared" ca="1" si="29"/>
        <v>-1258306.5572919846</v>
      </c>
      <c r="U52" s="48">
        <f t="shared" ca="1" si="30"/>
        <v>2.8478657798006131E-2</v>
      </c>
    </row>
    <row r="53" spans="1:21" x14ac:dyDescent="0.2">
      <c r="A53" s="45">
        <f>'Monthly Data'!A53</f>
        <v>41730</v>
      </c>
      <c r="B53" s="29">
        <f t="shared" si="6"/>
        <v>2014</v>
      </c>
      <c r="C53" s="29">
        <f t="shared" si="7"/>
        <v>4</v>
      </c>
      <c r="D53" s="44">
        <f>'Monthly Data'!E53</f>
        <v>38731453.571841165</v>
      </c>
      <c r="E53" s="46">
        <f t="shared" ref="E53:F53" ca="1" si="49">E41</f>
        <v>164.53999999999996</v>
      </c>
      <c r="F53" s="46">
        <f t="shared" ca="1" si="49"/>
        <v>1.45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J53" s="46">
        <f>'Monthly Data'!BH53</f>
        <v>30</v>
      </c>
      <c r="L53" s="29">
        <f>'Res PW (3) Staff-89'!$B$6</f>
        <v>-56975609.640076801</v>
      </c>
      <c r="M53" s="29">
        <f ca="1">E53*'Res PW (3) Staff-89'!$B$7</f>
        <v>2374734.5145226824</v>
      </c>
      <c r="N53" s="29">
        <f ca="1">F53*'Res PW (3) Staff-89'!$B$8</f>
        <v>102515.69552457197</v>
      </c>
      <c r="O53" s="29">
        <f>G53*'Res PW (3) Staff-89'!$B$9</f>
        <v>-2847848.1465361146</v>
      </c>
      <c r="P53" s="162">
        <f>H53*'Res PW (3) Staff-89'!$B$10</f>
        <v>49008010.396259591</v>
      </c>
      <c r="Q53" s="29">
        <f>I53*'Res PW (3) Staff-89'!$B$11</f>
        <v>-2271918.2327876701</v>
      </c>
      <c r="R53" s="162">
        <f>J53*'Res PW (3) Staff-89'!$B$12</f>
        <v>49595493.302469596</v>
      </c>
      <c r="S53" s="44">
        <f t="shared" ca="1" si="28"/>
        <v>38985377.889375858</v>
      </c>
      <c r="T53" s="44">
        <f t="shared" ca="1" si="29"/>
        <v>253924.31753469259</v>
      </c>
      <c r="U53" s="48">
        <f t="shared" ca="1" si="30"/>
        <v>6.5560234413536847E-3</v>
      </c>
    </row>
    <row r="54" spans="1:21" x14ac:dyDescent="0.2">
      <c r="A54" s="45">
        <f>'Monthly Data'!A54</f>
        <v>41760</v>
      </c>
      <c r="B54" s="29">
        <f t="shared" si="6"/>
        <v>2014</v>
      </c>
      <c r="C54" s="29">
        <f t="shared" si="7"/>
        <v>5</v>
      </c>
      <c r="D54" s="44">
        <f>'Monthly Data'!E54</f>
        <v>40675001.571841165</v>
      </c>
      <c r="E54" s="46">
        <f t="shared" ref="E54:F54" ca="1" si="50">E42</f>
        <v>35.92</v>
      </c>
      <c r="F54" s="46">
        <f t="shared" ca="1" si="50"/>
        <v>50.69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J54" s="46">
        <f>'Monthly Data'!BH54</f>
        <v>31</v>
      </c>
      <c r="L54" s="29">
        <f>'Res PW (3) Staff-89'!$B$6</f>
        <v>-56975609.640076801</v>
      </c>
      <c r="M54" s="29">
        <f ca="1">E54*'Res PW (3) Staff-89'!$B$7</f>
        <v>518417.79361647484</v>
      </c>
      <c r="N54" s="29">
        <f ca="1">F54*'Res PW (3) Staff-89'!$B$8</f>
        <v>3583807.3145796917</v>
      </c>
      <c r="O54" s="29">
        <f>G54*'Res PW (3) Staff-89'!$B$9</f>
        <v>-2902614.4570464245</v>
      </c>
      <c r="P54" s="162">
        <f>H54*'Res PW (3) Staff-89'!$B$10</f>
        <v>49015144.437600613</v>
      </c>
      <c r="Q54" s="29">
        <f>I54*'Res PW (3) Staff-89'!$B$11</f>
        <v>-2271918.2327876701</v>
      </c>
      <c r="R54" s="162">
        <f>J54*'Res PW (3) Staff-89'!$B$12</f>
        <v>51248676.412551917</v>
      </c>
      <c r="S54" s="44">
        <f t="shared" ca="1" si="28"/>
        <v>42215903.628437802</v>
      </c>
      <c r="T54" s="44">
        <f t="shared" ca="1" si="29"/>
        <v>1540902.0565966368</v>
      </c>
      <c r="U54" s="48">
        <f t="shared" ca="1" si="30"/>
        <v>3.7883269749235497E-2</v>
      </c>
    </row>
    <row r="55" spans="1:21" x14ac:dyDescent="0.2">
      <c r="A55" s="45">
        <f>'Monthly Data'!A55</f>
        <v>41791</v>
      </c>
      <c r="B55" s="29">
        <f t="shared" si="6"/>
        <v>2014</v>
      </c>
      <c r="C55" s="29">
        <f t="shared" si="7"/>
        <v>6</v>
      </c>
      <c r="D55" s="44">
        <f>'Monthly Data'!E55</f>
        <v>45459103.571841165</v>
      </c>
      <c r="E55" s="46">
        <f t="shared" ref="E55:F55" ca="1" si="51">E43</f>
        <v>0.37999999999999989</v>
      </c>
      <c r="F55" s="46">
        <f t="shared" ca="1" si="51"/>
        <v>145.17999999999998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J55" s="46">
        <f>'Monthly Data'!BH55</f>
        <v>30</v>
      </c>
      <c r="L55" s="29">
        <f>'Res PW (3) Staff-89'!$B$6</f>
        <v>-56975609.640076801</v>
      </c>
      <c r="M55" s="29">
        <f ca="1">E55*'Res PW (3) Staff-89'!$B$7</f>
        <v>5484.3753222232845</v>
      </c>
      <c r="N55" s="29">
        <f ca="1">F55*'Res PW (3) Staff-89'!$B$8</f>
        <v>10264295.638798177</v>
      </c>
      <c r="O55" s="29">
        <f>G55*'Res PW (3) Staff-89'!$B$9</f>
        <v>-2957380.7675567348</v>
      </c>
      <c r="P55" s="162">
        <f>H55*'Res PW (3) Staff-89'!$B$10</f>
        <v>48978047.422627307</v>
      </c>
      <c r="Q55" s="29">
        <f>I55*'Res PW (3) Staff-89'!$B$11</f>
        <v>0</v>
      </c>
      <c r="R55" s="162">
        <f>J55*'Res PW (3) Staff-89'!$B$12</f>
        <v>49595493.302469596</v>
      </c>
      <c r="S55" s="44">
        <f t="shared" ca="1" si="28"/>
        <v>48910330.331583768</v>
      </c>
      <c r="T55" s="44">
        <f t="shared" ca="1" si="29"/>
        <v>3451226.7597426027</v>
      </c>
      <c r="U55" s="48">
        <f t="shared" ca="1" si="30"/>
        <v>7.5919375627116495E-2</v>
      </c>
    </row>
    <row r="56" spans="1:21" x14ac:dyDescent="0.2">
      <c r="A56" s="45">
        <f>'Monthly Data'!A56</f>
        <v>41821</v>
      </c>
      <c r="B56" s="29">
        <f t="shared" si="6"/>
        <v>2014</v>
      </c>
      <c r="C56" s="29">
        <f t="shared" si="7"/>
        <v>7</v>
      </c>
      <c r="D56" s="44">
        <f>'Monthly Data'!E56</f>
        <v>51897622.571841165</v>
      </c>
      <c r="E56" s="46">
        <f t="shared" ref="E56:F56" ca="1" si="52">E44</f>
        <v>0</v>
      </c>
      <c r="F56" s="46">
        <f t="shared" ca="1" si="52"/>
        <v>268.18999999999994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J56" s="46">
        <f>'Monthly Data'!BH56</f>
        <v>31</v>
      </c>
      <c r="L56" s="29">
        <f>'Res PW (3) Staff-89'!$B$6</f>
        <v>-56975609.640076801</v>
      </c>
      <c r="M56" s="29">
        <f ca="1">E56*'Res PW (3) Staff-89'!$B$7</f>
        <v>0</v>
      </c>
      <c r="N56" s="29">
        <f ca="1">F56*'Res PW (3) Staff-89'!$B$8</f>
        <v>18961161.643265482</v>
      </c>
      <c r="O56" s="29">
        <f>G56*'Res PW (3) Staff-89'!$B$9</f>
        <v>-3012147.0780670447</v>
      </c>
      <c r="P56" s="162">
        <f>H56*'Res PW (3) Staff-89'!$B$10</f>
        <v>48970913.381286293</v>
      </c>
      <c r="Q56" s="29">
        <f>I56*'Res PW (3) Staff-89'!$B$11</f>
        <v>0</v>
      </c>
      <c r="R56" s="162">
        <f>J56*'Res PW (3) Staff-89'!$B$12</f>
        <v>51248676.412551917</v>
      </c>
      <c r="S56" s="44">
        <f t="shared" ca="1" si="28"/>
        <v>59192994.718959853</v>
      </c>
      <c r="T56" s="44">
        <f t="shared" ca="1" si="29"/>
        <v>7295372.1471186876</v>
      </c>
      <c r="U56" s="48">
        <f t="shared" ca="1" si="30"/>
        <v>0.14057237664441766</v>
      </c>
    </row>
    <row r="57" spans="1:21" x14ac:dyDescent="0.2">
      <c r="A57" s="45">
        <f>'Monthly Data'!A57</f>
        <v>41852</v>
      </c>
      <c r="B57" s="29">
        <f t="shared" si="6"/>
        <v>2014</v>
      </c>
      <c r="C57" s="29">
        <f t="shared" si="7"/>
        <v>8</v>
      </c>
      <c r="D57" s="44">
        <f>'Monthly Data'!E57</f>
        <v>50248064.571841165</v>
      </c>
      <c r="E57" s="46">
        <f t="shared" ref="E57:F57" ca="1" si="53">E45</f>
        <v>0</v>
      </c>
      <c r="F57" s="46">
        <f t="shared" ca="1" si="53"/>
        <v>239.59000000000006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J57" s="46">
        <f>'Monthly Data'!BH57</f>
        <v>31</v>
      </c>
      <c r="L57" s="29">
        <f>'Res PW (3) Staff-89'!$B$6</f>
        <v>-56975609.640076801</v>
      </c>
      <c r="M57" s="29">
        <f ca="1">E57*'Res PW (3) Staff-89'!$B$7</f>
        <v>0</v>
      </c>
      <c r="N57" s="29">
        <f ca="1">F57*'Res PW (3) Staff-89'!$B$8</f>
        <v>16939127.924642898</v>
      </c>
      <c r="O57" s="29">
        <f>G57*'Res PW (3) Staff-89'!$B$9</f>
        <v>-3066913.3885773546</v>
      </c>
      <c r="P57" s="162">
        <f>H57*'Res PW (3) Staff-89'!$B$10</f>
        <v>49010150.60866189</v>
      </c>
      <c r="Q57" s="29">
        <f>I57*'Res PW (3) Staff-89'!$B$11</f>
        <v>0</v>
      </c>
      <c r="R57" s="162">
        <f>J57*'Res PW (3) Staff-89'!$B$12</f>
        <v>51248676.412551917</v>
      </c>
      <c r="S57" s="44">
        <f t="shared" ca="1" si="28"/>
        <v>57155431.917202547</v>
      </c>
      <c r="T57" s="44">
        <f t="shared" ca="1" si="29"/>
        <v>6907367.3453613818</v>
      </c>
      <c r="U57" s="48">
        <f t="shared" ca="1" si="30"/>
        <v>0.13746534128664223</v>
      </c>
    </row>
    <row r="58" spans="1:21" x14ac:dyDescent="0.2">
      <c r="A58" s="45">
        <f>'Monthly Data'!A58</f>
        <v>41883</v>
      </c>
      <c r="B58" s="29">
        <f t="shared" si="6"/>
        <v>2014</v>
      </c>
      <c r="C58" s="29">
        <f t="shared" si="7"/>
        <v>9</v>
      </c>
      <c r="D58" s="44">
        <f>'Monthly Data'!E58</f>
        <v>43927568.571841165</v>
      </c>
      <c r="E58" s="46">
        <f t="shared" ref="E58:F58" ca="1" si="54">E46</f>
        <v>0.49000000000000005</v>
      </c>
      <c r="F58" s="46">
        <f t="shared" ca="1" si="54"/>
        <v>132.95000000000002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J58" s="46">
        <f>'Monthly Data'!BH58</f>
        <v>30</v>
      </c>
      <c r="L58" s="29">
        <f>'Res PW (3) Staff-89'!$B$6</f>
        <v>-56975609.640076801</v>
      </c>
      <c r="M58" s="29">
        <f ca="1">E58*'Res PW (3) Staff-89'!$B$7</f>
        <v>7071.957652340554</v>
      </c>
      <c r="N58" s="29">
        <f ca="1">F58*'Res PW (3) Staff-89'!$B$8</f>
        <v>9399628.7724081688</v>
      </c>
      <c r="O58" s="29">
        <f>G58*'Res PW (3) Staff-89'!$B$9</f>
        <v>-3121679.6990876645</v>
      </c>
      <c r="P58" s="162">
        <f>H58*'Res PW (3) Staff-89'!$B$10</f>
        <v>49114307.612240762</v>
      </c>
      <c r="Q58" s="29">
        <f>I58*'Res PW (3) Staff-89'!$B$11</f>
        <v>-2271918.2327876701</v>
      </c>
      <c r="R58" s="162">
        <f>J58*'Res PW (3) Staff-89'!$B$12</f>
        <v>49595493.302469596</v>
      </c>
      <c r="S58" s="44">
        <f t="shared" ca="1" si="28"/>
        <v>45747294.072818726</v>
      </c>
      <c r="T58" s="44">
        <f t="shared" ca="1" si="29"/>
        <v>1819725.5009775609</v>
      </c>
      <c r="U58" s="48">
        <f t="shared" ca="1" si="30"/>
        <v>4.142559126625682E-2</v>
      </c>
    </row>
    <row r="59" spans="1:21" x14ac:dyDescent="0.2">
      <c r="A59" s="45">
        <f>'Monthly Data'!A59</f>
        <v>41913</v>
      </c>
      <c r="B59" s="29">
        <f t="shared" si="6"/>
        <v>2014</v>
      </c>
      <c r="C59" s="29">
        <f t="shared" si="7"/>
        <v>10</v>
      </c>
      <c r="D59" s="44">
        <f>'Monthly Data'!E59</f>
        <v>41698922.571841165</v>
      </c>
      <c r="E59" s="46">
        <f t="shared" ref="E59:F59" ca="1" si="55">E47</f>
        <v>53.33000000000002</v>
      </c>
      <c r="F59" s="46">
        <f t="shared" ca="1" si="55"/>
        <v>27.9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J59" s="46">
        <f>'Monthly Data'!BH59</f>
        <v>31</v>
      </c>
      <c r="L59" s="29">
        <f>'Res PW (3) Staff-89'!$B$6</f>
        <v>-56975609.640076801</v>
      </c>
      <c r="M59" s="29">
        <f ca="1">E59*'Res PW (3) Staff-89'!$B$7</f>
        <v>769688.7787741262</v>
      </c>
      <c r="N59" s="29">
        <f ca="1">F59*'Res PW (3) Staff-89'!$B$8</f>
        <v>1972543.3828521089</v>
      </c>
      <c r="O59" s="29">
        <f>G59*'Res PW (3) Staff-89'!$B$9</f>
        <v>-3176446.0095979744</v>
      </c>
      <c r="P59" s="162">
        <f>H59*'Res PW (3) Staff-89'!$B$10</f>
        <v>49235586.315038078</v>
      </c>
      <c r="Q59" s="29">
        <f>I59*'Res PW (3) Staff-89'!$B$11</f>
        <v>-2271918.2327876701</v>
      </c>
      <c r="R59" s="162">
        <f>J59*'Res PW (3) Staff-89'!$B$12</f>
        <v>51248676.412551917</v>
      </c>
      <c r="S59" s="44">
        <f t="shared" ca="1" si="28"/>
        <v>40802521.006753787</v>
      </c>
      <c r="T59" s="44">
        <f t="shared" ca="1" si="29"/>
        <v>-896401.56508737803</v>
      </c>
      <c r="U59" s="48">
        <f t="shared" ca="1" si="30"/>
        <v>2.1496995840672113E-2</v>
      </c>
    </row>
    <row r="60" spans="1:21" x14ac:dyDescent="0.2">
      <c r="A60" s="45">
        <f>'Monthly Data'!A60</f>
        <v>41944</v>
      </c>
      <c r="B60" s="29">
        <f t="shared" si="6"/>
        <v>2014</v>
      </c>
      <c r="C60" s="29">
        <f t="shared" si="7"/>
        <v>11</v>
      </c>
      <c r="D60" s="44">
        <f>'Monthly Data'!E60</f>
        <v>40599034.571841165</v>
      </c>
      <c r="E60" s="46">
        <f t="shared" ref="E60:F60" ca="1" si="56">E48</f>
        <v>207.66000000000003</v>
      </c>
      <c r="F60" s="46">
        <f t="shared" ca="1" si="56"/>
        <v>0.69000000000000006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J60" s="46">
        <f>'Monthly Data'!BH60</f>
        <v>30</v>
      </c>
      <c r="L60" s="29">
        <f>'Res PW (3) Staff-89'!$B$6</f>
        <v>-56975609.640076801</v>
      </c>
      <c r="M60" s="29">
        <f ca="1">E60*'Res PW (3) Staff-89'!$B$7</f>
        <v>2997066.787928652</v>
      </c>
      <c r="N60" s="29">
        <f ca="1">F60*'Res PW (3) Staff-89'!$B$8</f>
        <v>48783.33097376184</v>
      </c>
      <c r="O60" s="29">
        <f>G60*'Res PW (3) Staff-89'!$B$9</f>
        <v>-3231212.3201082842</v>
      </c>
      <c r="P60" s="162">
        <f>H60*'Res PW (3) Staff-89'!$B$10</f>
        <v>49278390.563084185</v>
      </c>
      <c r="Q60" s="29">
        <f>I60*'Res PW (3) Staff-89'!$B$11</f>
        <v>-2271918.2327876701</v>
      </c>
      <c r="R60" s="162">
        <f>J60*'Res PW (3) Staff-89'!$B$12</f>
        <v>49595493.302469596</v>
      </c>
      <c r="S60" s="44">
        <f t="shared" ca="1" si="28"/>
        <v>39440993.79148344</v>
      </c>
      <c r="T60" s="44">
        <f t="shared" ca="1" si="29"/>
        <v>-1158040.7803577259</v>
      </c>
      <c r="U60" s="48">
        <f t="shared" ca="1" si="30"/>
        <v>2.8523850199160261E-2</v>
      </c>
    </row>
    <row r="61" spans="1:21" x14ac:dyDescent="0.2">
      <c r="A61" s="45">
        <f>'Monthly Data'!A61</f>
        <v>41974</v>
      </c>
      <c r="B61" s="29">
        <f t="shared" si="6"/>
        <v>2014</v>
      </c>
      <c r="C61" s="29">
        <f t="shared" si="7"/>
        <v>12</v>
      </c>
      <c r="D61" s="44">
        <f>'Monthly Data'!E61</f>
        <v>45189588.571841165</v>
      </c>
      <c r="E61" s="46">
        <f t="shared" ref="E61:F61" ca="1" si="57">E49</f>
        <v>351.65000000000003</v>
      </c>
      <c r="F61" s="46">
        <f t="shared" ca="1" si="57"/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J61" s="46">
        <f>'Monthly Data'!BH61</f>
        <v>31</v>
      </c>
      <c r="L61" s="29">
        <f>'Res PW (3) Staff-89'!$B$6</f>
        <v>-56975609.640076801</v>
      </c>
      <c r="M61" s="29">
        <f ca="1">E61*'Res PW (3) Staff-89'!$B$7</f>
        <v>5075212.0580521543</v>
      </c>
      <c r="N61" s="29">
        <f ca="1">F61*'Res PW (3) Staff-89'!$B$8</f>
        <v>0</v>
      </c>
      <c r="O61" s="29">
        <f>G61*'Res PW (3) Staff-89'!$B$9</f>
        <v>-3285978.6306185941</v>
      </c>
      <c r="P61" s="162">
        <f>H61*'Res PW (3) Staff-89'!$B$10</f>
        <v>49247000.781183705</v>
      </c>
      <c r="Q61" s="29">
        <f>I61*'Res PW (3) Staff-89'!$B$11</f>
        <v>0</v>
      </c>
      <c r="R61" s="162">
        <f>J61*'Res PW (3) Staff-89'!$B$12</f>
        <v>51248676.412551917</v>
      </c>
      <c r="S61" s="44">
        <f t="shared" ca="1" si="28"/>
        <v>45309300.981092378</v>
      </c>
      <c r="T61" s="44">
        <f t="shared" ca="1" si="29"/>
        <v>119712.40925121307</v>
      </c>
      <c r="U61" s="48">
        <f t="shared" ca="1" si="30"/>
        <v>2.6491148300874122E-3</v>
      </c>
    </row>
    <row r="62" spans="1:21" x14ac:dyDescent="0.2">
      <c r="A62" s="45">
        <f>'Monthly Data'!A62</f>
        <v>42005</v>
      </c>
      <c r="B62" s="29">
        <f t="shared" si="6"/>
        <v>2015</v>
      </c>
      <c r="C62" s="29">
        <f t="shared" si="7"/>
        <v>1</v>
      </c>
      <c r="D62" s="44">
        <f>'Monthly Data'!E62</f>
        <v>49884340.404138029</v>
      </c>
      <c r="E62" s="46">
        <f t="shared" ref="E62:F62" ca="1" si="58">E50</f>
        <v>477.14</v>
      </c>
      <c r="F62" s="46">
        <f t="shared" ca="1" si="58"/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J62" s="46">
        <f>'Monthly Data'!BH62</f>
        <v>31</v>
      </c>
      <c r="L62" s="29">
        <f>'Res PW (3) Staff-89'!$B$6</f>
        <v>-56975609.640076801</v>
      </c>
      <c r="M62" s="29">
        <f ca="1">E62*'Res PW (3) Staff-89'!$B$7</f>
        <v>6886354.8453832064</v>
      </c>
      <c r="N62" s="29">
        <f ca="1">F62*'Res PW (3) Staff-89'!$B$8</f>
        <v>0</v>
      </c>
      <c r="O62" s="29">
        <f>G62*'Res PW (3) Staff-89'!$B$9</f>
        <v>-3340744.941128904</v>
      </c>
      <c r="P62" s="162">
        <f>H62*'Res PW (3) Staff-89'!$B$10</f>
        <v>49122868.46184998</v>
      </c>
      <c r="Q62" s="29">
        <f>I62*'Res PW (3) Staff-89'!$B$11</f>
        <v>0</v>
      </c>
      <c r="R62" s="162">
        <f>J62*'Res PW (3) Staff-89'!$B$12</f>
        <v>51248676.412551917</v>
      </c>
      <c r="S62" s="44">
        <f t="shared" ca="1" si="28"/>
        <v>46941545.138579398</v>
      </c>
      <c r="T62" s="44">
        <f t="shared" ca="1" si="29"/>
        <v>-2942795.2655586302</v>
      </c>
      <c r="U62" s="48">
        <f t="shared" ca="1" si="30"/>
        <v>5.8992365975325554E-2</v>
      </c>
    </row>
    <row r="63" spans="1:21" x14ac:dyDescent="0.2">
      <c r="A63" s="45">
        <f>'Monthly Data'!A63</f>
        <v>42036</v>
      </c>
      <c r="B63" s="29">
        <f t="shared" si="6"/>
        <v>2015</v>
      </c>
      <c r="C63" s="29">
        <f t="shared" si="7"/>
        <v>2</v>
      </c>
      <c r="D63" s="44">
        <f>'Monthly Data'!E63</f>
        <v>42980985.404138029</v>
      </c>
      <c r="E63" s="46">
        <f t="shared" ref="E63:F63" ca="1" si="59">E51</f>
        <v>417.05</v>
      </c>
      <c r="F63" s="46">
        <f t="shared" ca="1" si="59"/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J63" s="46">
        <f>'Monthly Data'!BH63</f>
        <v>28</v>
      </c>
      <c r="L63" s="29">
        <f>'Res PW (3) Staff-89'!$B$6</f>
        <v>-56975609.640076801</v>
      </c>
      <c r="M63" s="29">
        <f ca="1">E63*'Res PW (3) Staff-89'!$B$7</f>
        <v>6019101.9161400562</v>
      </c>
      <c r="N63" s="29">
        <f ca="1">F63*'Res PW (3) Staff-89'!$B$8</f>
        <v>0</v>
      </c>
      <c r="O63" s="29">
        <f>G63*'Res PW (3) Staff-89'!$B$9</f>
        <v>-3395511.2516392139</v>
      </c>
      <c r="P63" s="162">
        <f>H63*'Res PW (3) Staff-89'!$B$10</f>
        <v>49120014.845313579</v>
      </c>
      <c r="Q63" s="29">
        <f>I63*'Res PW (3) Staff-89'!$B$11</f>
        <v>0</v>
      </c>
      <c r="R63" s="162">
        <f>J63*'Res PW (3) Staff-89'!$B$12</f>
        <v>46289127.082304955</v>
      </c>
      <c r="S63" s="44">
        <f t="shared" ca="1" si="28"/>
        <v>41057122.952042572</v>
      </c>
      <c r="T63" s="44">
        <f t="shared" ca="1" si="29"/>
        <v>-1923862.4520954564</v>
      </c>
      <c r="U63" s="48">
        <f t="shared" ca="1" si="30"/>
        <v>4.4760780470850609E-2</v>
      </c>
    </row>
    <row r="64" spans="1:21" x14ac:dyDescent="0.2">
      <c r="A64" s="45">
        <f>'Monthly Data'!A64</f>
        <v>42064</v>
      </c>
      <c r="B64" s="29">
        <f t="shared" si="6"/>
        <v>2015</v>
      </c>
      <c r="C64" s="29">
        <f t="shared" si="7"/>
        <v>3</v>
      </c>
      <c r="D64" s="44">
        <f>'Monthly Data'!E64</f>
        <v>43419024.404138029</v>
      </c>
      <c r="E64" s="46">
        <f t="shared" ref="E64:F64" ca="1" si="60">E52</f>
        <v>332.70999999999992</v>
      </c>
      <c r="F64" s="46">
        <f t="shared" ca="1" si="60"/>
        <v>3.0000000000000072E-2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J64" s="46">
        <f>'Monthly Data'!BH64</f>
        <v>31</v>
      </c>
      <c r="L64" s="29">
        <f>'Res PW (3) Staff-89'!$B$6</f>
        <v>-56975609.640076801</v>
      </c>
      <c r="M64" s="29">
        <f ca="1">E64*'Res PW (3) Staff-89'!$B$7</f>
        <v>4801859.2459392343</v>
      </c>
      <c r="N64" s="29">
        <f ca="1">F64*'Res PW (3) Staff-89'!$B$8</f>
        <v>2121.0143901635629</v>
      </c>
      <c r="O64" s="29">
        <f>G64*'Res PW (3) Staff-89'!$B$9</f>
        <v>-3450277.5621495238</v>
      </c>
      <c r="P64" s="162">
        <f>H64*'Res PW (3) Staff-89'!$B$10</f>
        <v>49168526.326432504</v>
      </c>
      <c r="Q64" s="29">
        <f>I64*'Res PW (3) Staff-89'!$B$11</f>
        <v>-2271918.2327876701</v>
      </c>
      <c r="R64" s="162">
        <f>J64*'Res PW (3) Staff-89'!$B$12</f>
        <v>51248676.412551917</v>
      </c>
      <c r="S64" s="44">
        <f t="shared" ca="1" si="28"/>
        <v>42523377.564299822</v>
      </c>
      <c r="T64" s="44">
        <f t="shared" ca="1" si="29"/>
        <v>-895646.83983820677</v>
      </c>
      <c r="U64" s="48">
        <f t="shared" ca="1" si="30"/>
        <v>2.0627981676917817E-2</v>
      </c>
    </row>
    <row r="65" spans="1:21" x14ac:dyDescent="0.2">
      <c r="A65" s="45">
        <f>'Monthly Data'!A65</f>
        <v>42095</v>
      </c>
      <c r="B65" s="29">
        <f t="shared" si="6"/>
        <v>2015</v>
      </c>
      <c r="C65" s="29">
        <f t="shared" si="7"/>
        <v>4</v>
      </c>
      <c r="D65" s="44">
        <f>'Monthly Data'!E65</f>
        <v>38613457.404138029</v>
      </c>
      <c r="E65" s="46">
        <f t="shared" ref="E65:F65" ca="1" si="61">E53</f>
        <v>164.53999999999996</v>
      </c>
      <c r="F65" s="46">
        <f t="shared" ca="1" si="61"/>
        <v>1.45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J65" s="46">
        <f>'Monthly Data'!BH65</f>
        <v>30</v>
      </c>
      <c r="L65" s="29">
        <f>'Res PW (3) Staff-89'!$B$6</f>
        <v>-56975609.640076801</v>
      </c>
      <c r="M65" s="29">
        <f ca="1">E65*'Res PW (3) Staff-89'!$B$7</f>
        <v>2374734.5145226824</v>
      </c>
      <c r="N65" s="29">
        <f ca="1">F65*'Res PW (3) Staff-89'!$B$8</f>
        <v>102515.69552457197</v>
      </c>
      <c r="O65" s="29">
        <f>G65*'Res PW (3) Staff-89'!$B$9</f>
        <v>-3505043.8726598336</v>
      </c>
      <c r="P65" s="162">
        <f>H65*'Res PW (3) Staff-89'!$B$10</f>
        <v>49205623.341405801</v>
      </c>
      <c r="Q65" s="29">
        <f>I65*'Res PW (3) Staff-89'!$B$11</f>
        <v>-2271918.2327876701</v>
      </c>
      <c r="R65" s="162">
        <f>J65*'Res PW (3) Staff-89'!$B$12</f>
        <v>49595493.302469596</v>
      </c>
      <c r="S65" s="44">
        <f t="shared" ca="1" si="28"/>
        <v>38525795.108398348</v>
      </c>
      <c r="T65" s="44">
        <f t="shared" ca="1" si="29"/>
        <v>-87662.295739680529</v>
      </c>
      <c r="U65" s="48">
        <f t="shared" ca="1" si="30"/>
        <v>2.2702524361438341E-3</v>
      </c>
    </row>
    <row r="66" spans="1:21" x14ac:dyDescent="0.2">
      <c r="A66" s="45">
        <f>'Monthly Data'!A66</f>
        <v>42125</v>
      </c>
      <c r="B66" s="29">
        <f t="shared" ref="B66:B129" si="62">YEAR(A66)</f>
        <v>2015</v>
      </c>
      <c r="C66" s="29">
        <f t="shared" ref="C66:C129" si="63">MONTH(A66)</f>
        <v>5</v>
      </c>
      <c r="D66" s="44">
        <f>'Monthly Data'!E66</f>
        <v>40763108.404138029</v>
      </c>
      <c r="E66" s="46">
        <f t="shared" ref="E66:F66" ca="1" si="64">E54</f>
        <v>35.92</v>
      </c>
      <c r="F66" s="46">
        <f t="shared" ca="1" si="64"/>
        <v>50.69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J66" s="46">
        <f>'Monthly Data'!BH66</f>
        <v>31</v>
      </c>
      <c r="L66" s="29">
        <f>'Res PW (3) Staff-89'!$B$6</f>
        <v>-56975609.640076801</v>
      </c>
      <c r="M66" s="29">
        <f ca="1">E66*'Res PW (3) Staff-89'!$B$7</f>
        <v>518417.79361647484</v>
      </c>
      <c r="N66" s="29">
        <f ca="1">F66*'Res PW (3) Staff-89'!$B$8</f>
        <v>3583807.3145796917</v>
      </c>
      <c r="O66" s="29">
        <f>G66*'Res PW (3) Staff-89'!$B$9</f>
        <v>-3559810.1831701435</v>
      </c>
      <c r="P66" s="162">
        <f>H66*'Res PW (3) Staff-89'!$B$10</f>
        <v>49271256.521743163</v>
      </c>
      <c r="Q66" s="29">
        <f>I66*'Res PW (3) Staff-89'!$B$11</f>
        <v>-2271918.2327876701</v>
      </c>
      <c r="R66" s="162">
        <f>J66*'Res PW (3) Staff-89'!$B$12</f>
        <v>51248676.412551917</v>
      </c>
      <c r="S66" s="44">
        <f t="shared" ref="S66:S97" ca="1" si="65">SUM(L66:R66)</f>
        <v>41814819.98645664</v>
      </c>
      <c r="T66" s="44">
        <f t="shared" ref="T66:T97" ca="1" si="66">S66-D66</f>
        <v>1051711.5823186114</v>
      </c>
      <c r="U66" s="48">
        <f t="shared" ref="U66:U97" ca="1" si="67">ABS(T66/D66)</f>
        <v>2.5800573692555985E-2</v>
      </c>
    </row>
    <row r="67" spans="1:21" x14ac:dyDescent="0.2">
      <c r="A67" s="45">
        <f>'Monthly Data'!A67</f>
        <v>42156</v>
      </c>
      <c r="B67" s="29">
        <f t="shared" si="62"/>
        <v>2015</v>
      </c>
      <c r="C67" s="29">
        <f t="shared" si="63"/>
        <v>6</v>
      </c>
      <c r="D67" s="44">
        <f>'Monthly Data'!E67</f>
        <v>46119249.404138029</v>
      </c>
      <c r="E67" s="46">
        <f t="shared" ref="E67:F67" ca="1" si="68">E55</f>
        <v>0.37999999999999989</v>
      </c>
      <c r="F67" s="46">
        <f t="shared" ca="1" si="68"/>
        <v>145.17999999999998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J67" s="46">
        <f>'Monthly Data'!BH67</f>
        <v>30</v>
      </c>
      <c r="L67" s="29">
        <f>'Res PW (3) Staff-89'!$B$6</f>
        <v>-56975609.640076801</v>
      </c>
      <c r="M67" s="29">
        <f ca="1">E67*'Res PW (3) Staff-89'!$B$7</f>
        <v>5484.3753222232845</v>
      </c>
      <c r="N67" s="29">
        <f ca="1">F67*'Res PW (3) Staff-89'!$B$8</f>
        <v>10264295.638798177</v>
      </c>
      <c r="O67" s="29">
        <f>G67*'Res PW (3) Staff-89'!$B$9</f>
        <v>-3614576.4936804534</v>
      </c>
      <c r="P67" s="162">
        <f>H67*'Res PW (3) Staff-89'!$B$10</f>
        <v>49376840.333590239</v>
      </c>
      <c r="Q67" s="29">
        <f>I67*'Res PW (3) Staff-89'!$B$11</f>
        <v>0</v>
      </c>
      <c r="R67" s="162">
        <f>J67*'Res PW (3) Staff-89'!$B$12</f>
        <v>49595493.302469596</v>
      </c>
      <c r="S67" s="44">
        <f t="shared" ca="1" si="65"/>
        <v>48651927.51642298</v>
      </c>
      <c r="T67" s="44">
        <f t="shared" ca="1" si="66"/>
        <v>2532678.1122849509</v>
      </c>
      <c r="U67" s="48">
        <f t="shared" ca="1" si="67"/>
        <v>5.4915857153080803E-2</v>
      </c>
    </row>
    <row r="68" spans="1:21" x14ac:dyDescent="0.2">
      <c r="A68" s="45">
        <f>'Monthly Data'!A68</f>
        <v>42186</v>
      </c>
      <c r="B68" s="29">
        <f t="shared" si="62"/>
        <v>2015</v>
      </c>
      <c r="C68" s="29">
        <f t="shared" si="63"/>
        <v>7</v>
      </c>
      <c r="D68" s="44">
        <f>'Monthly Data'!E68</f>
        <v>54424085.404138029</v>
      </c>
      <c r="E68" s="46">
        <f t="shared" ref="E68:F68" ca="1" si="69">E56</f>
        <v>0</v>
      </c>
      <c r="F68" s="46">
        <f t="shared" ca="1" si="69"/>
        <v>268.18999999999994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J68" s="46">
        <f>'Monthly Data'!BH68</f>
        <v>31</v>
      </c>
      <c r="L68" s="29">
        <f>'Res PW (3) Staff-89'!$B$6</f>
        <v>-56975609.640076801</v>
      </c>
      <c r="M68" s="29">
        <f ca="1">E68*'Res PW (3) Staff-89'!$B$7</f>
        <v>0</v>
      </c>
      <c r="N68" s="29">
        <f ca="1">F68*'Res PW (3) Staff-89'!$B$8</f>
        <v>18961161.643265482</v>
      </c>
      <c r="O68" s="29">
        <f>G68*'Res PW (3) Staff-89'!$B$9</f>
        <v>-3669342.8041907633</v>
      </c>
      <c r="P68" s="162">
        <f>H68*'Res PW (3) Staff-89'!$B$10</f>
        <v>49518807.756276503</v>
      </c>
      <c r="Q68" s="29">
        <f>I68*'Res PW (3) Staff-89'!$B$11</f>
        <v>0</v>
      </c>
      <c r="R68" s="162">
        <f>J68*'Res PW (3) Staff-89'!$B$12</f>
        <v>51248676.412551917</v>
      </c>
      <c r="S68" s="44">
        <f t="shared" ca="1" si="65"/>
        <v>59083693.367826343</v>
      </c>
      <c r="T68" s="44">
        <f t="shared" ca="1" si="66"/>
        <v>4659607.963688314</v>
      </c>
      <c r="U68" s="48">
        <f t="shared" ca="1" si="67"/>
        <v>8.5616651691753184E-2</v>
      </c>
    </row>
    <row r="69" spans="1:21" x14ac:dyDescent="0.2">
      <c r="A69" s="45">
        <f>'Monthly Data'!A69</f>
        <v>42217</v>
      </c>
      <c r="B69" s="29">
        <f t="shared" si="62"/>
        <v>2015</v>
      </c>
      <c r="C69" s="29">
        <f t="shared" si="63"/>
        <v>8</v>
      </c>
      <c r="D69" s="44">
        <f>'Monthly Data'!E69</f>
        <v>55134636.404138029</v>
      </c>
      <c r="E69" s="46">
        <f t="shared" ref="E69:F69" ca="1" si="70">E57</f>
        <v>0</v>
      </c>
      <c r="F69" s="46">
        <f t="shared" ca="1" si="70"/>
        <v>239.59000000000006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J69" s="46">
        <f>'Monthly Data'!BH69</f>
        <v>31</v>
      </c>
      <c r="L69" s="29">
        <f>'Res PW (3) Staff-89'!$B$6</f>
        <v>-56975609.640076801</v>
      </c>
      <c r="M69" s="29">
        <f ca="1">E69*'Res PW (3) Staff-89'!$B$7</f>
        <v>0</v>
      </c>
      <c r="N69" s="29">
        <f ca="1">F69*'Res PW (3) Staff-89'!$B$8</f>
        <v>16939127.924642898</v>
      </c>
      <c r="O69" s="29">
        <f>G69*'Res PW (3) Staff-89'!$B$9</f>
        <v>-3724109.1147010732</v>
      </c>
      <c r="P69" s="162">
        <f>H69*'Res PW (3) Staff-89'!$B$10</f>
        <v>49575880.087004647</v>
      </c>
      <c r="Q69" s="29">
        <f>I69*'Res PW (3) Staff-89'!$B$11</f>
        <v>0</v>
      </c>
      <c r="R69" s="162">
        <f>J69*'Res PW (3) Staff-89'!$B$12</f>
        <v>51248676.412551917</v>
      </c>
      <c r="S69" s="44">
        <f t="shared" ca="1" si="65"/>
        <v>57063965.669421591</v>
      </c>
      <c r="T69" s="44">
        <f t="shared" ca="1" si="66"/>
        <v>1929329.2652835622</v>
      </c>
      <c r="U69" s="48">
        <f t="shared" ca="1" si="67"/>
        <v>3.4993053207815476E-2</v>
      </c>
    </row>
    <row r="70" spans="1:21" x14ac:dyDescent="0.2">
      <c r="A70" s="45">
        <f>'Monthly Data'!A70</f>
        <v>42248</v>
      </c>
      <c r="B70" s="29">
        <f t="shared" si="62"/>
        <v>2015</v>
      </c>
      <c r="C70" s="29">
        <f t="shared" si="63"/>
        <v>9</v>
      </c>
      <c r="D70" s="44">
        <f>'Monthly Data'!E70</f>
        <v>47798131.404138029</v>
      </c>
      <c r="E70" s="46">
        <f t="shared" ref="E70:F70" ca="1" si="71">E58</f>
        <v>0.49000000000000005</v>
      </c>
      <c r="F70" s="46">
        <f t="shared" ca="1" si="71"/>
        <v>132.95000000000002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J70" s="46">
        <f>'Monthly Data'!BH70</f>
        <v>30</v>
      </c>
      <c r="L70" s="29">
        <f>'Res PW (3) Staff-89'!$B$6</f>
        <v>-56975609.640076801</v>
      </c>
      <c r="M70" s="29">
        <f ca="1">E70*'Res PW (3) Staff-89'!$B$7</f>
        <v>7071.957652340554</v>
      </c>
      <c r="N70" s="29">
        <f ca="1">F70*'Res PW (3) Staff-89'!$B$8</f>
        <v>9399628.7724081688</v>
      </c>
      <c r="O70" s="29">
        <f>G70*'Res PW (3) Staff-89'!$B$9</f>
        <v>-3778875.425211383</v>
      </c>
      <c r="P70" s="162">
        <f>H70*'Res PW (3) Staff-89'!$B$10</f>
        <v>49518094.352142401</v>
      </c>
      <c r="Q70" s="29">
        <f>I70*'Res PW (3) Staff-89'!$B$11</f>
        <v>-2271918.2327876701</v>
      </c>
      <c r="R70" s="162">
        <f>J70*'Res PW (3) Staff-89'!$B$12</f>
        <v>49595493.302469596</v>
      </c>
      <c r="S70" s="44">
        <f t="shared" ca="1" si="65"/>
        <v>45493885.086596645</v>
      </c>
      <c r="T70" s="44">
        <f t="shared" ca="1" si="66"/>
        <v>-2304246.3175413832</v>
      </c>
      <c r="U70" s="48">
        <f t="shared" ca="1" si="67"/>
        <v>4.8207874447198526E-2</v>
      </c>
    </row>
    <row r="71" spans="1:21" x14ac:dyDescent="0.2">
      <c r="A71" s="45">
        <f>'Monthly Data'!A71</f>
        <v>42278</v>
      </c>
      <c r="B71" s="29">
        <f t="shared" si="62"/>
        <v>2015</v>
      </c>
      <c r="C71" s="29">
        <f t="shared" si="63"/>
        <v>10</v>
      </c>
      <c r="D71" s="44">
        <f>'Monthly Data'!E71</f>
        <v>41883670.404138029</v>
      </c>
      <c r="E71" s="46">
        <f t="shared" ref="E71:F71" ca="1" si="72">E59</f>
        <v>53.33000000000002</v>
      </c>
      <c r="F71" s="46">
        <f t="shared" ca="1" si="72"/>
        <v>27.9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J71" s="46">
        <f>'Monthly Data'!BH71</f>
        <v>31</v>
      </c>
      <c r="L71" s="29">
        <f>'Res PW (3) Staff-89'!$B$6</f>
        <v>-56975609.640076801</v>
      </c>
      <c r="M71" s="29">
        <f ca="1">E71*'Res PW (3) Staff-89'!$B$7</f>
        <v>769688.7787741262</v>
      </c>
      <c r="N71" s="29">
        <f ca="1">F71*'Res PW (3) Staff-89'!$B$8</f>
        <v>1972543.3828521089</v>
      </c>
      <c r="O71" s="29">
        <f>G71*'Res PW (3) Staff-89'!$B$9</f>
        <v>-3833641.7357216929</v>
      </c>
      <c r="P71" s="162">
        <f>H71*'Res PW (3) Staff-89'!$B$10</f>
        <v>49473149.891693987</v>
      </c>
      <c r="Q71" s="29">
        <f>I71*'Res PW (3) Staff-89'!$B$11</f>
        <v>-2271918.2327876701</v>
      </c>
      <c r="R71" s="162">
        <f>J71*'Res PW (3) Staff-89'!$B$12</f>
        <v>51248676.412551917</v>
      </c>
      <c r="S71" s="44">
        <f t="shared" ca="1" si="65"/>
        <v>40382888.857285976</v>
      </c>
      <c r="T71" s="44">
        <f t="shared" ca="1" si="66"/>
        <v>-1500781.5468520522</v>
      </c>
      <c r="U71" s="48">
        <f t="shared" ca="1" si="67"/>
        <v>3.5832140124562192E-2</v>
      </c>
    </row>
    <row r="72" spans="1:21" x14ac:dyDescent="0.2">
      <c r="A72" s="45">
        <f>'Monthly Data'!A72</f>
        <v>42309</v>
      </c>
      <c r="B72" s="29">
        <f t="shared" si="62"/>
        <v>2015</v>
      </c>
      <c r="C72" s="29">
        <f t="shared" si="63"/>
        <v>11</v>
      </c>
      <c r="D72" s="44">
        <f>'Monthly Data'!E72</f>
        <v>38353292.404138029</v>
      </c>
      <c r="E72" s="46">
        <f t="shared" ref="E72:F72" ca="1" si="73">E60</f>
        <v>207.66000000000003</v>
      </c>
      <c r="F72" s="46">
        <f t="shared" ca="1" si="73"/>
        <v>0.69000000000000006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J72" s="46">
        <f>'Monthly Data'!BH72</f>
        <v>30</v>
      </c>
      <c r="L72" s="29">
        <f>'Res PW (3) Staff-89'!$B$6</f>
        <v>-56975609.640076801</v>
      </c>
      <c r="M72" s="29">
        <f ca="1">E72*'Res PW (3) Staff-89'!$B$7</f>
        <v>2997066.787928652</v>
      </c>
      <c r="N72" s="29">
        <f ca="1">F72*'Res PW (3) Staff-89'!$B$8</f>
        <v>48783.33097376184</v>
      </c>
      <c r="O72" s="29">
        <f>G72*'Res PW (3) Staff-89'!$B$9</f>
        <v>-3888408.0462320028</v>
      </c>
      <c r="P72" s="162">
        <f>H72*'Res PW (3) Staff-89'!$B$10</f>
        <v>49426778.622977369</v>
      </c>
      <c r="Q72" s="29">
        <f>I72*'Res PW (3) Staff-89'!$B$11</f>
        <v>-2271918.2327876701</v>
      </c>
      <c r="R72" s="162">
        <f>J72*'Res PW (3) Staff-89'!$B$12</f>
        <v>49595493.302469596</v>
      </c>
      <c r="S72" s="44">
        <f t="shared" ca="1" si="65"/>
        <v>38932186.12525291</v>
      </c>
      <c r="T72" s="44">
        <f t="shared" ca="1" si="66"/>
        <v>578893.72111488134</v>
      </c>
      <c r="U72" s="48">
        <f t="shared" ca="1" si="67"/>
        <v>1.5093716466762136E-2</v>
      </c>
    </row>
    <row r="73" spans="1:21" x14ac:dyDescent="0.2">
      <c r="A73" s="45">
        <f>'Monthly Data'!A73</f>
        <v>42339</v>
      </c>
      <c r="B73" s="29">
        <f t="shared" si="62"/>
        <v>2015</v>
      </c>
      <c r="C73" s="29">
        <f t="shared" si="63"/>
        <v>12</v>
      </c>
      <c r="D73" s="44">
        <f>'Monthly Data'!E73</f>
        <v>41803813.404138029</v>
      </c>
      <c r="E73" s="46">
        <f t="shared" ref="E73:F73" ca="1" si="74">E61</f>
        <v>351.65000000000003</v>
      </c>
      <c r="F73" s="46">
        <f t="shared" ca="1" si="74"/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J73" s="46">
        <f>'Monthly Data'!BH73</f>
        <v>31</v>
      </c>
      <c r="L73" s="29">
        <f>'Res PW (3) Staff-89'!$B$6</f>
        <v>-56975609.640076801</v>
      </c>
      <c r="M73" s="29">
        <f ca="1">E73*'Res PW (3) Staff-89'!$B$7</f>
        <v>5075212.0580521543</v>
      </c>
      <c r="N73" s="29">
        <f ca="1">F73*'Res PW (3) Staff-89'!$B$8</f>
        <v>0</v>
      </c>
      <c r="O73" s="29">
        <f>G73*'Res PW (3) Staff-89'!$B$9</f>
        <v>-3943174.3567423127</v>
      </c>
      <c r="P73" s="162">
        <f>H73*'Res PW (3) Staff-89'!$B$10</f>
        <v>49530222.22242213</v>
      </c>
      <c r="Q73" s="29">
        <f>I73*'Res PW (3) Staff-89'!$B$11</f>
        <v>0</v>
      </c>
      <c r="R73" s="162">
        <f>J73*'Res PW (3) Staff-89'!$B$12</f>
        <v>51248676.412551917</v>
      </c>
      <c r="S73" s="44">
        <f t="shared" ca="1" si="65"/>
        <v>44935326.696207084</v>
      </c>
      <c r="T73" s="44">
        <f t="shared" ca="1" si="66"/>
        <v>3131513.2920690551</v>
      </c>
      <c r="U73" s="48">
        <f t="shared" ca="1" si="67"/>
        <v>7.4909751935670926E-2</v>
      </c>
    </row>
    <row r="74" spans="1:21" x14ac:dyDescent="0.2">
      <c r="A74" s="45">
        <f>'Monthly Data'!A74</f>
        <v>42370</v>
      </c>
      <c r="B74" s="29">
        <f t="shared" si="62"/>
        <v>2016</v>
      </c>
      <c r="C74" s="29">
        <f t="shared" si="63"/>
        <v>1</v>
      </c>
      <c r="D74" s="44">
        <f>'Monthly Data'!E74</f>
        <v>46084693.984221287</v>
      </c>
      <c r="E74" s="46">
        <f t="shared" ref="E74:F74" ca="1" si="75">E62</f>
        <v>477.14</v>
      </c>
      <c r="F74" s="46">
        <f t="shared" ca="1" si="75"/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J74" s="46">
        <f>'Monthly Data'!BH74</f>
        <v>31</v>
      </c>
      <c r="L74" s="29">
        <f>'Res PW (3) Staff-89'!$B$6</f>
        <v>-56975609.640076801</v>
      </c>
      <c r="M74" s="29">
        <f ca="1">E74*'Res PW (3) Staff-89'!$B$7</f>
        <v>6886354.8453832064</v>
      </c>
      <c r="N74" s="29">
        <f ca="1">F74*'Res PW (3) Staff-89'!$B$8</f>
        <v>0</v>
      </c>
      <c r="O74" s="29">
        <f>G74*'Res PW (3) Staff-89'!$B$9</f>
        <v>-3997940.6672526225</v>
      </c>
      <c r="P74" s="162">
        <f>H74*'Res PW (3) Staff-89'!$B$10</f>
        <v>49636519.438403301</v>
      </c>
      <c r="Q74" s="29">
        <f>I74*'Res PW (3) Staff-89'!$B$11</f>
        <v>0</v>
      </c>
      <c r="R74" s="162">
        <f>J74*'Res PW (3) Staff-89'!$B$12</f>
        <v>51248676.412551917</v>
      </c>
      <c r="S74" s="44">
        <f t="shared" ca="1" si="65"/>
        <v>46798000.389008999</v>
      </c>
      <c r="T74" s="44">
        <f t="shared" ca="1" si="66"/>
        <v>713306.4047877118</v>
      </c>
      <c r="U74" s="48">
        <f t="shared" ca="1" si="67"/>
        <v>1.5478162989037907E-2</v>
      </c>
    </row>
    <row r="75" spans="1:21" x14ac:dyDescent="0.2">
      <c r="A75" s="45">
        <f>'Monthly Data'!A75</f>
        <v>42401</v>
      </c>
      <c r="B75" s="29">
        <f t="shared" si="62"/>
        <v>2016</v>
      </c>
      <c r="C75" s="29">
        <f t="shared" si="63"/>
        <v>2</v>
      </c>
      <c r="D75" s="44">
        <f>'Monthly Data'!E75</f>
        <v>40582823.984221287</v>
      </c>
      <c r="E75" s="46">
        <f t="shared" ref="E75:F75" ca="1" si="76">E63</f>
        <v>417.05</v>
      </c>
      <c r="F75" s="46">
        <f t="shared" ca="1" si="76"/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J75" s="46">
        <f>'Monthly Data'!BH75</f>
        <v>29</v>
      </c>
      <c r="L75" s="29">
        <f>'Res PW (3) Staff-89'!$B$6</f>
        <v>-56975609.640076801</v>
      </c>
      <c r="M75" s="29">
        <f ca="1">E75*'Res PW (3) Staff-89'!$B$7</f>
        <v>6019101.9161400562</v>
      </c>
      <c r="N75" s="29">
        <f ca="1">F75*'Res PW (3) Staff-89'!$B$8</f>
        <v>0</v>
      </c>
      <c r="O75" s="29">
        <f>G75*'Res PW (3) Staff-89'!$B$9</f>
        <v>-4052706.9777629324</v>
      </c>
      <c r="P75" s="162">
        <f>H75*'Res PW (3) Staff-89'!$B$10</f>
        <v>49728548.571702443</v>
      </c>
      <c r="Q75" s="29">
        <f>I75*'Res PW (3) Staff-89'!$B$11</f>
        <v>0</v>
      </c>
      <c r="R75" s="162">
        <f>J75*'Res PW (3) Staff-89'!$B$12</f>
        <v>47942310.192387275</v>
      </c>
      <c r="S75" s="44">
        <f t="shared" ca="1" si="65"/>
        <v>42661644.062390044</v>
      </c>
      <c r="T75" s="44">
        <f t="shared" ca="1" si="66"/>
        <v>2078820.0781687573</v>
      </c>
      <c r="U75" s="48">
        <f t="shared" ca="1" si="67"/>
        <v>5.1224135584478012E-2</v>
      </c>
    </row>
    <row r="76" spans="1:21" x14ac:dyDescent="0.2">
      <c r="A76" s="45">
        <f>'Monthly Data'!A76</f>
        <v>42430</v>
      </c>
      <c r="B76" s="29">
        <f t="shared" si="62"/>
        <v>2016</v>
      </c>
      <c r="C76" s="29">
        <f t="shared" si="63"/>
        <v>3</v>
      </c>
      <c r="D76" s="44">
        <f>'Monthly Data'!E76</f>
        <v>40648907.984221287</v>
      </c>
      <c r="E76" s="46">
        <f t="shared" ref="E76:F76" ca="1" si="77">E64</f>
        <v>332.70999999999992</v>
      </c>
      <c r="F76" s="46">
        <f t="shared" ca="1" si="77"/>
        <v>3.0000000000000072E-2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J76" s="46">
        <f>'Monthly Data'!BH76</f>
        <v>31</v>
      </c>
      <c r="L76" s="29">
        <f>'Res PW (3) Staff-89'!$B$6</f>
        <v>-56975609.640076801</v>
      </c>
      <c r="M76" s="29">
        <f ca="1">E76*'Res PW (3) Staff-89'!$B$7</f>
        <v>4801859.2459392343</v>
      </c>
      <c r="N76" s="29">
        <f ca="1">F76*'Res PW (3) Staff-89'!$B$8</f>
        <v>2121.0143901635629</v>
      </c>
      <c r="O76" s="29">
        <f>G76*'Res PW (3) Staff-89'!$B$9</f>
        <v>-4107473.2882732428</v>
      </c>
      <c r="P76" s="162">
        <f>H76*'Res PW (3) Staff-89'!$B$10</f>
        <v>49782053.881760083</v>
      </c>
      <c r="Q76" s="29">
        <f>I76*'Res PW (3) Staff-89'!$B$11</f>
        <v>-2271918.2327876701</v>
      </c>
      <c r="R76" s="162">
        <f>J76*'Res PW (3) Staff-89'!$B$12</f>
        <v>51248676.412551917</v>
      </c>
      <c r="S76" s="44">
        <f t="shared" ca="1" si="65"/>
        <v>42479709.393503681</v>
      </c>
      <c r="T76" s="44">
        <f t="shared" ca="1" si="66"/>
        <v>1830801.4092823938</v>
      </c>
      <c r="U76" s="48">
        <f t="shared" ca="1" si="67"/>
        <v>4.5039374981317014E-2</v>
      </c>
    </row>
    <row r="77" spans="1:21" x14ac:dyDescent="0.2">
      <c r="A77" s="45">
        <f>'Monthly Data'!A77</f>
        <v>42461</v>
      </c>
      <c r="B77" s="29">
        <f t="shared" si="62"/>
        <v>2016</v>
      </c>
      <c r="C77" s="29">
        <f t="shared" si="63"/>
        <v>4</v>
      </c>
      <c r="D77" s="44">
        <f>'Monthly Data'!E77</f>
        <v>38183247.984221287</v>
      </c>
      <c r="E77" s="46">
        <f t="shared" ref="E77:F77" ca="1" si="78">E65</f>
        <v>164.53999999999996</v>
      </c>
      <c r="F77" s="46">
        <f t="shared" ca="1" si="78"/>
        <v>1.45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J77" s="46">
        <f>'Monthly Data'!BH77</f>
        <v>30</v>
      </c>
      <c r="L77" s="29">
        <f>'Res PW (3) Staff-89'!$B$6</f>
        <v>-56975609.640076801</v>
      </c>
      <c r="M77" s="29">
        <f ca="1">E77*'Res PW (3) Staff-89'!$B$7</f>
        <v>2374734.5145226824</v>
      </c>
      <c r="N77" s="29">
        <f ca="1">F77*'Res PW (3) Staff-89'!$B$8</f>
        <v>102515.69552457197</v>
      </c>
      <c r="O77" s="29">
        <f>G77*'Res PW (3) Staff-89'!$B$9</f>
        <v>-4162239.5987835526</v>
      </c>
      <c r="P77" s="162">
        <f>H77*'Res PW (3) Staff-89'!$B$10</f>
        <v>49808449.834721848</v>
      </c>
      <c r="Q77" s="29">
        <f>I77*'Res PW (3) Staff-89'!$B$11</f>
        <v>-2271918.2327876701</v>
      </c>
      <c r="R77" s="162">
        <f>J77*'Res PW (3) Staff-89'!$B$12</f>
        <v>49595493.302469596</v>
      </c>
      <c r="S77" s="44">
        <f t="shared" ca="1" si="65"/>
        <v>38471425.875590675</v>
      </c>
      <c r="T77" s="44">
        <f t="shared" ca="1" si="66"/>
        <v>288177.89136938751</v>
      </c>
      <c r="U77" s="48">
        <f t="shared" ca="1" si="67"/>
        <v>7.5472335797225299E-3</v>
      </c>
    </row>
    <row r="78" spans="1:21" x14ac:dyDescent="0.2">
      <c r="A78" s="45">
        <f>'Monthly Data'!A78</f>
        <v>42491</v>
      </c>
      <c r="B78" s="29">
        <f t="shared" si="62"/>
        <v>2016</v>
      </c>
      <c r="C78" s="29">
        <f t="shared" si="63"/>
        <v>5</v>
      </c>
      <c r="D78" s="44">
        <f>'Monthly Data'!E78</f>
        <v>42648799.984221287</v>
      </c>
      <c r="E78" s="46">
        <f t="shared" ref="E78:F78" ca="1" si="79">E66</f>
        <v>35.92</v>
      </c>
      <c r="F78" s="46">
        <f t="shared" ca="1" si="79"/>
        <v>50.69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J78" s="46">
        <f>'Monthly Data'!BH78</f>
        <v>31</v>
      </c>
      <c r="L78" s="29">
        <f>'Res PW (3) Staff-89'!$B$6</f>
        <v>-56975609.640076801</v>
      </c>
      <c r="M78" s="29">
        <f ca="1">E78*'Res PW (3) Staff-89'!$B$7</f>
        <v>518417.79361647484</v>
      </c>
      <c r="N78" s="29">
        <f ca="1">F78*'Res PW (3) Staff-89'!$B$8</f>
        <v>3583807.3145796917</v>
      </c>
      <c r="O78" s="29">
        <f>G78*'Res PW (3) Staff-89'!$B$9</f>
        <v>-4217005.9092938621</v>
      </c>
      <c r="P78" s="162">
        <f>H78*'Res PW (3) Staff-89'!$B$10</f>
        <v>49898338.755618677</v>
      </c>
      <c r="Q78" s="29">
        <f>I78*'Res PW (3) Staff-89'!$B$11</f>
        <v>-2271918.2327876701</v>
      </c>
      <c r="R78" s="162">
        <f>J78*'Res PW (3) Staff-89'!$B$12</f>
        <v>51248676.412551917</v>
      </c>
      <c r="S78" s="44">
        <f t="shared" ca="1" si="65"/>
        <v>41784706.494208433</v>
      </c>
      <c r="T78" s="44">
        <f t="shared" ca="1" si="66"/>
        <v>-864093.49001285434</v>
      </c>
      <c r="U78" s="48">
        <f t="shared" ca="1" si="67"/>
        <v>2.0260675337466512E-2</v>
      </c>
    </row>
    <row r="79" spans="1:21" x14ac:dyDescent="0.2">
      <c r="A79" s="45">
        <f>'Monthly Data'!A79</f>
        <v>42522</v>
      </c>
      <c r="B79" s="29">
        <f t="shared" si="62"/>
        <v>2016</v>
      </c>
      <c r="C79" s="29">
        <f t="shared" si="63"/>
        <v>6</v>
      </c>
      <c r="D79" s="44">
        <f>'Monthly Data'!E79</f>
        <v>51837156.984221287</v>
      </c>
      <c r="E79" s="46">
        <f t="shared" ref="E79:F79" ca="1" si="80">E67</f>
        <v>0.37999999999999989</v>
      </c>
      <c r="F79" s="46">
        <f t="shared" ca="1" si="80"/>
        <v>145.17999999999998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J79" s="46">
        <f>'Monthly Data'!BH79</f>
        <v>30</v>
      </c>
      <c r="L79" s="29">
        <f>'Res PW (3) Staff-89'!$B$6</f>
        <v>-56975609.640076801</v>
      </c>
      <c r="M79" s="29">
        <f ca="1">E79*'Res PW (3) Staff-89'!$B$7</f>
        <v>5484.3753222232845</v>
      </c>
      <c r="N79" s="29">
        <f ca="1">F79*'Res PW (3) Staff-89'!$B$8</f>
        <v>10264295.638798177</v>
      </c>
      <c r="O79" s="29">
        <f>G79*'Res PW (3) Staff-89'!$B$9</f>
        <v>-4271772.2198041724</v>
      </c>
      <c r="P79" s="162">
        <f>H79*'Res PW (3) Staff-89'!$B$10</f>
        <v>49951844.065676309</v>
      </c>
      <c r="Q79" s="29">
        <f>I79*'Res PW (3) Staff-89'!$B$11</f>
        <v>0</v>
      </c>
      <c r="R79" s="162">
        <f>J79*'Res PW (3) Staff-89'!$B$12</f>
        <v>49595493.302469596</v>
      </c>
      <c r="S79" s="44">
        <f t="shared" ca="1" si="65"/>
        <v>48569735.522385329</v>
      </c>
      <c r="T79" s="44">
        <f t="shared" ca="1" si="66"/>
        <v>-3267421.4618359581</v>
      </c>
      <c r="U79" s="48">
        <f t="shared" ca="1" si="67"/>
        <v>6.3032420216072582E-2</v>
      </c>
    </row>
    <row r="80" spans="1:21" x14ac:dyDescent="0.2">
      <c r="A80" s="45">
        <f>'Monthly Data'!A80</f>
        <v>42552</v>
      </c>
      <c r="B80" s="29">
        <f t="shared" si="62"/>
        <v>2016</v>
      </c>
      <c r="C80" s="29">
        <f t="shared" si="63"/>
        <v>7</v>
      </c>
      <c r="D80" s="44">
        <f>'Monthly Data'!E80</f>
        <v>62950910.984221287</v>
      </c>
      <c r="E80" s="46">
        <f t="shared" ref="E80:F80" ca="1" si="81">E68</f>
        <v>0</v>
      </c>
      <c r="F80" s="46">
        <f t="shared" ca="1" si="81"/>
        <v>268.18999999999994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J80" s="46">
        <f>'Monthly Data'!BH80</f>
        <v>31</v>
      </c>
      <c r="L80" s="29">
        <f>'Res PW (3) Staff-89'!$B$6</f>
        <v>-56975609.640076801</v>
      </c>
      <c r="M80" s="29">
        <f ca="1">E80*'Res PW (3) Staff-89'!$B$7</f>
        <v>0</v>
      </c>
      <c r="N80" s="29">
        <f ca="1">F80*'Res PW (3) Staff-89'!$B$8</f>
        <v>18961161.643265482</v>
      </c>
      <c r="O80" s="29">
        <f>G80*'Res PW (3) Staff-89'!$B$9</f>
        <v>-4326538.5303144818</v>
      </c>
      <c r="P80" s="162">
        <f>H80*'Res PW (3) Staff-89'!$B$10</f>
        <v>49907613.009361997</v>
      </c>
      <c r="Q80" s="29">
        <f>I80*'Res PW (3) Staff-89'!$B$11</f>
        <v>0</v>
      </c>
      <c r="R80" s="162">
        <f>J80*'Res PW (3) Staff-89'!$B$12</f>
        <v>51248676.412551917</v>
      </c>
      <c r="S80" s="44">
        <f t="shared" ca="1" si="65"/>
        <v>58815302.894788116</v>
      </c>
      <c r="T80" s="44">
        <f t="shared" ca="1" si="66"/>
        <v>-4135608.0894331709</v>
      </c>
      <c r="U80" s="48">
        <f t="shared" ca="1" si="67"/>
        <v>6.5695762376969655E-2</v>
      </c>
    </row>
    <row r="81" spans="1:21" x14ac:dyDescent="0.2">
      <c r="A81" s="45">
        <f>'Monthly Data'!A81</f>
        <v>42583</v>
      </c>
      <c r="B81" s="29">
        <f t="shared" si="62"/>
        <v>2016</v>
      </c>
      <c r="C81" s="29">
        <f t="shared" si="63"/>
        <v>8</v>
      </c>
      <c r="D81" s="44">
        <f>'Monthly Data'!E81</f>
        <v>61477768.984221287</v>
      </c>
      <c r="E81" s="46">
        <f t="shared" ref="E81:F81" ca="1" si="82">E69</f>
        <v>0</v>
      </c>
      <c r="F81" s="46">
        <f t="shared" ca="1" si="82"/>
        <v>239.59000000000006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J81" s="46">
        <f>'Monthly Data'!BH81</f>
        <v>31</v>
      </c>
      <c r="L81" s="29">
        <f>'Res PW (3) Staff-89'!$B$6</f>
        <v>-56975609.640076801</v>
      </c>
      <c r="M81" s="29">
        <f ca="1">E81*'Res PW (3) Staff-89'!$B$7</f>
        <v>0</v>
      </c>
      <c r="N81" s="29">
        <f ca="1">F81*'Res PW (3) Staff-89'!$B$8</f>
        <v>16939127.924642898</v>
      </c>
      <c r="O81" s="29">
        <f>G81*'Res PW (3) Staff-89'!$B$9</f>
        <v>-4381304.8408247922</v>
      </c>
      <c r="P81" s="162">
        <f>H81*'Res PW (3) Staff-89'!$B$10</f>
        <v>49871229.398522809</v>
      </c>
      <c r="Q81" s="29">
        <f>I81*'Res PW (3) Staff-89'!$B$11</f>
        <v>0</v>
      </c>
      <c r="R81" s="162">
        <f>J81*'Res PW (3) Staff-89'!$B$12</f>
        <v>51248676.412551917</v>
      </c>
      <c r="S81" s="44">
        <f t="shared" ca="1" si="65"/>
        <v>56702119.254816033</v>
      </c>
      <c r="T81" s="44">
        <f t="shared" ca="1" si="66"/>
        <v>-4775649.7294052541</v>
      </c>
      <c r="U81" s="48">
        <f t="shared" ca="1" si="67"/>
        <v>7.7680921222612345E-2</v>
      </c>
    </row>
    <row r="82" spans="1:21" x14ac:dyDescent="0.2">
      <c r="A82" s="45">
        <f>'Monthly Data'!A82</f>
        <v>42614</v>
      </c>
      <c r="B82" s="29">
        <f t="shared" si="62"/>
        <v>2016</v>
      </c>
      <c r="C82" s="29">
        <f t="shared" si="63"/>
        <v>9</v>
      </c>
      <c r="D82" s="44">
        <f>'Monthly Data'!E82</f>
        <v>50972090.984221287</v>
      </c>
      <c r="E82" s="46">
        <f t="shared" ref="E82:F82" ca="1" si="83">E70</f>
        <v>0.49000000000000005</v>
      </c>
      <c r="F82" s="46">
        <f t="shared" ca="1" si="83"/>
        <v>132.95000000000002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J82" s="46">
        <f>'Monthly Data'!BH82</f>
        <v>30</v>
      </c>
      <c r="L82" s="29">
        <f>'Res PW (3) Staff-89'!$B$6</f>
        <v>-56975609.640076801</v>
      </c>
      <c r="M82" s="29">
        <f ca="1">E82*'Res PW (3) Staff-89'!$B$7</f>
        <v>7071.957652340554</v>
      </c>
      <c r="N82" s="29">
        <f ca="1">F82*'Res PW (3) Staff-89'!$B$8</f>
        <v>9399628.7724081688</v>
      </c>
      <c r="O82" s="29">
        <f>G82*'Res PW (3) Staff-89'!$B$9</f>
        <v>-4436071.1513351016</v>
      </c>
      <c r="P82" s="162">
        <f>H82*'Res PW (3) Staff-89'!$B$10</f>
        <v>49859101.528243072</v>
      </c>
      <c r="Q82" s="29">
        <f>I82*'Res PW (3) Staff-89'!$B$11</f>
        <v>-2271918.2327876701</v>
      </c>
      <c r="R82" s="162">
        <f>J82*'Res PW (3) Staff-89'!$B$12</f>
        <v>49595493.302469596</v>
      </c>
      <c r="S82" s="44">
        <f t="shared" ca="1" si="65"/>
        <v>45177696.536573596</v>
      </c>
      <c r="T82" s="44">
        <f t="shared" ca="1" si="66"/>
        <v>-5794394.4476476908</v>
      </c>
      <c r="U82" s="48">
        <f t="shared" ca="1" si="67"/>
        <v>0.11367778593664875</v>
      </c>
    </row>
    <row r="83" spans="1:21" x14ac:dyDescent="0.2">
      <c r="A83" s="45">
        <f>'Monthly Data'!A83</f>
        <v>42644</v>
      </c>
      <c r="B83" s="29">
        <f t="shared" si="62"/>
        <v>2016</v>
      </c>
      <c r="C83" s="29">
        <f t="shared" si="63"/>
        <v>10</v>
      </c>
      <c r="D83" s="44">
        <f>'Monthly Data'!E83</f>
        <v>42378157.984221287</v>
      </c>
      <c r="E83" s="46">
        <f t="shared" ref="E83:F83" ca="1" si="84">E71</f>
        <v>53.33000000000002</v>
      </c>
      <c r="F83" s="46">
        <f t="shared" ca="1" si="84"/>
        <v>27.9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J83" s="46">
        <f>'Monthly Data'!BH83</f>
        <v>31</v>
      </c>
      <c r="L83" s="29">
        <f>'Res PW (3) Staff-89'!$B$6</f>
        <v>-56975609.640076801</v>
      </c>
      <c r="M83" s="29">
        <f ca="1">E83*'Res PW (3) Staff-89'!$B$7</f>
        <v>769688.7787741262</v>
      </c>
      <c r="N83" s="29">
        <f ca="1">F83*'Res PW (3) Staff-89'!$B$8</f>
        <v>1972543.3828521089</v>
      </c>
      <c r="O83" s="29">
        <f>G83*'Res PW (3) Staff-89'!$B$9</f>
        <v>-4490837.4618454119</v>
      </c>
      <c r="P83" s="162">
        <f>H83*'Res PW (3) Staff-89'!$B$10</f>
        <v>49982520.443442695</v>
      </c>
      <c r="Q83" s="29">
        <f>I83*'Res PW (3) Staff-89'!$B$11</f>
        <v>-2271918.2327876701</v>
      </c>
      <c r="R83" s="162">
        <f>J83*'Res PW (3) Staff-89'!$B$12</f>
        <v>51248676.412551917</v>
      </c>
      <c r="S83" s="44">
        <f t="shared" ca="1" si="65"/>
        <v>40235063.682910964</v>
      </c>
      <c r="T83" s="44">
        <f t="shared" ca="1" si="66"/>
        <v>-2143094.3013103232</v>
      </c>
      <c r="U83" s="48">
        <f t="shared" ca="1" si="67"/>
        <v>5.0570728017679867E-2</v>
      </c>
    </row>
    <row r="84" spans="1:21" x14ac:dyDescent="0.2">
      <c r="A84" s="45">
        <f>'Monthly Data'!A84</f>
        <v>42675</v>
      </c>
      <c r="B84" s="29">
        <f t="shared" si="62"/>
        <v>2016</v>
      </c>
      <c r="C84" s="29">
        <f t="shared" si="63"/>
        <v>11</v>
      </c>
      <c r="D84" s="44">
        <f>'Monthly Data'!E84</f>
        <v>38434874.984221287</v>
      </c>
      <c r="E84" s="46">
        <f t="shared" ref="E84:F84" ca="1" si="85">E72</f>
        <v>207.66000000000003</v>
      </c>
      <c r="F84" s="46">
        <f t="shared" ca="1" si="85"/>
        <v>0.69000000000000006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J84" s="46">
        <f>'Monthly Data'!BH84</f>
        <v>30</v>
      </c>
      <c r="L84" s="29">
        <f>'Res PW (3) Staff-89'!$B$6</f>
        <v>-56975609.640076801</v>
      </c>
      <c r="M84" s="29">
        <f ca="1">E84*'Res PW (3) Staff-89'!$B$7</f>
        <v>2997066.787928652</v>
      </c>
      <c r="N84" s="29">
        <f ca="1">F84*'Res PW (3) Staff-89'!$B$8</f>
        <v>48783.33097376184</v>
      </c>
      <c r="O84" s="29">
        <f>G84*'Res PW (3) Staff-89'!$B$9</f>
        <v>-4545603.7723557213</v>
      </c>
      <c r="P84" s="162">
        <f>H84*'Res PW (3) Staff-89'!$B$10</f>
        <v>50070269.151937217</v>
      </c>
      <c r="Q84" s="29">
        <f>I84*'Res PW (3) Staff-89'!$B$11</f>
        <v>-2271918.2327876701</v>
      </c>
      <c r="R84" s="162">
        <f>J84*'Res PW (3) Staff-89'!$B$12</f>
        <v>49595493.302469596</v>
      </c>
      <c r="S84" s="44">
        <f t="shared" ca="1" si="65"/>
        <v>38918480.928089038</v>
      </c>
      <c r="T84" s="44">
        <f t="shared" ca="1" si="66"/>
        <v>483605.94386775047</v>
      </c>
      <c r="U84" s="48">
        <f t="shared" ca="1" si="67"/>
        <v>1.2582477348145032E-2</v>
      </c>
    </row>
    <row r="85" spans="1:21" x14ac:dyDescent="0.2">
      <c r="A85" s="45">
        <f>'Monthly Data'!A85</f>
        <v>42705</v>
      </c>
      <c r="B85" s="29">
        <f t="shared" si="62"/>
        <v>2016</v>
      </c>
      <c r="C85" s="29">
        <f t="shared" si="63"/>
        <v>12</v>
      </c>
      <c r="D85" s="44">
        <f>'Monthly Data'!E85</f>
        <v>44072140.984221287</v>
      </c>
      <c r="E85" s="46">
        <f t="shared" ref="E85:F85" ca="1" si="86">E73</f>
        <v>351.65000000000003</v>
      </c>
      <c r="F85" s="46">
        <f t="shared" ca="1" si="86"/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J85" s="46">
        <f>'Monthly Data'!BH85</f>
        <v>31</v>
      </c>
      <c r="L85" s="29">
        <f>'Res PW (3) Staff-89'!$B$6</f>
        <v>-56975609.640076801</v>
      </c>
      <c r="M85" s="29">
        <f ca="1">E85*'Res PW (3) Staff-89'!$B$7</f>
        <v>5075212.0580521543</v>
      </c>
      <c r="N85" s="29">
        <f ca="1">F85*'Res PW (3) Staff-89'!$B$8</f>
        <v>0</v>
      </c>
      <c r="O85" s="29">
        <f>G85*'Res PW (3) Staff-89'!$B$9</f>
        <v>-4600370.0828660317</v>
      </c>
      <c r="P85" s="162">
        <f>H85*'Res PW (3) Staff-89'!$B$10</f>
        <v>50143749.77774971</v>
      </c>
      <c r="Q85" s="29">
        <f>I85*'Res PW (3) Staff-89'!$B$11</f>
        <v>0</v>
      </c>
      <c r="R85" s="162">
        <f>J85*'Res PW (3) Staff-89'!$B$12</f>
        <v>51248676.412551917</v>
      </c>
      <c r="S85" s="44">
        <f t="shared" ca="1" si="65"/>
        <v>44891658.52541095</v>
      </c>
      <c r="T85" s="44">
        <f t="shared" ca="1" si="66"/>
        <v>819517.54118966311</v>
      </c>
      <c r="U85" s="48">
        <f t="shared" ca="1" si="67"/>
        <v>1.8594911045575636E-2</v>
      </c>
    </row>
    <row r="86" spans="1:21" x14ac:dyDescent="0.2">
      <c r="A86" s="45">
        <f>'Monthly Data'!A86</f>
        <v>42736</v>
      </c>
      <c r="B86" s="29">
        <f t="shared" si="62"/>
        <v>2017</v>
      </c>
      <c r="C86" s="29">
        <f t="shared" si="63"/>
        <v>1</v>
      </c>
      <c r="D86" s="44">
        <f>'Monthly Data'!E86</f>
        <v>45513156.993604392</v>
      </c>
      <c r="E86" s="46">
        <f t="shared" ref="E86:F86" ca="1" si="87">E74</f>
        <v>477.14</v>
      </c>
      <c r="F86" s="46">
        <f t="shared" ca="1" si="87"/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J86" s="46">
        <f>'Monthly Data'!BH86</f>
        <v>31</v>
      </c>
      <c r="L86" s="29">
        <f>'Res PW (3) Staff-89'!$B$6</f>
        <v>-56975609.640076801</v>
      </c>
      <c r="M86" s="29">
        <f ca="1">E86*'Res PW (3) Staff-89'!$B$7</f>
        <v>6886354.8453832064</v>
      </c>
      <c r="N86" s="29">
        <f ca="1">F86*'Res PW (3) Staff-89'!$B$8</f>
        <v>0</v>
      </c>
      <c r="O86" s="29">
        <f>G86*'Res PW (3) Staff-89'!$B$9</f>
        <v>-4655136.3933763411</v>
      </c>
      <c r="P86" s="162">
        <f>H86*'Res PW (3) Staff-89'!$B$10</f>
        <v>50263601.672278821</v>
      </c>
      <c r="Q86" s="29">
        <f>I86*'Res PW (3) Staff-89'!$B$11</f>
        <v>0</v>
      </c>
      <c r="R86" s="162">
        <f>J86*'Res PW (3) Staff-89'!$B$12</f>
        <v>51248676.412551917</v>
      </c>
      <c r="S86" s="44">
        <f t="shared" ca="1" si="65"/>
        <v>46767886.896760799</v>
      </c>
      <c r="T86" s="44">
        <f t="shared" ca="1" si="66"/>
        <v>1254729.9031564072</v>
      </c>
      <c r="U86" s="48">
        <f t="shared" ca="1" si="67"/>
        <v>2.7568509548408705E-2</v>
      </c>
    </row>
    <row r="87" spans="1:21" x14ac:dyDescent="0.2">
      <c r="A87" s="45">
        <f>'Monthly Data'!A87</f>
        <v>42767</v>
      </c>
      <c r="B87" s="29">
        <f t="shared" si="62"/>
        <v>2017</v>
      </c>
      <c r="C87" s="29">
        <f t="shared" si="63"/>
        <v>2</v>
      </c>
      <c r="D87" s="44">
        <f>'Monthly Data'!E87</f>
        <v>39003163.993604392</v>
      </c>
      <c r="E87" s="46">
        <f t="shared" ref="E87:F87" ca="1" si="88">E75</f>
        <v>417.05</v>
      </c>
      <c r="F87" s="46">
        <f t="shared" ca="1" si="88"/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J87" s="46">
        <f>'Monthly Data'!BH87</f>
        <v>28</v>
      </c>
      <c r="L87" s="29">
        <f>'Res PW (3) Staff-89'!$B$6</f>
        <v>-56975609.640076801</v>
      </c>
      <c r="M87" s="29">
        <f ca="1">E87*'Res PW (3) Staff-89'!$B$7</f>
        <v>6019101.9161400562</v>
      </c>
      <c r="N87" s="29">
        <f ca="1">F87*'Res PW (3) Staff-89'!$B$8</f>
        <v>0</v>
      </c>
      <c r="O87" s="29">
        <f>G87*'Res PW (3) Staff-89'!$B$9</f>
        <v>-4709902.7038866514</v>
      </c>
      <c r="P87" s="162">
        <f>H87*'Res PW (3) Staff-89'!$B$10</f>
        <v>50371325.696528189</v>
      </c>
      <c r="Q87" s="29">
        <f>I87*'Res PW (3) Staff-89'!$B$11</f>
        <v>0</v>
      </c>
      <c r="R87" s="162">
        <f>J87*'Res PW (3) Staff-89'!$B$12</f>
        <v>46289127.082304955</v>
      </c>
      <c r="S87" s="44">
        <f t="shared" ca="1" si="65"/>
        <v>40994042.351009749</v>
      </c>
      <c r="T87" s="44">
        <f t="shared" ca="1" si="66"/>
        <v>1990878.3574053571</v>
      </c>
      <c r="U87" s="48">
        <f t="shared" ca="1" si="67"/>
        <v>5.1044021908884483E-2</v>
      </c>
    </row>
    <row r="88" spans="1:21" x14ac:dyDescent="0.2">
      <c r="A88" s="45">
        <f>'Monthly Data'!A88</f>
        <v>42795</v>
      </c>
      <c r="B88" s="29">
        <f t="shared" si="62"/>
        <v>2017</v>
      </c>
      <c r="C88" s="29">
        <f t="shared" si="63"/>
        <v>3</v>
      </c>
      <c r="D88" s="44">
        <f>'Monthly Data'!E88</f>
        <v>40659230.993604392</v>
      </c>
      <c r="E88" s="46">
        <f t="shared" ref="E88:F88" ca="1" si="89">E76</f>
        <v>332.70999999999992</v>
      </c>
      <c r="F88" s="46">
        <f t="shared" ca="1" si="89"/>
        <v>3.0000000000000072E-2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J88" s="46">
        <f>'Monthly Data'!BH88</f>
        <v>31</v>
      </c>
      <c r="L88" s="29">
        <f>'Res PW (3) Staff-89'!$B$6</f>
        <v>-56975609.640076801</v>
      </c>
      <c r="M88" s="29">
        <f ca="1">E88*'Res PW (3) Staff-89'!$B$7</f>
        <v>4801859.2459392343</v>
      </c>
      <c r="N88" s="29">
        <f ca="1">F88*'Res PW (3) Staff-89'!$B$8</f>
        <v>2121.0143901635629</v>
      </c>
      <c r="O88" s="29">
        <f>G88*'Res PW (3) Staff-89'!$B$9</f>
        <v>-4764669.0143969618</v>
      </c>
      <c r="P88" s="162">
        <f>H88*'Res PW (3) Staff-89'!$B$10</f>
        <v>50467635.254631937</v>
      </c>
      <c r="Q88" s="29">
        <f>I88*'Res PW (3) Staff-89'!$B$11</f>
        <v>-2271918.2327876701</v>
      </c>
      <c r="R88" s="162">
        <f>J88*'Res PW (3) Staff-89'!$B$12</f>
        <v>51248676.412551917</v>
      </c>
      <c r="S88" s="44">
        <f t="shared" ca="1" si="65"/>
        <v>42508095.040251814</v>
      </c>
      <c r="T88" s="44">
        <f t="shared" ca="1" si="66"/>
        <v>1848864.046647422</v>
      </c>
      <c r="U88" s="48">
        <f t="shared" ca="1" si="67"/>
        <v>4.5472184334677757E-2</v>
      </c>
    </row>
    <row r="89" spans="1:21" x14ac:dyDescent="0.2">
      <c r="A89" s="45">
        <f>'Monthly Data'!A89</f>
        <v>42826</v>
      </c>
      <c r="B89" s="29">
        <f t="shared" si="62"/>
        <v>2017</v>
      </c>
      <c r="C89" s="29">
        <f t="shared" si="63"/>
        <v>4</v>
      </c>
      <c r="D89" s="44">
        <f>'Monthly Data'!E89</f>
        <v>36365727.993604392</v>
      </c>
      <c r="E89" s="46">
        <f t="shared" ref="E89:F89" ca="1" si="90">E77</f>
        <v>164.53999999999996</v>
      </c>
      <c r="F89" s="46">
        <f t="shared" ca="1" si="90"/>
        <v>1.45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J89" s="46">
        <f>'Monthly Data'!BH89</f>
        <v>30</v>
      </c>
      <c r="L89" s="29">
        <f>'Res PW (3) Staff-89'!$B$6</f>
        <v>-56975609.640076801</v>
      </c>
      <c r="M89" s="29">
        <f ca="1">E89*'Res PW (3) Staff-89'!$B$7</f>
        <v>2374734.5145226824</v>
      </c>
      <c r="N89" s="29">
        <f ca="1">F89*'Res PW (3) Staff-89'!$B$8</f>
        <v>102515.69552457197</v>
      </c>
      <c r="O89" s="29">
        <f>G89*'Res PW (3) Staff-89'!$B$9</f>
        <v>-4819435.3249072712</v>
      </c>
      <c r="P89" s="162">
        <f>H89*'Res PW (3) Staff-89'!$B$10</f>
        <v>50471915.679436557</v>
      </c>
      <c r="Q89" s="29">
        <f>I89*'Res PW (3) Staff-89'!$B$11</f>
        <v>-2271918.2327876701</v>
      </c>
      <c r="R89" s="162">
        <f>J89*'Res PW (3) Staff-89'!$B$12</f>
        <v>49595493.302469596</v>
      </c>
      <c r="S89" s="44">
        <f t="shared" ca="1" si="65"/>
        <v>38477695.994181663</v>
      </c>
      <c r="T89" s="44">
        <f t="shared" ca="1" si="66"/>
        <v>2111968.000577271</v>
      </c>
      <c r="U89" s="48">
        <f t="shared" ca="1" si="67"/>
        <v>5.8075779507252019E-2</v>
      </c>
    </row>
    <row r="90" spans="1:21" x14ac:dyDescent="0.2">
      <c r="A90" s="45">
        <f>'Monthly Data'!A90</f>
        <v>42856</v>
      </c>
      <c r="B90" s="29">
        <f t="shared" si="62"/>
        <v>2017</v>
      </c>
      <c r="C90" s="29">
        <f t="shared" si="63"/>
        <v>5</v>
      </c>
      <c r="D90" s="44">
        <f>'Monthly Data'!E90</f>
        <v>39252488.993604392</v>
      </c>
      <c r="E90" s="46">
        <f t="shared" ref="E90:F90" ca="1" si="91">E78</f>
        <v>35.92</v>
      </c>
      <c r="F90" s="46">
        <f t="shared" ca="1" si="91"/>
        <v>50.69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J90" s="46">
        <f>'Monthly Data'!BH90</f>
        <v>31</v>
      </c>
      <c r="L90" s="29">
        <f>'Res PW (3) Staff-89'!$B$6</f>
        <v>-56975609.640076801</v>
      </c>
      <c r="M90" s="29">
        <f ca="1">E90*'Res PW (3) Staff-89'!$B$7</f>
        <v>518417.79361647484</v>
      </c>
      <c r="N90" s="29">
        <f ca="1">F90*'Res PW (3) Staff-89'!$B$8</f>
        <v>3583807.3145796917</v>
      </c>
      <c r="O90" s="29">
        <f>G90*'Res PW (3) Staff-89'!$B$9</f>
        <v>-4874201.6354175815</v>
      </c>
      <c r="P90" s="162">
        <f>H90*'Res PW (3) Staff-89'!$B$10</f>
        <v>50514006.523348562</v>
      </c>
      <c r="Q90" s="29">
        <f>I90*'Res PW (3) Staff-89'!$B$11</f>
        <v>-2271918.2327876701</v>
      </c>
      <c r="R90" s="162">
        <f>J90*'Res PW (3) Staff-89'!$B$12</f>
        <v>51248676.412551917</v>
      </c>
      <c r="S90" s="44">
        <f t="shared" ca="1" si="65"/>
        <v>41743178.535814598</v>
      </c>
      <c r="T90" s="44">
        <f t="shared" ca="1" si="66"/>
        <v>2490689.5422102064</v>
      </c>
      <c r="U90" s="48">
        <f t="shared" ca="1" si="67"/>
        <v>6.3453034599055033E-2</v>
      </c>
    </row>
    <row r="91" spans="1:21" x14ac:dyDescent="0.2">
      <c r="A91" s="45">
        <f>'Monthly Data'!A91</f>
        <v>42887</v>
      </c>
      <c r="B91" s="29">
        <f t="shared" si="62"/>
        <v>2017</v>
      </c>
      <c r="C91" s="29">
        <f t="shared" si="63"/>
        <v>6</v>
      </c>
      <c r="D91" s="44">
        <f>'Monthly Data'!E91</f>
        <v>47628726.993604392</v>
      </c>
      <c r="E91" s="46">
        <f t="shared" ref="E91:F91" ca="1" si="92">E79</f>
        <v>0.37999999999999989</v>
      </c>
      <c r="F91" s="46">
        <f t="shared" ca="1" si="92"/>
        <v>145.17999999999998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J91" s="46">
        <f>'Monthly Data'!BH91</f>
        <v>30</v>
      </c>
      <c r="L91" s="29">
        <f>'Res PW (3) Staff-89'!$B$6</f>
        <v>-56975609.640076801</v>
      </c>
      <c r="M91" s="29">
        <f ca="1">E91*'Res PW (3) Staff-89'!$B$7</f>
        <v>5484.3753222232845</v>
      </c>
      <c r="N91" s="29">
        <f ca="1">F91*'Res PW (3) Staff-89'!$B$8</f>
        <v>10264295.638798177</v>
      </c>
      <c r="O91" s="29">
        <f>G91*'Res PW (3) Staff-89'!$B$9</f>
        <v>-4928967.9459278909</v>
      </c>
      <c r="P91" s="162">
        <f>H91*'Res PW (3) Staff-89'!$B$10</f>
        <v>50547536.517651342</v>
      </c>
      <c r="Q91" s="29">
        <f>I91*'Res PW (3) Staff-89'!$B$11</f>
        <v>0</v>
      </c>
      <c r="R91" s="162">
        <f>J91*'Res PW (3) Staff-89'!$B$12</f>
        <v>49595493.302469596</v>
      </c>
      <c r="S91" s="44">
        <f t="shared" ca="1" si="65"/>
        <v>48508232.248236649</v>
      </c>
      <c r="T91" s="44">
        <f t="shared" ca="1" si="66"/>
        <v>879505.25463225693</v>
      </c>
      <c r="U91" s="48">
        <f t="shared" ca="1" si="67"/>
        <v>1.8465856850433088E-2</v>
      </c>
    </row>
    <row r="92" spans="1:21" x14ac:dyDescent="0.2">
      <c r="A92" s="45">
        <f>'Monthly Data'!A92</f>
        <v>42917</v>
      </c>
      <c r="B92" s="29">
        <f t="shared" si="62"/>
        <v>2017</v>
      </c>
      <c r="C92" s="29">
        <f t="shared" si="63"/>
        <v>7</v>
      </c>
      <c r="D92" s="44">
        <f>'Monthly Data'!E92</f>
        <v>55795161.993604392</v>
      </c>
      <c r="E92" s="46">
        <f t="shared" ref="E92:F92" ca="1" si="93">E80</f>
        <v>0</v>
      </c>
      <c r="F92" s="46">
        <f t="shared" ca="1" si="93"/>
        <v>268.18999999999994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J92" s="46">
        <f>'Monthly Data'!BH92</f>
        <v>31</v>
      </c>
      <c r="L92" s="29">
        <f>'Res PW (3) Staff-89'!$B$6</f>
        <v>-56975609.640076801</v>
      </c>
      <c r="M92" s="29">
        <f ca="1">E92*'Res PW (3) Staff-89'!$B$7</f>
        <v>0</v>
      </c>
      <c r="N92" s="29">
        <f ca="1">F92*'Res PW (3) Staff-89'!$B$8</f>
        <v>18961161.643265482</v>
      </c>
      <c r="O92" s="29">
        <f>G92*'Res PW (3) Staff-89'!$B$9</f>
        <v>-4983734.2564382013</v>
      </c>
      <c r="P92" s="162">
        <f>H92*'Res PW (3) Staff-89'!$B$10</f>
        <v>50650980.117096111</v>
      </c>
      <c r="Q92" s="29">
        <f>I92*'Res PW (3) Staff-89'!$B$11</f>
        <v>0</v>
      </c>
      <c r="R92" s="162">
        <f>J92*'Res PW (3) Staff-89'!$B$12</f>
        <v>51248676.412551917</v>
      </c>
      <c r="S92" s="44">
        <f t="shared" ca="1" si="65"/>
        <v>58901474.27639851</v>
      </c>
      <c r="T92" s="44">
        <f t="shared" ca="1" si="66"/>
        <v>3106312.2827941179</v>
      </c>
      <c r="U92" s="48">
        <f t="shared" ca="1" si="67"/>
        <v>5.5673505942149322E-2</v>
      </c>
    </row>
    <row r="93" spans="1:21" x14ac:dyDescent="0.2">
      <c r="A93" s="45">
        <f>'Monthly Data'!A93</f>
        <v>42948</v>
      </c>
      <c r="B93" s="29">
        <f t="shared" si="62"/>
        <v>2017</v>
      </c>
      <c r="C93" s="29">
        <f t="shared" si="63"/>
        <v>8</v>
      </c>
      <c r="D93" s="44">
        <f>'Monthly Data'!E93</f>
        <v>52455127.993604392</v>
      </c>
      <c r="E93" s="46">
        <f t="shared" ref="E93:F93" ca="1" si="94">E81</f>
        <v>0</v>
      </c>
      <c r="F93" s="46">
        <f t="shared" ca="1" si="94"/>
        <v>239.59000000000006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J93" s="46">
        <f>'Monthly Data'!BH93</f>
        <v>31</v>
      </c>
      <c r="L93" s="29">
        <f>'Res PW (3) Staff-89'!$B$6</f>
        <v>-56975609.640076801</v>
      </c>
      <c r="M93" s="29">
        <f ca="1">E93*'Res PW (3) Staff-89'!$B$7</f>
        <v>0</v>
      </c>
      <c r="N93" s="29">
        <f ca="1">F93*'Res PW (3) Staff-89'!$B$8</f>
        <v>16939127.924642898</v>
      </c>
      <c r="O93" s="29">
        <f>G93*'Res PW (3) Staff-89'!$B$9</f>
        <v>-5038500.5669485107</v>
      </c>
      <c r="P93" s="162">
        <f>H93*'Res PW (3) Staff-89'!$B$10</f>
        <v>50803648.601793908</v>
      </c>
      <c r="Q93" s="29">
        <f>I93*'Res PW (3) Staff-89'!$B$11</f>
        <v>0</v>
      </c>
      <c r="R93" s="162">
        <f>J93*'Res PW (3) Staff-89'!$B$12</f>
        <v>51248676.412551917</v>
      </c>
      <c r="S93" s="44">
        <f t="shared" ca="1" si="65"/>
        <v>56977342.731963411</v>
      </c>
      <c r="T93" s="44">
        <f t="shared" ca="1" si="66"/>
        <v>4522214.7383590192</v>
      </c>
      <c r="U93" s="48">
        <f t="shared" ca="1" si="67"/>
        <v>8.6211108643379761E-2</v>
      </c>
    </row>
    <row r="94" spans="1:21" x14ac:dyDescent="0.2">
      <c r="A94" s="45">
        <f>'Monthly Data'!A94</f>
        <v>42979</v>
      </c>
      <c r="B94" s="29">
        <f t="shared" si="62"/>
        <v>2017</v>
      </c>
      <c r="C94" s="29">
        <f t="shared" si="63"/>
        <v>9</v>
      </c>
      <c r="D94" s="44">
        <f>'Monthly Data'!E94</f>
        <v>45869090.993604392</v>
      </c>
      <c r="E94" s="46">
        <f t="shared" ref="E94:F94" ca="1" si="95">E82</f>
        <v>0.49000000000000005</v>
      </c>
      <c r="F94" s="46">
        <f t="shared" ca="1" si="95"/>
        <v>132.95000000000002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J94" s="46">
        <f>'Monthly Data'!BH94</f>
        <v>30</v>
      </c>
      <c r="L94" s="29">
        <f>'Res PW (3) Staff-89'!$B$6</f>
        <v>-56975609.640076801</v>
      </c>
      <c r="M94" s="29">
        <f ca="1">E94*'Res PW (3) Staff-89'!$B$7</f>
        <v>7071.957652340554</v>
      </c>
      <c r="N94" s="29">
        <f ca="1">F94*'Res PW (3) Staff-89'!$B$8</f>
        <v>9399628.7724081688</v>
      </c>
      <c r="O94" s="29">
        <f>G94*'Res PW (3) Staff-89'!$B$9</f>
        <v>-5093266.8774588211</v>
      </c>
      <c r="P94" s="162">
        <f>H94*'Res PW (3) Staff-89'!$B$10</f>
        <v>51009108.992415234</v>
      </c>
      <c r="Q94" s="29">
        <f>I94*'Res PW (3) Staff-89'!$B$11</f>
        <v>-2271918.2327876701</v>
      </c>
      <c r="R94" s="162">
        <f>J94*'Res PW (3) Staff-89'!$B$12</f>
        <v>49595493.302469596</v>
      </c>
      <c r="S94" s="44">
        <f t="shared" ca="1" si="65"/>
        <v>45670508.274622045</v>
      </c>
      <c r="T94" s="44">
        <f t="shared" ca="1" si="66"/>
        <v>-198582.71898234636</v>
      </c>
      <c r="U94" s="48">
        <f t="shared" ca="1" si="67"/>
        <v>4.3293362628449537E-3</v>
      </c>
    </row>
    <row r="95" spans="1:21" x14ac:dyDescent="0.2">
      <c r="A95" s="45">
        <f>'Monthly Data'!A95</f>
        <v>43009</v>
      </c>
      <c r="B95" s="29">
        <f t="shared" si="62"/>
        <v>2017</v>
      </c>
      <c r="C95" s="29">
        <f t="shared" si="63"/>
        <v>10</v>
      </c>
      <c r="D95" s="44">
        <f>'Monthly Data'!E95</f>
        <v>41241496.993604392</v>
      </c>
      <c r="E95" s="46">
        <f t="shared" ref="E95:F95" ca="1" si="96">E83</f>
        <v>53.33000000000002</v>
      </c>
      <c r="F95" s="46">
        <f t="shared" ca="1" si="96"/>
        <v>27.9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J95" s="46">
        <f>'Monthly Data'!BH95</f>
        <v>31</v>
      </c>
      <c r="L95" s="29">
        <f>'Res PW (3) Staff-89'!$B$6</f>
        <v>-56975609.640076801</v>
      </c>
      <c r="M95" s="29">
        <f ca="1">E95*'Res PW (3) Staff-89'!$B$7</f>
        <v>769688.7787741262</v>
      </c>
      <c r="N95" s="29">
        <f ca="1">F95*'Res PW (3) Staff-89'!$B$8</f>
        <v>1972543.3828521089</v>
      </c>
      <c r="O95" s="29">
        <f>G95*'Res PW (3) Staff-89'!$B$9</f>
        <v>-5148033.1879691305</v>
      </c>
      <c r="P95" s="162">
        <f>H95*'Res PW (3) Staff-89'!$B$10</f>
        <v>51154643.435772009</v>
      </c>
      <c r="Q95" s="29">
        <f>I95*'Res PW (3) Staff-89'!$B$11</f>
        <v>-2271918.2327876701</v>
      </c>
      <c r="R95" s="162">
        <f>J95*'Res PW (3) Staff-89'!$B$12</f>
        <v>51248676.412551917</v>
      </c>
      <c r="S95" s="44">
        <f t="shared" ca="1" si="65"/>
        <v>40749990.949116558</v>
      </c>
      <c r="T95" s="44">
        <f t="shared" ca="1" si="66"/>
        <v>-491506.04448783398</v>
      </c>
      <c r="U95" s="48">
        <f t="shared" ca="1" si="67"/>
        <v>1.191775469653915E-2</v>
      </c>
    </row>
    <row r="96" spans="1:21" x14ac:dyDescent="0.2">
      <c r="A96" s="45">
        <f>'Monthly Data'!A96</f>
        <v>43040</v>
      </c>
      <c r="B96" s="29">
        <f t="shared" si="62"/>
        <v>2017</v>
      </c>
      <c r="C96" s="29">
        <f t="shared" si="63"/>
        <v>11</v>
      </c>
      <c r="D96" s="44">
        <f>'Monthly Data'!E96</f>
        <v>39186018.993604392</v>
      </c>
      <c r="E96" s="46">
        <f t="shared" ref="E96:F96" ca="1" si="97">E84</f>
        <v>207.66000000000003</v>
      </c>
      <c r="F96" s="46">
        <f t="shared" ca="1" si="97"/>
        <v>0.69000000000000006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J96" s="46">
        <f>'Monthly Data'!BH96</f>
        <v>30</v>
      </c>
      <c r="L96" s="29">
        <f>'Res PW (3) Staff-89'!$B$6</f>
        <v>-56975609.640076801</v>
      </c>
      <c r="M96" s="29">
        <f ca="1">E96*'Res PW (3) Staff-89'!$B$7</f>
        <v>2997066.787928652</v>
      </c>
      <c r="N96" s="29">
        <f ca="1">F96*'Res PW (3) Staff-89'!$B$8</f>
        <v>48783.33097376184</v>
      </c>
      <c r="O96" s="29">
        <f>G96*'Res PW (3) Staff-89'!$B$9</f>
        <v>-5202799.4984794408</v>
      </c>
      <c r="P96" s="162">
        <f>H96*'Res PW (3) Staff-89'!$B$10</f>
        <v>51290903.625385463</v>
      </c>
      <c r="Q96" s="29">
        <f>I96*'Res PW (3) Staff-89'!$B$11</f>
        <v>-2271918.2327876701</v>
      </c>
      <c r="R96" s="162">
        <f>J96*'Res PW (3) Staff-89'!$B$12</f>
        <v>49595493.302469596</v>
      </c>
      <c r="S96" s="44">
        <f t="shared" ca="1" si="65"/>
        <v>39481919.675413564</v>
      </c>
      <c r="T96" s="44">
        <f t="shared" ca="1" si="66"/>
        <v>295900.68180917203</v>
      </c>
      <c r="U96" s="48">
        <f t="shared" ca="1" si="67"/>
        <v>7.5511799720575446E-3</v>
      </c>
    </row>
    <row r="97" spans="1:21" x14ac:dyDescent="0.2">
      <c r="A97" s="45">
        <f>'Monthly Data'!A97</f>
        <v>43070</v>
      </c>
      <c r="B97" s="29">
        <f t="shared" si="62"/>
        <v>2017</v>
      </c>
      <c r="C97" s="29">
        <f t="shared" si="63"/>
        <v>12</v>
      </c>
      <c r="D97" s="44">
        <f>'Monthly Data'!E97</f>
        <v>47202885.993604392</v>
      </c>
      <c r="E97" s="46">
        <f t="shared" ref="E97:F97" ca="1" si="98">E85</f>
        <v>351.65000000000003</v>
      </c>
      <c r="F97" s="46">
        <f t="shared" ca="1" si="98"/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J97" s="46">
        <f>'Monthly Data'!BH97</f>
        <v>31</v>
      </c>
      <c r="L97" s="29">
        <f>'Res PW (3) Staff-89'!$B$6</f>
        <v>-56975609.640076801</v>
      </c>
      <c r="M97" s="29">
        <f ca="1">E97*'Res PW (3) Staff-89'!$B$7</f>
        <v>5075212.0580521543</v>
      </c>
      <c r="N97" s="29">
        <f ca="1">F97*'Res PW (3) Staff-89'!$B$8</f>
        <v>0</v>
      </c>
      <c r="O97" s="29">
        <f>G97*'Res PW (3) Staff-89'!$B$9</f>
        <v>-5257565.8089897502</v>
      </c>
      <c r="P97" s="162">
        <f>H97*'Res PW (3) Staff-89'!$B$10</f>
        <v>51387213.183489211</v>
      </c>
      <c r="Q97" s="29">
        <f>I97*'Res PW (3) Staff-89'!$B$11</f>
        <v>0</v>
      </c>
      <c r="R97" s="162">
        <f>J97*'Res PW (3) Staff-89'!$B$12</f>
        <v>51248676.412551917</v>
      </c>
      <c r="S97" s="44">
        <f t="shared" ca="1" si="65"/>
        <v>45477926.205026731</v>
      </c>
      <c r="T97" s="44">
        <f t="shared" ca="1" si="66"/>
        <v>-1724959.7885776609</v>
      </c>
      <c r="U97" s="48">
        <f t="shared" ca="1" si="67"/>
        <v>3.6543523817831373E-2</v>
      </c>
    </row>
    <row r="98" spans="1:21" x14ac:dyDescent="0.2">
      <c r="A98" s="45">
        <f>'Monthly Data'!A98</f>
        <v>43101</v>
      </c>
      <c r="B98" s="29">
        <f t="shared" si="62"/>
        <v>2018</v>
      </c>
      <c r="C98" s="29">
        <f t="shared" si="63"/>
        <v>1</v>
      </c>
      <c r="D98" s="44">
        <f>'Monthly Data'!E98</f>
        <v>48557804.356751375</v>
      </c>
      <c r="E98" s="46">
        <f t="shared" ref="E98:F98" ca="1" si="99">E86</f>
        <v>477.14</v>
      </c>
      <c r="F98" s="46">
        <f t="shared" ca="1" si="99"/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J98" s="46">
        <f>'Monthly Data'!BH98</f>
        <v>31</v>
      </c>
      <c r="L98" s="29">
        <f>'Res PW (3) Staff-89'!$B$6</f>
        <v>-56975609.640076801</v>
      </c>
      <c r="M98" s="29">
        <f ca="1">E98*'Res PW (3) Staff-89'!$B$7</f>
        <v>6886354.8453832064</v>
      </c>
      <c r="N98" s="29">
        <f ca="1">F98*'Res PW (3) Staff-89'!$B$8</f>
        <v>0</v>
      </c>
      <c r="O98" s="29">
        <f>G98*'Res PW (3) Staff-89'!$B$9</f>
        <v>-5312332.1195000606</v>
      </c>
      <c r="P98" s="162">
        <f>H98*'Res PW (3) Staff-89'!$B$10</f>
        <v>51363670.847063847</v>
      </c>
      <c r="Q98" s="29">
        <f>I98*'Res PW (3) Staff-89'!$B$11</f>
        <v>0</v>
      </c>
      <c r="R98" s="162">
        <f>J98*'Res PW (3) Staff-89'!$B$12</f>
        <v>51248676.412551917</v>
      </c>
      <c r="S98" s="44">
        <f t="shared" ref="S98:S129" ca="1" si="100">SUM(L98:R98)</f>
        <v>47210760.345422104</v>
      </c>
      <c r="T98" s="44">
        <f t="shared" ref="T98:T129" ca="1" si="101">S98-D98</f>
        <v>-1347044.0113292709</v>
      </c>
      <c r="U98" s="48">
        <f t="shared" ref="U98:U129" ca="1" si="102">ABS(T98/D98)</f>
        <v>2.7741040378033089E-2</v>
      </c>
    </row>
    <row r="99" spans="1:21" x14ac:dyDescent="0.2">
      <c r="A99" s="45">
        <f>'Monthly Data'!A99</f>
        <v>43132</v>
      </c>
      <c r="B99" s="29">
        <f t="shared" si="62"/>
        <v>2018</v>
      </c>
      <c r="C99" s="29">
        <f t="shared" si="63"/>
        <v>2</v>
      </c>
      <c r="D99" s="44">
        <f>'Monthly Data'!E99</f>
        <v>40484293.356751375</v>
      </c>
      <c r="E99" s="46">
        <f t="shared" ref="E99:F99" ca="1" si="103">E87</f>
        <v>417.05</v>
      </c>
      <c r="F99" s="46">
        <f t="shared" ca="1" si="103"/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J99" s="46">
        <f>'Monthly Data'!BH99</f>
        <v>28</v>
      </c>
      <c r="L99" s="29">
        <f>'Res PW (3) Staff-89'!$B$6</f>
        <v>-56975609.640076801</v>
      </c>
      <c r="M99" s="29">
        <f ca="1">E99*'Res PW (3) Staff-89'!$B$7</f>
        <v>6019101.9161400562</v>
      </c>
      <c r="N99" s="29">
        <f ca="1">F99*'Res PW (3) Staff-89'!$B$8</f>
        <v>0</v>
      </c>
      <c r="O99" s="29">
        <f>G99*'Res PW (3) Staff-89'!$B$9</f>
        <v>-5367098.43001037</v>
      </c>
      <c r="P99" s="162">
        <f>H99*'Res PW (3) Staff-89'!$B$10</f>
        <v>51288050.008849047</v>
      </c>
      <c r="Q99" s="29">
        <f>I99*'Res PW (3) Staff-89'!$B$11</f>
        <v>0</v>
      </c>
      <c r="R99" s="162">
        <f>J99*'Res PW (3) Staff-89'!$B$12</f>
        <v>46289127.082304955</v>
      </c>
      <c r="S99" s="44">
        <f t="shared" ca="1" si="100"/>
        <v>41253570.937206887</v>
      </c>
      <c r="T99" s="44">
        <f t="shared" ca="1" si="101"/>
        <v>769277.58045551181</v>
      </c>
      <c r="U99" s="48">
        <f t="shared" ca="1" si="102"/>
        <v>1.90018774361841E-2</v>
      </c>
    </row>
    <row r="100" spans="1:21" x14ac:dyDescent="0.2">
      <c r="A100" s="45">
        <f>'Monthly Data'!A100</f>
        <v>43160</v>
      </c>
      <c r="B100" s="29">
        <f t="shared" si="62"/>
        <v>2018</v>
      </c>
      <c r="C100" s="29">
        <f t="shared" si="63"/>
        <v>3</v>
      </c>
      <c r="D100" s="44">
        <f>'Monthly Data'!E100</f>
        <v>41820071.356751375</v>
      </c>
      <c r="E100" s="46">
        <f t="shared" ref="E100:F100" ca="1" si="104">E88</f>
        <v>332.70999999999992</v>
      </c>
      <c r="F100" s="46">
        <f t="shared" ca="1" si="104"/>
        <v>3.0000000000000072E-2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J100" s="46">
        <f>'Monthly Data'!BH100</f>
        <v>31</v>
      </c>
      <c r="L100" s="29">
        <f>'Res PW (3) Staff-89'!$B$6</f>
        <v>-56975609.640076801</v>
      </c>
      <c r="M100" s="29">
        <f ca="1">E100*'Res PW (3) Staff-89'!$B$7</f>
        <v>4801859.2459392343</v>
      </c>
      <c r="N100" s="29">
        <f ca="1">F100*'Res PW (3) Staff-89'!$B$8</f>
        <v>2121.0143901635629</v>
      </c>
      <c r="O100" s="29">
        <f>G100*'Res PW (3) Staff-89'!$B$9</f>
        <v>-5421864.7405206803</v>
      </c>
      <c r="P100" s="162">
        <f>H100*'Res PW (3) Staff-89'!$B$10</f>
        <v>51258087.035216771</v>
      </c>
      <c r="Q100" s="29">
        <f>I100*'Res PW (3) Staff-89'!$B$11</f>
        <v>-2271918.2327876701</v>
      </c>
      <c r="R100" s="162">
        <f>J100*'Res PW (3) Staff-89'!$B$12</f>
        <v>51248676.412551917</v>
      </c>
      <c r="S100" s="44">
        <f t="shared" ca="1" si="100"/>
        <v>42641351.094712935</v>
      </c>
      <c r="T100" s="44">
        <f t="shared" ca="1" si="101"/>
        <v>821279.73796156049</v>
      </c>
      <c r="U100" s="48">
        <f t="shared" ca="1" si="102"/>
        <v>1.9638410727603271E-2</v>
      </c>
    </row>
    <row r="101" spans="1:21" x14ac:dyDescent="0.2">
      <c r="A101" s="45">
        <f>'Monthly Data'!A101</f>
        <v>43191</v>
      </c>
      <c r="B101" s="29">
        <f t="shared" si="62"/>
        <v>2018</v>
      </c>
      <c r="C101" s="29">
        <f t="shared" si="63"/>
        <v>4</v>
      </c>
      <c r="D101" s="44">
        <f>'Monthly Data'!E101</f>
        <v>38863607.356751375</v>
      </c>
      <c r="E101" s="46">
        <f t="shared" ref="E101:F101" ca="1" si="105">E89</f>
        <v>164.53999999999996</v>
      </c>
      <c r="F101" s="46">
        <f t="shared" ca="1" si="105"/>
        <v>1.45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J101" s="46">
        <f>'Monthly Data'!BH101</f>
        <v>30</v>
      </c>
      <c r="L101" s="29">
        <f>'Res PW (3) Staff-89'!$B$6</f>
        <v>-56975609.640076801</v>
      </c>
      <c r="M101" s="29">
        <f ca="1">E101*'Res PW (3) Staff-89'!$B$7</f>
        <v>2374734.5145226824</v>
      </c>
      <c r="N101" s="29">
        <f ca="1">F101*'Res PW (3) Staff-89'!$B$8</f>
        <v>102515.69552457197</v>
      </c>
      <c r="O101" s="29">
        <f>G101*'Res PW (3) Staff-89'!$B$9</f>
        <v>-5476631.0510309897</v>
      </c>
      <c r="P101" s="162">
        <f>H101*'Res PW (3) Staff-89'!$B$10</f>
        <v>51352256.380918212</v>
      </c>
      <c r="Q101" s="29">
        <f>I101*'Res PW (3) Staff-89'!$B$11</f>
        <v>-2271918.2327876701</v>
      </c>
      <c r="R101" s="162">
        <f>J101*'Res PW (3) Staff-89'!$B$12</f>
        <v>49595493.302469596</v>
      </c>
      <c r="S101" s="44">
        <f t="shared" ca="1" si="100"/>
        <v>38700840.969539605</v>
      </c>
      <c r="T101" s="44">
        <f t="shared" ca="1" si="101"/>
        <v>-162766.38721176982</v>
      </c>
      <c r="U101" s="48">
        <f t="shared" ca="1" si="102"/>
        <v>4.1881440834260096E-3</v>
      </c>
    </row>
    <row r="102" spans="1:21" x14ac:dyDescent="0.2">
      <c r="A102" s="45">
        <f>'Monthly Data'!A102</f>
        <v>43221</v>
      </c>
      <c r="B102" s="29">
        <f t="shared" si="62"/>
        <v>2018</v>
      </c>
      <c r="C102" s="29">
        <f t="shared" si="63"/>
        <v>5</v>
      </c>
      <c r="D102" s="44">
        <f>'Monthly Data'!E102</f>
        <v>41888037.356751375</v>
      </c>
      <c r="E102" s="46">
        <f t="shared" ref="E102:F102" ca="1" si="106">E90</f>
        <v>35.92</v>
      </c>
      <c r="F102" s="46">
        <f t="shared" ca="1" si="106"/>
        <v>50.69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J102" s="46">
        <f>'Monthly Data'!BH102</f>
        <v>31</v>
      </c>
      <c r="L102" s="29">
        <f>'Res PW (3) Staff-89'!$B$6</f>
        <v>-56975609.640076801</v>
      </c>
      <c r="M102" s="29">
        <f ca="1">E102*'Res PW (3) Staff-89'!$B$7</f>
        <v>518417.79361647484</v>
      </c>
      <c r="N102" s="29">
        <f ca="1">F102*'Res PW (3) Staff-89'!$B$8</f>
        <v>3583807.3145796917</v>
      </c>
      <c r="O102" s="29">
        <f>G102*'Res PW (3) Staff-89'!$B$9</f>
        <v>-5531397.3615413001</v>
      </c>
      <c r="P102" s="162">
        <f>H102*'Res PW (3) Staff-89'!$B$10</f>
        <v>51422883.390194297</v>
      </c>
      <c r="Q102" s="29">
        <f>I102*'Res PW (3) Staff-89'!$B$11</f>
        <v>-2271918.2327876701</v>
      </c>
      <c r="R102" s="162">
        <f>J102*'Res PW (3) Staff-89'!$B$12</f>
        <v>51248676.412551917</v>
      </c>
      <c r="S102" s="44">
        <f t="shared" ca="1" si="100"/>
        <v>41994859.676536612</v>
      </c>
      <c r="T102" s="44">
        <f t="shared" ca="1" si="101"/>
        <v>106822.31978523731</v>
      </c>
      <c r="U102" s="48">
        <f t="shared" ca="1" si="102"/>
        <v>2.5501867961837091E-3</v>
      </c>
    </row>
    <row r="103" spans="1:21" x14ac:dyDescent="0.2">
      <c r="A103" s="45">
        <f>'Monthly Data'!A103</f>
        <v>43252</v>
      </c>
      <c r="B103" s="29">
        <f t="shared" si="62"/>
        <v>2018</v>
      </c>
      <c r="C103" s="29">
        <f t="shared" si="63"/>
        <v>6</v>
      </c>
      <c r="D103" s="44">
        <f>'Monthly Data'!E103</f>
        <v>52737113.356751375</v>
      </c>
      <c r="E103" s="46">
        <f t="shared" ref="E103:F103" ca="1" si="107">E91</f>
        <v>0.37999999999999989</v>
      </c>
      <c r="F103" s="46">
        <f t="shared" ca="1" si="107"/>
        <v>145.17999999999998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J103" s="46">
        <f>'Monthly Data'!BH103</f>
        <v>30</v>
      </c>
      <c r="L103" s="29">
        <f>'Res PW (3) Staff-89'!$B$6</f>
        <v>-56975609.640076801</v>
      </c>
      <c r="M103" s="29">
        <f ca="1">E103*'Res PW (3) Staff-89'!$B$7</f>
        <v>5484.3753222232845</v>
      </c>
      <c r="N103" s="29">
        <f ca="1">F103*'Res PW (3) Staff-89'!$B$8</f>
        <v>10264295.638798177</v>
      </c>
      <c r="O103" s="29">
        <f>G103*'Res PW (3) Staff-89'!$B$9</f>
        <v>-5586163.6720516095</v>
      </c>
      <c r="P103" s="162">
        <f>H103*'Res PW (3) Staff-89'!$B$10</f>
        <v>51537028.051650591</v>
      </c>
      <c r="Q103" s="29">
        <f>I103*'Res PW (3) Staff-89'!$B$11</f>
        <v>0</v>
      </c>
      <c r="R103" s="162">
        <f>J103*'Res PW (3) Staff-89'!$B$12</f>
        <v>49595493.302469596</v>
      </c>
      <c r="S103" s="44">
        <f t="shared" ca="1" si="100"/>
        <v>48840528.056112178</v>
      </c>
      <c r="T103" s="44">
        <f t="shared" ca="1" si="101"/>
        <v>-3896585.3006391972</v>
      </c>
      <c r="U103" s="48">
        <f t="shared" ca="1" si="102"/>
        <v>7.3886965983138292E-2</v>
      </c>
    </row>
    <row r="104" spans="1:21" x14ac:dyDescent="0.2">
      <c r="A104" s="45">
        <f>'Monthly Data'!A104</f>
        <v>43282</v>
      </c>
      <c r="B104" s="29">
        <f t="shared" si="62"/>
        <v>2018</v>
      </c>
      <c r="C104" s="29">
        <f t="shared" si="63"/>
        <v>7</v>
      </c>
      <c r="D104" s="44">
        <f>'Monthly Data'!E104</f>
        <v>65507958.356751375</v>
      </c>
      <c r="E104" s="46">
        <f t="shared" ref="E104:F104" ca="1" si="108">E92</f>
        <v>0</v>
      </c>
      <c r="F104" s="46">
        <f t="shared" ca="1" si="108"/>
        <v>268.18999999999994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J104" s="46">
        <f>'Monthly Data'!BH104</f>
        <v>31</v>
      </c>
      <c r="L104" s="29">
        <f>'Res PW (3) Staff-89'!$B$6</f>
        <v>-56975609.640076801</v>
      </c>
      <c r="M104" s="29">
        <f ca="1">E104*'Res PW (3) Staff-89'!$B$7</f>
        <v>0</v>
      </c>
      <c r="N104" s="29">
        <f ca="1">F104*'Res PW (3) Staff-89'!$B$8</f>
        <v>18961161.643265482</v>
      </c>
      <c r="O104" s="29">
        <f>G104*'Res PW (3) Staff-89'!$B$9</f>
        <v>-5640929.9825619198</v>
      </c>
      <c r="P104" s="162">
        <f>H104*'Res PW (3) Staff-89'!$B$10</f>
        <v>51783152.477915727</v>
      </c>
      <c r="Q104" s="29">
        <f>I104*'Res PW (3) Staff-89'!$B$11</f>
        <v>0</v>
      </c>
      <c r="R104" s="162">
        <f>J104*'Res PW (3) Staff-89'!$B$12</f>
        <v>51248676.412551917</v>
      </c>
      <c r="S104" s="44">
        <f t="shared" ca="1" si="100"/>
        <v>59376450.911094412</v>
      </c>
      <c r="T104" s="44">
        <f t="shared" ca="1" si="101"/>
        <v>-6131507.4456569627</v>
      </c>
      <c r="U104" s="48">
        <f t="shared" ca="1" si="102"/>
        <v>9.3599428213977265E-2</v>
      </c>
    </row>
    <row r="105" spans="1:21" x14ac:dyDescent="0.2">
      <c r="A105" s="45">
        <f>'Monthly Data'!A105</f>
        <v>43313</v>
      </c>
      <c r="B105" s="29">
        <f t="shared" si="62"/>
        <v>2018</v>
      </c>
      <c r="C105" s="29">
        <f t="shared" si="63"/>
        <v>8</v>
      </c>
      <c r="D105" s="44">
        <f>'Monthly Data'!E105</f>
        <v>63722121.356751375</v>
      </c>
      <c r="E105" s="46">
        <f t="shared" ref="E105:F105" ca="1" si="109">E93</f>
        <v>0</v>
      </c>
      <c r="F105" s="46">
        <f t="shared" ca="1" si="109"/>
        <v>239.59000000000006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J105" s="46">
        <f>'Monthly Data'!BH105</f>
        <v>31</v>
      </c>
      <c r="L105" s="29">
        <f>'Res PW (3) Staff-89'!$B$6</f>
        <v>-56975609.640076801</v>
      </c>
      <c r="M105" s="29">
        <f ca="1">E105*'Res PW (3) Staff-89'!$B$7</f>
        <v>0</v>
      </c>
      <c r="N105" s="29">
        <f ca="1">F105*'Res PW (3) Staff-89'!$B$8</f>
        <v>16939127.924642898</v>
      </c>
      <c r="O105" s="29">
        <f>G105*'Res PW (3) Staff-89'!$B$9</f>
        <v>-5695696.2930722293</v>
      </c>
      <c r="P105" s="162">
        <f>H105*'Res PW (3) Staff-89'!$B$10</f>
        <v>51827383.534230039</v>
      </c>
      <c r="Q105" s="29">
        <f>I105*'Res PW (3) Staff-89'!$B$11</f>
        <v>0</v>
      </c>
      <c r="R105" s="162">
        <f>J105*'Res PW (3) Staff-89'!$B$12</f>
        <v>51248676.412551917</v>
      </c>
      <c r="S105" s="44">
        <f t="shared" ca="1" si="100"/>
        <v>57343881.938275822</v>
      </c>
      <c r="T105" s="44">
        <f t="shared" ca="1" si="101"/>
        <v>-6378239.4184755534</v>
      </c>
      <c r="U105" s="48">
        <f t="shared" ca="1" si="102"/>
        <v>0.10009458697658026</v>
      </c>
    </row>
    <row r="106" spans="1:21" x14ac:dyDescent="0.2">
      <c r="A106" s="45">
        <f>'Monthly Data'!A106</f>
        <v>43344</v>
      </c>
      <c r="B106" s="29">
        <f t="shared" si="62"/>
        <v>2018</v>
      </c>
      <c r="C106" s="29">
        <f t="shared" si="63"/>
        <v>9</v>
      </c>
      <c r="D106" s="44">
        <f>'Monthly Data'!E106</f>
        <v>51293687.356751375</v>
      </c>
      <c r="E106" s="46">
        <f t="shared" ref="E106:F106" ca="1" si="110">E94</f>
        <v>0.49000000000000005</v>
      </c>
      <c r="F106" s="46">
        <f t="shared" ca="1" si="110"/>
        <v>132.95000000000002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J106" s="46">
        <f>'Monthly Data'!BH106</f>
        <v>30</v>
      </c>
      <c r="L106" s="29">
        <f>'Res PW (3) Staff-89'!$B$6</f>
        <v>-56975609.640076801</v>
      </c>
      <c r="M106" s="29">
        <f ca="1">E106*'Res PW (3) Staff-89'!$B$7</f>
        <v>7071.957652340554</v>
      </c>
      <c r="N106" s="29">
        <f ca="1">F106*'Res PW (3) Staff-89'!$B$8</f>
        <v>9399628.7724081688</v>
      </c>
      <c r="O106" s="29">
        <f>G106*'Res PW (3) Staff-89'!$B$9</f>
        <v>-5750462.6035825396</v>
      </c>
      <c r="P106" s="162">
        <f>H106*'Res PW (3) Staff-89'!$B$10</f>
        <v>51850925.870655403</v>
      </c>
      <c r="Q106" s="29">
        <f>I106*'Res PW (3) Staff-89'!$B$11</f>
        <v>-2271918.2327876701</v>
      </c>
      <c r="R106" s="162">
        <f>J106*'Res PW (3) Staff-89'!$B$12</f>
        <v>49595493.302469596</v>
      </c>
      <c r="S106" s="44">
        <f t="shared" ca="1" si="100"/>
        <v>45855129.426738493</v>
      </c>
      <c r="T106" s="44">
        <f t="shared" ca="1" si="101"/>
        <v>-5438557.9300128818</v>
      </c>
      <c r="U106" s="48">
        <f t="shared" ca="1" si="102"/>
        <v>0.10602782155603886</v>
      </c>
    </row>
    <row r="107" spans="1:21" x14ac:dyDescent="0.2">
      <c r="A107" s="45">
        <v>43374</v>
      </c>
      <c r="B107" s="29">
        <f t="shared" si="62"/>
        <v>2018</v>
      </c>
      <c r="C107" s="29">
        <f t="shared" si="63"/>
        <v>10</v>
      </c>
      <c r="D107" s="44">
        <f>'Monthly Data'!E107</f>
        <v>41037608.356751375</v>
      </c>
      <c r="E107" s="46">
        <f t="shared" ref="E107:F107" ca="1" si="111">E95</f>
        <v>53.33000000000002</v>
      </c>
      <c r="F107" s="46">
        <f t="shared" ca="1" si="111"/>
        <v>27.9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J107" s="46">
        <f>'Monthly Data'!BH107</f>
        <v>31</v>
      </c>
      <c r="L107" s="29">
        <f>'Res PW (3) Staff-89'!$B$6</f>
        <v>-56975609.640076801</v>
      </c>
      <c r="M107" s="29">
        <f ca="1">E107*'Res PW (3) Staff-89'!$B$7</f>
        <v>769688.7787741262</v>
      </c>
      <c r="N107" s="29">
        <f ca="1">F107*'Res PW (3) Staff-89'!$B$8</f>
        <v>1972543.3828521089</v>
      </c>
      <c r="O107" s="29">
        <f>G107*'Res PW (3) Staff-89'!$B$9</f>
        <v>-5805228.914092849</v>
      </c>
      <c r="P107" s="162">
        <f>H107*'Res PW (3) Staff-89'!$B$10</f>
        <v>51743201.84640602</v>
      </c>
      <c r="Q107" s="29">
        <f>I107*'Res PW (3) Staff-89'!$B$11</f>
        <v>-2271918.2327876701</v>
      </c>
      <c r="R107" s="162">
        <f>J107*'Res PW (3) Staff-89'!$B$12</f>
        <v>51248676.412551917</v>
      </c>
      <c r="S107" s="44">
        <f t="shared" ca="1" si="100"/>
        <v>40681353.633626856</v>
      </c>
      <c r="T107" s="44">
        <f t="shared" ca="1" si="101"/>
        <v>-356254.72312451899</v>
      </c>
      <c r="U107" s="48">
        <f t="shared" ca="1" si="102"/>
        <v>8.6811765448779887E-3</v>
      </c>
    </row>
    <row r="108" spans="1:21" x14ac:dyDescent="0.2">
      <c r="A108" s="45">
        <v>43405</v>
      </c>
      <c r="B108" s="29">
        <f t="shared" si="62"/>
        <v>2018</v>
      </c>
      <c r="C108" s="29">
        <f t="shared" si="63"/>
        <v>11</v>
      </c>
      <c r="D108" s="44">
        <f>'Monthly Data'!E108</f>
        <v>41154130.356751375</v>
      </c>
      <c r="E108" s="46">
        <f t="shared" ref="E108:F108" ca="1" si="112">E96</f>
        <v>207.66000000000003</v>
      </c>
      <c r="F108" s="46">
        <f t="shared" ca="1" si="112"/>
        <v>0.69000000000000006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J108" s="46">
        <f>'Monthly Data'!BH108</f>
        <v>30</v>
      </c>
      <c r="L108" s="29">
        <f>'Res PW (3) Staff-89'!$B$6</f>
        <v>-56975609.640076801</v>
      </c>
      <c r="M108" s="29">
        <f ca="1">E108*'Res PW (3) Staff-89'!$B$7</f>
        <v>2997066.787928652</v>
      </c>
      <c r="N108" s="29">
        <f ca="1">F108*'Res PW (3) Staff-89'!$B$8</f>
        <v>48783.33097376184</v>
      </c>
      <c r="O108" s="29">
        <f>G108*'Res PW (3) Staff-89'!$B$9</f>
        <v>-5859995.2246031594</v>
      </c>
      <c r="P108" s="162">
        <f>H108*'Res PW (3) Staff-89'!$B$10</f>
        <v>51889449.693896897</v>
      </c>
      <c r="Q108" s="29">
        <f>I108*'Res PW (3) Staff-89'!$B$11</f>
        <v>-2271918.2327876701</v>
      </c>
      <c r="R108" s="162">
        <f>J108*'Res PW (3) Staff-89'!$B$12</f>
        <v>49595493.302469596</v>
      </c>
      <c r="S108" s="44">
        <f t="shared" ca="1" si="100"/>
        <v>39423270.017801277</v>
      </c>
      <c r="T108" s="44">
        <f t="shared" ca="1" si="101"/>
        <v>-1730860.3389500976</v>
      </c>
      <c r="U108" s="48">
        <f t="shared" ca="1" si="102"/>
        <v>4.2057998163145448E-2</v>
      </c>
    </row>
    <row r="109" spans="1:21" x14ac:dyDescent="0.2">
      <c r="A109" s="45">
        <v>43435</v>
      </c>
      <c r="B109" s="29">
        <f t="shared" si="62"/>
        <v>2018</v>
      </c>
      <c r="C109" s="29">
        <f t="shared" si="63"/>
        <v>12</v>
      </c>
      <c r="D109" s="44">
        <f>'Monthly Data'!E109</f>
        <v>46187584.356751375</v>
      </c>
      <c r="E109" s="46">
        <f t="shared" ref="E109:F109" ca="1" si="113">E97</f>
        <v>351.65000000000003</v>
      </c>
      <c r="F109" s="46">
        <f t="shared" ca="1" si="113"/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J109" s="46">
        <f>'Monthly Data'!BH109</f>
        <v>31</v>
      </c>
      <c r="L109" s="29">
        <f>'Res PW (3) Staff-89'!$B$6</f>
        <v>-56975609.640076801</v>
      </c>
      <c r="M109" s="29">
        <f ca="1">E109*'Res PW (3) Staff-89'!$B$7</f>
        <v>5075212.0580521543</v>
      </c>
      <c r="N109" s="29">
        <f ca="1">F109*'Res PW (3) Staff-89'!$B$8</f>
        <v>0</v>
      </c>
      <c r="O109" s="29">
        <f>G109*'Res PW (3) Staff-89'!$B$9</f>
        <v>-5914761.5351134697</v>
      </c>
      <c r="P109" s="162">
        <f>H109*'Res PW (3) Staff-89'!$B$10</f>
        <v>52001454.142950885</v>
      </c>
      <c r="Q109" s="29">
        <f>I109*'Res PW (3) Staff-89'!$B$11</f>
        <v>0</v>
      </c>
      <c r="R109" s="162">
        <f>J109*'Res PW (3) Staff-89'!$B$12</f>
        <v>51248676.412551917</v>
      </c>
      <c r="S109" s="44">
        <f t="shared" ca="1" si="100"/>
        <v>45434971.438364685</v>
      </c>
      <c r="T109" s="44">
        <f t="shared" ca="1" si="101"/>
        <v>-752612.91838669032</v>
      </c>
      <c r="U109" s="48">
        <f t="shared" ca="1" si="102"/>
        <v>1.6294701895936643E-2</v>
      </c>
    </row>
    <row r="110" spans="1:21" x14ac:dyDescent="0.2">
      <c r="A110" s="45">
        <v>43466</v>
      </c>
      <c r="B110" s="29">
        <f t="shared" si="62"/>
        <v>2019</v>
      </c>
      <c r="C110" s="29">
        <f t="shared" si="63"/>
        <v>1</v>
      </c>
      <c r="D110" s="44">
        <f>'Monthly Data'!E110</f>
        <v>47945778.368464053</v>
      </c>
      <c r="E110" s="46">
        <f t="shared" ref="E110:F110" ca="1" si="114">E98</f>
        <v>477.14</v>
      </c>
      <c r="F110" s="46">
        <f t="shared" ca="1" si="114"/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J110" s="46">
        <f>'Monthly Data'!BH110</f>
        <v>31</v>
      </c>
      <c r="L110" s="29">
        <f>'Res PW (3) Staff-89'!$B$6</f>
        <v>-56975609.640076801</v>
      </c>
      <c r="M110" s="29">
        <f ca="1">E110*'Res PW (3) Staff-89'!$B$7</f>
        <v>6886354.8453832064</v>
      </c>
      <c r="N110" s="29">
        <f ca="1">F110*'Res PW (3) Staff-89'!$B$8</f>
        <v>0</v>
      </c>
      <c r="O110" s="29">
        <f>G110*'Res PW (3) Staff-89'!$B$9</f>
        <v>-5969527.8456237791</v>
      </c>
      <c r="P110" s="162">
        <f>H110*'Res PW (3) Staff-89'!$B$10</f>
        <v>52190506.23848787</v>
      </c>
      <c r="Q110" s="29">
        <f>I110*'Res PW (3) Staff-89'!$B$11</f>
        <v>0</v>
      </c>
      <c r="R110" s="162">
        <f>J110*'Res PW (3) Staff-89'!$B$12</f>
        <v>51248676.412551917</v>
      </c>
      <c r="S110" s="44">
        <f t="shared" ca="1" si="100"/>
        <v>47380400.010722414</v>
      </c>
      <c r="T110" s="44">
        <f t="shared" ca="1" si="101"/>
        <v>-565378.35774163902</v>
      </c>
      <c r="U110" s="48">
        <f t="shared" ca="1" si="102"/>
        <v>1.1792036274741386E-2</v>
      </c>
    </row>
    <row r="111" spans="1:21" x14ac:dyDescent="0.2">
      <c r="A111" s="45">
        <v>43497</v>
      </c>
      <c r="B111" s="29">
        <f t="shared" si="62"/>
        <v>2019</v>
      </c>
      <c r="C111" s="29">
        <f t="shared" si="63"/>
        <v>2</v>
      </c>
      <c r="D111" s="44">
        <f>'Monthly Data'!E111</f>
        <v>42834509.368464053</v>
      </c>
      <c r="E111" s="46">
        <f t="shared" ref="E111:F111" ca="1" si="115">E99</f>
        <v>417.05</v>
      </c>
      <c r="F111" s="46">
        <f t="shared" ca="1" si="115"/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J111" s="46">
        <f>'Monthly Data'!BH111</f>
        <v>28</v>
      </c>
      <c r="L111" s="29">
        <f>'Res PW (3) Staff-89'!$B$6</f>
        <v>-56975609.640076801</v>
      </c>
      <c r="M111" s="29">
        <f ca="1">E111*'Res PW (3) Staff-89'!$B$7</f>
        <v>6019101.9161400562</v>
      </c>
      <c r="N111" s="29">
        <f ca="1">F111*'Res PW (3) Staff-89'!$B$8</f>
        <v>0</v>
      </c>
      <c r="O111" s="29">
        <f>G111*'Res PW (3) Staff-89'!$B$9</f>
        <v>-6024294.1561340895</v>
      </c>
      <c r="P111" s="162">
        <f>H111*'Res PW (3) Staff-89'!$B$10</f>
        <v>52411661.520059437</v>
      </c>
      <c r="Q111" s="29">
        <f>I111*'Res PW (3) Staff-89'!$B$11</f>
        <v>0</v>
      </c>
      <c r="R111" s="162">
        <f>J111*'Res PW (3) Staff-89'!$B$12</f>
        <v>46289127.082304955</v>
      </c>
      <c r="S111" s="44">
        <f t="shared" ca="1" si="100"/>
        <v>41719986.722293556</v>
      </c>
      <c r="T111" s="44">
        <f t="shared" ca="1" si="101"/>
        <v>-1114522.6461704969</v>
      </c>
      <c r="U111" s="48">
        <f t="shared" ca="1" si="102"/>
        <v>2.6019269570320778E-2</v>
      </c>
    </row>
    <row r="112" spans="1:21" x14ac:dyDescent="0.2">
      <c r="A112" s="45">
        <v>43525</v>
      </c>
      <c r="B112" s="29">
        <f t="shared" si="62"/>
        <v>2019</v>
      </c>
      <c r="C112" s="29">
        <f t="shared" si="63"/>
        <v>3</v>
      </c>
      <c r="D112" s="44">
        <f>'Monthly Data'!E112</f>
        <v>43153130.368464053</v>
      </c>
      <c r="E112" s="46">
        <f t="shared" ref="E112:F112" ca="1" si="116">E100</f>
        <v>332.70999999999992</v>
      </c>
      <c r="F112" s="46">
        <f t="shared" ca="1" si="116"/>
        <v>3.0000000000000072E-2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J112" s="46">
        <f>'Monthly Data'!BH112</f>
        <v>31</v>
      </c>
      <c r="L112" s="29">
        <f>'Res PW (3) Staff-89'!$B$6</f>
        <v>-56975609.640076801</v>
      </c>
      <c r="M112" s="29">
        <f ca="1">E112*'Res PW (3) Staff-89'!$B$7</f>
        <v>4801859.2459392343</v>
      </c>
      <c r="N112" s="29">
        <f ca="1">F112*'Res PW (3) Staff-89'!$B$8</f>
        <v>2121.0143901635629</v>
      </c>
      <c r="O112" s="29">
        <f>G112*'Res PW (3) Staff-89'!$B$9</f>
        <v>-6079060.4666443989</v>
      </c>
      <c r="P112" s="162">
        <f>H112*'Res PW (3) Staff-89'!$B$10</f>
        <v>52585018.724646188</v>
      </c>
      <c r="Q112" s="29">
        <f>I112*'Res PW (3) Staff-89'!$B$11</f>
        <v>-2271918.2327876701</v>
      </c>
      <c r="R112" s="162">
        <f>J112*'Res PW (3) Staff-89'!$B$12</f>
        <v>51248676.412551917</v>
      </c>
      <c r="S112" s="44">
        <f t="shared" ca="1" si="100"/>
        <v>43311087.058018632</v>
      </c>
      <c r="T112" s="44">
        <f t="shared" ca="1" si="101"/>
        <v>157956.68955457956</v>
      </c>
      <c r="U112" s="48">
        <f t="shared" ca="1" si="102"/>
        <v>3.6603761582499929E-3</v>
      </c>
    </row>
    <row r="113" spans="1:25" x14ac:dyDescent="0.2">
      <c r="A113" s="45">
        <v>43556</v>
      </c>
      <c r="B113" s="29">
        <f t="shared" si="62"/>
        <v>2019</v>
      </c>
      <c r="C113" s="29">
        <f t="shared" si="63"/>
        <v>4</v>
      </c>
      <c r="D113" s="44">
        <f>'Monthly Data'!E113</f>
        <v>38136217.368464053</v>
      </c>
      <c r="E113" s="46">
        <f t="shared" ref="E113:F113" ca="1" si="117">E101</f>
        <v>164.53999999999996</v>
      </c>
      <c r="F113" s="46">
        <f t="shared" ca="1" si="117"/>
        <v>1.45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J113" s="46">
        <f>'Monthly Data'!BH113</f>
        <v>30</v>
      </c>
      <c r="L113" s="29">
        <f>'Res PW (3) Staff-89'!$B$6</f>
        <v>-56975609.640076801</v>
      </c>
      <c r="M113" s="29">
        <f ca="1">E113*'Res PW (3) Staff-89'!$B$7</f>
        <v>2374734.5145226824</v>
      </c>
      <c r="N113" s="29">
        <f ca="1">F113*'Res PW (3) Staff-89'!$B$8</f>
        <v>102515.69552457197</v>
      </c>
      <c r="O113" s="29">
        <f>G113*'Res PW (3) Staff-89'!$B$9</f>
        <v>-6133826.7771547092</v>
      </c>
      <c r="P113" s="162">
        <f>H113*'Res PW (3) Staff-89'!$B$10</f>
        <v>52759089.333367027</v>
      </c>
      <c r="Q113" s="29">
        <f>I113*'Res PW (3) Staff-89'!$B$11</f>
        <v>-2271918.2327876701</v>
      </c>
      <c r="R113" s="162">
        <f>J113*'Res PW (3) Staff-89'!$B$12</f>
        <v>49595493.302469596</v>
      </c>
      <c r="S113" s="44">
        <f t="shared" ca="1" si="100"/>
        <v>39450478.1958647</v>
      </c>
      <c r="T113" s="44">
        <f t="shared" ca="1" si="101"/>
        <v>1314260.8274006471</v>
      </c>
      <c r="U113" s="48">
        <f t="shared" ca="1" si="102"/>
        <v>3.4462275445478439E-2</v>
      </c>
    </row>
    <row r="114" spans="1:25" x14ac:dyDescent="0.2">
      <c r="A114" s="45">
        <v>43586</v>
      </c>
      <c r="B114" s="29">
        <f t="shared" si="62"/>
        <v>2019</v>
      </c>
      <c r="C114" s="29">
        <f t="shared" si="63"/>
        <v>5</v>
      </c>
      <c r="D114" s="44">
        <f>'Monthly Data'!E114</f>
        <v>38687535.368464053</v>
      </c>
      <c r="E114" s="46">
        <f t="shared" ref="E114:F114" ca="1" si="118">E102</f>
        <v>35.92</v>
      </c>
      <c r="F114" s="46">
        <f t="shared" ca="1" si="118"/>
        <v>50.69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J114" s="46">
        <f>'Monthly Data'!BH114</f>
        <v>31</v>
      </c>
      <c r="L114" s="29">
        <f>'Res PW (3) Staff-89'!$B$6</f>
        <v>-56975609.640076801</v>
      </c>
      <c r="M114" s="29">
        <f ca="1">E114*'Res PW (3) Staff-89'!$B$7</f>
        <v>518417.79361647484</v>
      </c>
      <c r="N114" s="29">
        <f ca="1">F114*'Res PW (3) Staff-89'!$B$8</f>
        <v>3583807.3145796917</v>
      </c>
      <c r="O114" s="29">
        <f>G114*'Res PW (3) Staff-89'!$B$9</f>
        <v>-6188593.0876650186</v>
      </c>
      <c r="P114" s="162">
        <f>H114*'Res PW (3) Staff-89'!$B$10</f>
        <v>52881794.844432548</v>
      </c>
      <c r="Q114" s="29">
        <f>I114*'Res PW (3) Staff-89'!$B$11</f>
        <v>-2271918.2327876701</v>
      </c>
      <c r="R114" s="162">
        <f>J114*'Res PW (3) Staff-89'!$B$12</f>
        <v>51248676.412551917</v>
      </c>
      <c r="S114" s="44">
        <f t="shared" ca="1" si="100"/>
        <v>42796575.404651143</v>
      </c>
      <c r="T114" s="44">
        <f t="shared" ca="1" si="101"/>
        <v>4109040.03618709</v>
      </c>
      <c r="U114" s="48">
        <f t="shared" ca="1" si="102"/>
        <v>0.10621095391712529</v>
      </c>
    </row>
    <row r="115" spans="1:25" x14ac:dyDescent="0.2">
      <c r="A115" s="45">
        <v>43617</v>
      </c>
      <c r="B115" s="29">
        <f t="shared" si="62"/>
        <v>2019</v>
      </c>
      <c r="C115" s="29">
        <f t="shared" si="63"/>
        <v>6</v>
      </c>
      <c r="D115" s="44">
        <f>'Monthly Data'!E115</f>
        <v>45809351.368464053</v>
      </c>
      <c r="E115" s="46">
        <f t="shared" ref="E115:F115" ca="1" si="119">E103</f>
        <v>0.37999999999999989</v>
      </c>
      <c r="F115" s="46">
        <f t="shared" ca="1" si="119"/>
        <v>145.17999999999998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J115" s="46">
        <f>'Monthly Data'!BH115</f>
        <v>30</v>
      </c>
      <c r="L115" s="29">
        <f>'Res PW (3) Staff-89'!$B$6</f>
        <v>-56975609.640076801</v>
      </c>
      <c r="M115" s="29">
        <f ca="1">E115*'Res PW (3) Staff-89'!$B$7</f>
        <v>5484.3753222232845</v>
      </c>
      <c r="N115" s="29">
        <f ca="1">F115*'Res PW (3) Staff-89'!$B$8</f>
        <v>10264295.638798177</v>
      </c>
      <c r="O115" s="29">
        <f>G115*'Res PW (3) Staff-89'!$B$9</f>
        <v>-6243359.398175329</v>
      </c>
      <c r="P115" s="162">
        <f>H115*'Res PW (3) Staff-89'!$B$10</f>
        <v>53008067.376168571</v>
      </c>
      <c r="Q115" s="29">
        <f>I115*'Res PW (3) Staff-89'!$B$11</f>
        <v>0</v>
      </c>
      <c r="R115" s="162">
        <f>J115*'Res PW (3) Staff-89'!$B$12</f>
        <v>49595493.302469596</v>
      </c>
      <c r="S115" s="44">
        <f t="shared" ca="1" si="100"/>
        <v>49654371.654506437</v>
      </c>
      <c r="T115" s="44">
        <f t="shared" ca="1" si="101"/>
        <v>3845020.2860423848</v>
      </c>
      <c r="U115" s="48">
        <f t="shared" ca="1" si="102"/>
        <v>8.3935270227147613E-2</v>
      </c>
    </row>
    <row r="116" spans="1:25" x14ac:dyDescent="0.2">
      <c r="A116" s="45">
        <v>43647</v>
      </c>
      <c r="B116" s="29">
        <f t="shared" si="62"/>
        <v>2019</v>
      </c>
      <c r="C116" s="29">
        <f t="shared" si="63"/>
        <v>7</v>
      </c>
      <c r="D116" s="44">
        <f>'Monthly Data'!E116</f>
        <v>63706883.368464053</v>
      </c>
      <c r="E116" s="46">
        <f t="shared" ref="E116:F116" ca="1" si="120">E104</f>
        <v>0</v>
      </c>
      <c r="F116" s="46">
        <f t="shared" ca="1" si="120"/>
        <v>268.18999999999994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J116" s="46">
        <f>'Monthly Data'!BH116</f>
        <v>31</v>
      </c>
      <c r="L116" s="29">
        <f>'Res PW (3) Staff-89'!$B$6</f>
        <v>-56975609.640076801</v>
      </c>
      <c r="M116" s="29">
        <f ca="1">E116*'Res PW (3) Staff-89'!$B$7</f>
        <v>0</v>
      </c>
      <c r="N116" s="29">
        <f ca="1">F116*'Res PW (3) Staff-89'!$B$8</f>
        <v>18961161.643265482</v>
      </c>
      <c r="O116" s="29">
        <f>G116*'Res PW (3) Staff-89'!$B$9</f>
        <v>-6298125.7086856384</v>
      </c>
      <c r="P116" s="162">
        <f>H116*'Res PW (3) Staff-89'!$B$10</f>
        <v>53026615.88365522</v>
      </c>
      <c r="Q116" s="29">
        <f>I116*'Res PW (3) Staff-89'!$B$11</f>
        <v>0</v>
      </c>
      <c r="R116" s="162">
        <f>J116*'Res PW (3) Staff-89'!$B$12</f>
        <v>51248676.412551917</v>
      </c>
      <c r="S116" s="44">
        <f t="shared" ca="1" si="100"/>
        <v>59962718.590710185</v>
      </c>
      <c r="T116" s="44">
        <f t="shared" ca="1" si="101"/>
        <v>-3744164.7777538672</v>
      </c>
      <c r="U116" s="48">
        <f t="shared" ca="1" si="102"/>
        <v>5.8771746156511713E-2</v>
      </c>
    </row>
    <row r="117" spans="1:25" x14ac:dyDescent="0.2">
      <c r="A117" s="45">
        <v>43678</v>
      </c>
      <c r="B117" s="29">
        <f t="shared" si="62"/>
        <v>2019</v>
      </c>
      <c r="C117" s="29">
        <f t="shared" si="63"/>
        <v>8</v>
      </c>
      <c r="D117" s="44">
        <f>'Monthly Data'!E117</f>
        <v>58791321.368464053</v>
      </c>
      <c r="E117" s="46">
        <f t="shared" ref="E117:F117" ca="1" si="121">E105</f>
        <v>0</v>
      </c>
      <c r="F117" s="46">
        <f t="shared" ca="1" si="121"/>
        <v>239.59000000000006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J117" s="46">
        <f>'Monthly Data'!BH117</f>
        <v>31</v>
      </c>
      <c r="L117" s="29">
        <f>'Res PW (3) Staff-89'!$B$6</f>
        <v>-56975609.640076801</v>
      </c>
      <c r="M117" s="29">
        <f ca="1">E117*'Res PW (3) Staff-89'!$B$7</f>
        <v>0</v>
      </c>
      <c r="N117" s="29">
        <f ca="1">F117*'Res PW (3) Staff-89'!$B$8</f>
        <v>16939127.924642898</v>
      </c>
      <c r="O117" s="29">
        <f>G117*'Res PW (3) Staff-89'!$B$9</f>
        <v>-6352892.0191959487</v>
      </c>
      <c r="P117" s="162">
        <f>H117*'Res PW (3) Staff-89'!$B$10</f>
        <v>53145754.37405023</v>
      </c>
      <c r="Q117" s="29">
        <f>I117*'Res PW (3) Staff-89'!$B$11</f>
        <v>0</v>
      </c>
      <c r="R117" s="162">
        <f>J117*'Res PW (3) Staff-89'!$B$12</f>
        <v>51248676.412551917</v>
      </c>
      <c r="S117" s="44">
        <f t="shared" ca="1" si="100"/>
        <v>58005057.051972292</v>
      </c>
      <c r="T117" s="44">
        <f t="shared" ca="1" si="101"/>
        <v>-786264.31649176031</v>
      </c>
      <c r="U117" s="48">
        <f t="shared" ca="1" si="102"/>
        <v>1.3373816035941595E-2</v>
      </c>
    </row>
    <row r="118" spans="1:25" x14ac:dyDescent="0.2">
      <c r="A118" s="45">
        <v>43709</v>
      </c>
      <c r="B118" s="29">
        <f t="shared" si="62"/>
        <v>2019</v>
      </c>
      <c r="C118" s="29">
        <f t="shared" si="63"/>
        <v>9</v>
      </c>
      <c r="D118" s="44">
        <f>'Monthly Data'!E118</f>
        <v>44845897.368464053</v>
      </c>
      <c r="E118" s="46">
        <f t="shared" ref="E118:F118" ca="1" si="122">E106</f>
        <v>0.49000000000000005</v>
      </c>
      <c r="F118" s="46">
        <f t="shared" ca="1" si="122"/>
        <v>132.95000000000002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J118" s="46">
        <f>'Monthly Data'!BH118</f>
        <v>30</v>
      </c>
      <c r="L118" s="29">
        <f>'Res PW (3) Staff-89'!$B$6</f>
        <v>-56975609.640076801</v>
      </c>
      <c r="M118" s="29">
        <f ca="1">E118*'Res PW (3) Staff-89'!$B$7</f>
        <v>7071.957652340554</v>
      </c>
      <c r="N118" s="29">
        <f ca="1">F118*'Res PW (3) Staff-89'!$B$8</f>
        <v>9399628.7724081688</v>
      </c>
      <c r="O118" s="29">
        <f>G118*'Res PW (3) Staff-89'!$B$9</f>
        <v>-6407658.3297062581</v>
      </c>
      <c r="P118" s="162">
        <f>H118*'Res PW (3) Staff-89'!$B$10</f>
        <v>53350501.360537454</v>
      </c>
      <c r="Q118" s="29">
        <f>I118*'Res PW (3) Staff-89'!$B$11</f>
        <v>-2271918.2327876701</v>
      </c>
      <c r="R118" s="162">
        <f>J118*'Res PW (3) Staff-89'!$B$12</f>
        <v>49595493.302469596</v>
      </c>
      <c r="S118" s="44">
        <f t="shared" ca="1" si="100"/>
        <v>46697509.190496825</v>
      </c>
      <c r="T118" s="44">
        <f t="shared" ca="1" si="101"/>
        <v>1851611.822032772</v>
      </c>
      <c r="U118" s="48">
        <f t="shared" ca="1" si="102"/>
        <v>4.1288321355675187E-2</v>
      </c>
    </row>
    <row r="119" spans="1:25" x14ac:dyDescent="0.2">
      <c r="A119" s="45">
        <v>43739</v>
      </c>
      <c r="B119" s="29">
        <f t="shared" si="62"/>
        <v>2019</v>
      </c>
      <c r="C119" s="29">
        <f t="shared" si="63"/>
        <v>10</v>
      </c>
      <c r="D119" s="44">
        <f>'Monthly Data'!E119</f>
        <v>39953111.368464053</v>
      </c>
      <c r="E119" s="46">
        <f t="shared" ref="E119:F119" ca="1" si="123">E107</f>
        <v>53.33000000000002</v>
      </c>
      <c r="F119" s="46">
        <f t="shared" ca="1" si="123"/>
        <v>27.9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J119" s="46">
        <f>'Monthly Data'!BH119</f>
        <v>31</v>
      </c>
      <c r="L119" s="29">
        <f>'Res PW (3) Staff-89'!$B$6</f>
        <v>-56975609.640076801</v>
      </c>
      <c r="M119" s="29">
        <f ca="1">E119*'Res PW (3) Staff-89'!$B$7</f>
        <v>769688.7787741262</v>
      </c>
      <c r="N119" s="29">
        <f ca="1">F119*'Res PW (3) Staff-89'!$B$8</f>
        <v>1972543.3828521089</v>
      </c>
      <c r="O119" s="29">
        <f>G119*'Res PW (3) Staff-89'!$B$9</f>
        <v>-6462424.6402165685</v>
      </c>
      <c r="P119" s="162">
        <f>H119*'Res PW (3) Staff-89'!$B$10</f>
        <v>53533846.223001622</v>
      </c>
      <c r="Q119" s="29">
        <f>I119*'Res PW (3) Staff-89'!$B$11</f>
        <v>-2271918.2327876701</v>
      </c>
      <c r="R119" s="162">
        <f>J119*'Res PW (3) Staff-89'!$B$12</f>
        <v>51248676.412551917</v>
      </c>
      <c r="S119" s="44">
        <f t="shared" ca="1" si="100"/>
        <v>41814802.284098737</v>
      </c>
      <c r="T119" s="44">
        <f t="shared" ca="1" si="101"/>
        <v>1861690.9156346843</v>
      </c>
      <c r="U119" s="48">
        <f t="shared" ca="1" si="102"/>
        <v>4.659689450629774E-2</v>
      </c>
    </row>
    <row r="120" spans="1:25" x14ac:dyDescent="0.2">
      <c r="A120" s="45">
        <v>43770</v>
      </c>
      <c r="B120" s="29">
        <f t="shared" si="62"/>
        <v>2019</v>
      </c>
      <c r="C120" s="29">
        <f t="shared" si="63"/>
        <v>11</v>
      </c>
      <c r="D120" s="44">
        <f>'Monthly Data'!E120</f>
        <v>40978579.368464053</v>
      </c>
      <c r="E120" s="46">
        <f t="shared" ref="E120:F120" ca="1" si="124">E108</f>
        <v>207.66000000000003</v>
      </c>
      <c r="F120" s="46">
        <f t="shared" ca="1" si="124"/>
        <v>0.69000000000000006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J120" s="46">
        <f>'Monthly Data'!BH120</f>
        <v>30</v>
      </c>
      <c r="L120" s="29">
        <f>'Res PW (3) Staff-89'!$B$6</f>
        <v>-56975609.640076801</v>
      </c>
      <c r="M120" s="29">
        <f ca="1">E120*'Res PW (3) Staff-89'!$B$7</f>
        <v>2997066.787928652</v>
      </c>
      <c r="N120" s="29">
        <f ca="1">F120*'Res PW (3) Staff-89'!$B$8</f>
        <v>48783.33097376184</v>
      </c>
      <c r="O120" s="29">
        <f>G120*'Res PW (3) Staff-89'!$B$9</f>
        <v>-6517190.9507268779</v>
      </c>
      <c r="P120" s="162">
        <f>H120*'Res PW (3) Staff-89'!$B$10</f>
        <v>53628728.972837172</v>
      </c>
      <c r="Q120" s="29">
        <f>I120*'Res PW (3) Staff-89'!$B$11</f>
        <v>-2271918.2327876701</v>
      </c>
      <c r="R120" s="162">
        <f>J120*'Res PW (3) Staff-89'!$B$12</f>
        <v>49595493.302469596</v>
      </c>
      <c r="S120" s="44">
        <f t="shared" ca="1" si="100"/>
        <v>40505353.570617832</v>
      </c>
      <c r="T120" s="44">
        <f t="shared" ca="1" si="101"/>
        <v>-473225.79784622043</v>
      </c>
      <c r="U120" s="48">
        <f t="shared" ca="1" si="102"/>
        <v>1.1548125999956005E-2</v>
      </c>
    </row>
    <row r="121" spans="1:25" x14ac:dyDescent="0.2">
      <c r="A121" s="45">
        <v>43800</v>
      </c>
      <c r="B121" s="29">
        <f t="shared" si="62"/>
        <v>2019</v>
      </c>
      <c r="C121" s="29">
        <f t="shared" si="63"/>
        <v>12</v>
      </c>
      <c r="D121" s="44">
        <f>'Monthly Data'!E121</f>
        <v>46059960.368464053</v>
      </c>
      <c r="E121" s="46">
        <f t="shared" ref="E121:F121" ca="1" si="125">E109</f>
        <v>351.65000000000003</v>
      </c>
      <c r="F121" s="46">
        <f t="shared" ca="1" si="125"/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J121" s="46">
        <f>'Monthly Data'!BH121</f>
        <v>31</v>
      </c>
      <c r="L121" s="29">
        <f>'Res PW (3) Staff-89'!$B$6</f>
        <v>-56975609.640076801</v>
      </c>
      <c r="M121" s="29">
        <f ca="1">E121*'Res PW (3) Staff-89'!$B$7</f>
        <v>5075212.0580521543</v>
      </c>
      <c r="N121" s="29">
        <f ca="1">F121*'Res PW (3) Staff-89'!$B$8</f>
        <v>0</v>
      </c>
      <c r="O121" s="29">
        <f>G121*'Res PW (3) Staff-89'!$B$9</f>
        <v>-6571957.2612371882</v>
      </c>
      <c r="P121" s="162">
        <f>H121*'Res PW (3) Staff-89'!$B$10</f>
        <v>53683661.091163009</v>
      </c>
      <c r="Q121" s="29">
        <f>I121*'Res PW (3) Staff-89'!$B$11</f>
        <v>0</v>
      </c>
      <c r="R121" s="162">
        <f>J121*'Res PW (3) Staff-89'!$B$12</f>
        <v>51248676.412551917</v>
      </c>
      <c r="S121" s="44">
        <f t="shared" ca="1" si="100"/>
        <v>46459982.660453089</v>
      </c>
      <c r="T121" s="44">
        <f t="shared" ca="1" si="101"/>
        <v>400022.2919890359</v>
      </c>
      <c r="U121" s="48">
        <f t="shared" ca="1" si="102"/>
        <v>8.6848162436309832E-3</v>
      </c>
      <c r="V121" s="224"/>
      <c r="W121" s="224"/>
      <c r="X121" s="224"/>
      <c r="Y121" s="224"/>
    </row>
    <row r="122" spans="1:25" x14ac:dyDescent="0.2">
      <c r="A122" s="45">
        <v>43831</v>
      </c>
      <c r="B122" s="29">
        <f t="shared" si="62"/>
        <v>2020</v>
      </c>
      <c r="C122" s="29">
        <f t="shared" si="63"/>
        <v>1</v>
      </c>
      <c r="D122" s="191">
        <f>'Monthly Data (to June 2020)'!E122</f>
        <v>45678556.112104729</v>
      </c>
      <c r="E122" s="46">
        <f t="shared" ref="E122:F122" ca="1" si="126">E110</f>
        <v>477.14</v>
      </c>
      <c r="F122" s="46">
        <f t="shared" ca="1" si="126"/>
        <v>0</v>
      </c>
      <c r="G122" s="29">
        <f>G121+1</f>
        <v>121</v>
      </c>
      <c r="H122" s="188">
        <f>'Economic (2020 Adj.)'!X134</f>
        <v>7454.6982999999991</v>
      </c>
      <c r="I122" s="29">
        <f>I110</f>
        <v>0</v>
      </c>
      <c r="J122" s="46">
        <f>J74</f>
        <v>31</v>
      </c>
      <c r="L122" s="29">
        <f>'Res PW (3) Staff-89'!$B$6</f>
        <v>-56975609.640076801</v>
      </c>
      <c r="M122" s="29">
        <f ca="1">E122*'Res PW (3) Staff-89'!$B$7</f>
        <v>6886354.8453832064</v>
      </c>
      <c r="N122" s="29">
        <f ca="1">F122*'Res PW (3) Staff-89'!$B$8</f>
        <v>0</v>
      </c>
      <c r="O122" s="29">
        <f>G122*'Res PW (3) Staff-89'!$B$9</f>
        <v>-6626723.5717474977</v>
      </c>
      <c r="P122" s="162">
        <f>H122*'Res PW (3) Staff-89'!$B$10</f>
        <v>53182125.857019134</v>
      </c>
      <c r="Q122" s="29">
        <f>I122*'Res PW (3) Staff-89'!$B$11</f>
        <v>0</v>
      </c>
      <c r="R122" s="162">
        <f>J122*'Res PW (3) Staff-89'!$B$12</f>
        <v>51248676.412551917</v>
      </c>
      <c r="S122" s="44">
        <f t="shared" ca="1" si="100"/>
        <v>47714823.903129958</v>
      </c>
      <c r="T122" s="44"/>
      <c r="U122" s="48"/>
      <c r="X122" s="44"/>
      <c r="Y122" s="157"/>
    </row>
    <row r="123" spans="1:25" x14ac:dyDescent="0.2">
      <c r="A123" s="45">
        <v>43862</v>
      </c>
      <c r="B123" s="29">
        <f t="shared" si="62"/>
        <v>2020</v>
      </c>
      <c r="C123" s="29">
        <f t="shared" si="63"/>
        <v>2</v>
      </c>
      <c r="D123" s="191">
        <f>'Monthly Data (to June 2020)'!E123</f>
        <v>41650372.112104729</v>
      </c>
      <c r="E123" s="46">
        <f t="shared" ref="E123:F123" ca="1" si="127">E111</f>
        <v>417.05</v>
      </c>
      <c r="F123" s="46">
        <f t="shared" ca="1" si="127"/>
        <v>0</v>
      </c>
      <c r="G123" s="29">
        <f t="shared" ref="G123:G145" si="128">G122+1</f>
        <v>122</v>
      </c>
      <c r="H123" s="188">
        <f>'Economic (2020 Adj.)'!X135</f>
        <v>7486.287299999999</v>
      </c>
      <c r="I123" s="29">
        <f t="shared" ref="I123:I145" si="129">I111</f>
        <v>0</v>
      </c>
      <c r="J123" s="46">
        <f t="shared" ref="J123:J145" si="130">J75</f>
        <v>29</v>
      </c>
      <c r="L123" s="29">
        <f>'Res PW (3) Staff-89'!$B$6</f>
        <v>-56975609.640076801</v>
      </c>
      <c r="M123" s="29">
        <f ca="1">E123*'Res PW (3) Staff-89'!$B$7</f>
        <v>6019101.9161400562</v>
      </c>
      <c r="N123" s="29">
        <f ca="1">F123*'Res PW (3) Staff-89'!$B$8</f>
        <v>0</v>
      </c>
      <c r="O123" s="29">
        <f>G123*'Res PW (3) Staff-89'!$B$9</f>
        <v>-6681489.882257808</v>
      </c>
      <c r="P123" s="162">
        <f>H123*'Res PW (3) Staff-89'!$B$10</f>
        <v>53407483.088940561</v>
      </c>
      <c r="Q123" s="29">
        <f>I123*'Res PW (3) Staff-89'!$B$11</f>
        <v>0</v>
      </c>
      <c r="R123" s="162">
        <f>J123*'Res PW (3) Staff-89'!$B$12</f>
        <v>47942310.192387275</v>
      </c>
      <c r="S123" s="44">
        <f t="shared" ca="1" si="100"/>
        <v>43711795.67513328</v>
      </c>
      <c r="T123" s="44"/>
      <c r="U123" s="48"/>
      <c r="X123" s="44"/>
      <c r="Y123" s="157"/>
    </row>
    <row r="124" spans="1:25" x14ac:dyDescent="0.2">
      <c r="A124" s="45">
        <v>43891</v>
      </c>
      <c r="B124" s="29">
        <f t="shared" si="62"/>
        <v>2020</v>
      </c>
      <c r="C124" s="29">
        <f t="shared" si="63"/>
        <v>3</v>
      </c>
      <c r="D124" s="191">
        <f>'Monthly Data (to June 2020)'!E124</f>
        <v>42916107.112104729</v>
      </c>
      <c r="E124" s="46">
        <f t="shared" ref="E124:F124" ca="1" si="131">E112</f>
        <v>332.70999999999992</v>
      </c>
      <c r="F124" s="46">
        <f t="shared" ca="1" si="131"/>
        <v>3.0000000000000072E-2</v>
      </c>
      <c r="G124" s="29">
        <f t="shared" si="128"/>
        <v>123</v>
      </c>
      <c r="H124" s="188">
        <f>'Economic (2020 Adj.)'!X136</f>
        <v>7511.0489999999991</v>
      </c>
      <c r="I124" s="29">
        <f t="shared" si="129"/>
        <v>1</v>
      </c>
      <c r="J124" s="46">
        <f t="shared" si="130"/>
        <v>31</v>
      </c>
      <c r="L124" s="29">
        <f>'Res PW (3) Staff-89'!$B$6</f>
        <v>-56975609.640076801</v>
      </c>
      <c r="M124" s="29">
        <f ca="1">E124*'Res PW (3) Staff-89'!$B$7</f>
        <v>4801859.2459392343</v>
      </c>
      <c r="N124" s="29">
        <f ca="1">F124*'Res PW (3) Staff-89'!$B$8</f>
        <v>2121.0143901635629</v>
      </c>
      <c r="O124" s="29">
        <f>G124*'Res PW (3) Staff-89'!$B$9</f>
        <v>-6736256.1927681174</v>
      </c>
      <c r="P124" s="162">
        <f>H124*'Res PW (3) Staff-89'!$B$10</f>
        <v>53584134.080414459</v>
      </c>
      <c r="Q124" s="29">
        <f>I124*'Res PW (3) Staff-89'!$B$11</f>
        <v>-2271918.2327876701</v>
      </c>
      <c r="R124" s="162">
        <f>J124*'Res PW (3) Staff-89'!$B$12</f>
        <v>51248676.412551917</v>
      </c>
      <c r="S124" s="44">
        <f t="shared" ca="1" si="100"/>
        <v>43653006.687663183</v>
      </c>
      <c r="T124" s="44"/>
      <c r="U124" s="48"/>
      <c r="X124" s="44"/>
      <c r="Y124" s="157"/>
    </row>
    <row r="125" spans="1:25" x14ac:dyDescent="0.2">
      <c r="A125" s="45">
        <v>43922</v>
      </c>
      <c r="B125" s="29">
        <f t="shared" si="62"/>
        <v>2020</v>
      </c>
      <c r="C125" s="29">
        <f t="shared" si="63"/>
        <v>4</v>
      </c>
      <c r="D125" s="191">
        <f>'Monthly Data (to June 2020)'!E125</f>
        <v>41293984.112104729</v>
      </c>
      <c r="E125" s="46">
        <f t="shared" ref="E125:F125" ca="1" si="132">E113</f>
        <v>164.53999999999996</v>
      </c>
      <c r="F125" s="46">
        <f t="shared" ca="1" si="132"/>
        <v>1.45</v>
      </c>
      <c r="G125" s="29">
        <f t="shared" si="128"/>
        <v>124</v>
      </c>
      <c r="H125" s="188">
        <f>'Economic (2020 Adj.)'!X137</f>
        <v>7535.9125999999987</v>
      </c>
      <c r="I125" s="29">
        <f t="shared" si="129"/>
        <v>1</v>
      </c>
      <c r="J125" s="46">
        <f t="shared" si="130"/>
        <v>30</v>
      </c>
      <c r="L125" s="29">
        <f>'Res PW (3) Staff-89'!$B$6</f>
        <v>-56975609.640076801</v>
      </c>
      <c r="M125" s="29">
        <f ca="1">E125*'Res PW (3) Staff-89'!$B$7</f>
        <v>2374734.5145226824</v>
      </c>
      <c r="N125" s="29">
        <f ca="1">F125*'Res PW (3) Staff-89'!$B$8</f>
        <v>102515.69552457197</v>
      </c>
      <c r="O125" s="29">
        <f>G125*'Res PW (3) Staff-89'!$B$9</f>
        <v>-6791022.5032784278</v>
      </c>
      <c r="P125" s="162">
        <f>H125*'Res PW (3) Staff-89'!$B$10</f>
        <v>53761512.030700997</v>
      </c>
      <c r="Q125" s="29">
        <f>I125*'Res PW (3) Staff-89'!$B$11</f>
        <v>-2271918.2327876701</v>
      </c>
      <c r="R125" s="162">
        <f>J125*'Res PW (3) Staff-89'!$B$12</f>
        <v>49595493.302469596</v>
      </c>
      <c r="S125" s="44">
        <f t="shared" ca="1" si="100"/>
        <v>39795705.167074949</v>
      </c>
      <c r="T125" s="44"/>
      <c r="U125" s="48"/>
      <c r="X125" s="44"/>
      <c r="Y125" s="157"/>
    </row>
    <row r="126" spans="1:25" x14ac:dyDescent="0.2">
      <c r="A126" s="45">
        <v>43952</v>
      </c>
      <c r="B126" s="29">
        <f t="shared" si="62"/>
        <v>2020</v>
      </c>
      <c r="C126" s="29">
        <f t="shared" si="63"/>
        <v>5</v>
      </c>
      <c r="D126" s="191">
        <f>'Monthly Data (to June 2020)'!E126</f>
        <v>46423681.112104729</v>
      </c>
      <c r="E126" s="46">
        <f t="shared" ref="E126:F126" ca="1" si="133">E114</f>
        <v>35.92</v>
      </c>
      <c r="F126" s="46">
        <f t="shared" ca="1" si="133"/>
        <v>50.69</v>
      </c>
      <c r="G126" s="29">
        <f t="shared" si="128"/>
        <v>125</v>
      </c>
      <c r="H126" s="188">
        <f>'Economic (2020 Adj.)'!X138</f>
        <v>7553.4393999999993</v>
      </c>
      <c r="I126" s="29">
        <f t="shared" si="129"/>
        <v>1</v>
      </c>
      <c r="J126" s="46">
        <f t="shared" si="130"/>
        <v>31</v>
      </c>
      <c r="L126" s="29">
        <f>'Res PW (3) Staff-89'!$B$6</f>
        <v>-56975609.640076801</v>
      </c>
      <c r="M126" s="29">
        <f ca="1">E126*'Res PW (3) Staff-89'!$B$7</f>
        <v>518417.79361647484</v>
      </c>
      <c r="N126" s="29">
        <f ca="1">F126*'Res PW (3) Staff-89'!$B$8</f>
        <v>3583807.3145796917</v>
      </c>
      <c r="O126" s="29">
        <f>G126*'Res PW (3) Staff-89'!$B$9</f>
        <v>-6845788.8137887372</v>
      </c>
      <c r="P126" s="162">
        <f>H126*'Res PW (3) Staff-89'!$B$10</f>
        <v>53886548.946476758</v>
      </c>
      <c r="Q126" s="29">
        <f>I126*'Res PW (3) Staff-89'!$B$11</f>
        <v>-2271918.2327876701</v>
      </c>
      <c r="R126" s="162">
        <f>J126*'Res PW (3) Staff-89'!$B$12</f>
        <v>51248676.412551917</v>
      </c>
      <c r="S126" s="44">
        <f t="shared" ca="1" si="100"/>
        <v>43144133.78057164</v>
      </c>
      <c r="T126" s="44"/>
      <c r="U126" s="48"/>
      <c r="X126" s="44"/>
      <c r="Y126" s="157"/>
    </row>
    <row r="127" spans="1:25" x14ac:dyDescent="0.2">
      <c r="A127" s="45">
        <v>43983</v>
      </c>
      <c r="B127" s="29">
        <f t="shared" si="62"/>
        <v>2020</v>
      </c>
      <c r="C127" s="29">
        <f t="shared" si="63"/>
        <v>6</v>
      </c>
      <c r="D127" s="191">
        <f>'Monthly Data (to June 2020)'!E127</f>
        <v>59123518.112104729</v>
      </c>
      <c r="E127" s="46">
        <f t="shared" ref="E127:F127" ca="1" si="134">E115</f>
        <v>0.37999999999999989</v>
      </c>
      <c r="F127" s="46">
        <f t="shared" ca="1" si="134"/>
        <v>145.17999999999998</v>
      </c>
      <c r="G127" s="29">
        <f t="shared" si="128"/>
        <v>126</v>
      </c>
      <c r="H127" s="188">
        <f>'Economic (2020 Adj.)'!X139</f>
        <v>7571.4756999999991</v>
      </c>
      <c r="I127" s="29">
        <f t="shared" si="129"/>
        <v>0</v>
      </c>
      <c r="J127" s="46">
        <f t="shared" si="130"/>
        <v>30</v>
      </c>
      <c r="L127" s="29">
        <f>'Res PW (3) Staff-89'!$B$6</f>
        <v>-56975609.640076801</v>
      </c>
      <c r="M127" s="29">
        <f ca="1">E127*'Res PW (3) Staff-89'!$B$7</f>
        <v>5484.3753222232845</v>
      </c>
      <c r="N127" s="29">
        <f ca="1">F127*'Res PW (3) Staff-89'!$B$8</f>
        <v>10264295.638798177</v>
      </c>
      <c r="O127" s="29">
        <f>G127*'Res PW (3) Staff-89'!$B$9</f>
        <v>-6900555.1242990475</v>
      </c>
      <c r="P127" s="162">
        <f>H127*'Res PW (3) Staff-89'!$B$10</f>
        <v>54015220.656315766</v>
      </c>
      <c r="Q127" s="29">
        <f>I127*'Res PW (3) Staff-89'!$B$11</f>
        <v>0</v>
      </c>
      <c r="R127" s="162">
        <f>J127*'Res PW (3) Staff-89'!$B$12</f>
        <v>49595493.302469596</v>
      </c>
      <c r="S127" s="44">
        <f t="shared" ca="1" si="100"/>
        <v>50004329.208529912</v>
      </c>
      <c r="T127" s="44"/>
      <c r="U127" s="48"/>
      <c r="X127" s="44"/>
      <c r="Y127" s="157"/>
    </row>
    <row r="128" spans="1:25" x14ac:dyDescent="0.2">
      <c r="A128" s="45">
        <v>44013</v>
      </c>
      <c r="B128" s="29">
        <f t="shared" si="62"/>
        <v>2020</v>
      </c>
      <c r="C128" s="29">
        <f t="shared" si="63"/>
        <v>7</v>
      </c>
      <c r="D128" s="44"/>
      <c r="E128" s="46">
        <f t="shared" ref="E128:F128" ca="1" si="135">E116</f>
        <v>0</v>
      </c>
      <c r="F128" s="46">
        <f t="shared" ca="1" si="135"/>
        <v>268.18999999999994</v>
      </c>
      <c r="G128" s="29">
        <f t="shared" si="128"/>
        <v>127</v>
      </c>
      <c r="H128" s="188">
        <f>'Economic (2020 Adj.)'!X140</f>
        <v>7574.1250999999993</v>
      </c>
      <c r="I128" s="29">
        <f t="shared" si="129"/>
        <v>0</v>
      </c>
      <c r="J128" s="46">
        <f t="shared" si="130"/>
        <v>31</v>
      </c>
      <c r="L128" s="29">
        <f>'Res PW (3) Staff-89'!$B$6</f>
        <v>-56975609.640076801</v>
      </c>
      <c r="M128" s="29">
        <f ca="1">E128*'Res PW (3) Staff-89'!$B$7</f>
        <v>0</v>
      </c>
      <c r="N128" s="29">
        <f ca="1">F128*'Res PW (3) Staff-89'!$B$8</f>
        <v>18961161.643265482</v>
      </c>
      <c r="O128" s="29">
        <f>G128*'Res PW (3) Staff-89'!$B$9</f>
        <v>-6955321.4348093569</v>
      </c>
      <c r="P128" s="162">
        <f>H128*'Res PW (3) Staff-89'!$B$10</f>
        <v>54034121.585444666</v>
      </c>
      <c r="Q128" s="29">
        <f>I128*'Res PW (3) Staff-89'!$B$11</f>
        <v>0</v>
      </c>
      <c r="R128" s="162">
        <f>J128*'Res PW (3) Staff-89'!$B$12</f>
        <v>51248676.412551917</v>
      </c>
      <c r="S128" s="44">
        <f t="shared" ca="1" si="100"/>
        <v>60313028.566375911</v>
      </c>
      <c r="T128" s="44"/>
      <c r="U128" s="48"/>
      <c r="W128" s="44"/>
      <c r="Y128" s="225"/>
    </row>
    <row r="129" spans="1:25" x14ac:dyDescent="0.2">
      <c r="A129" s="45">
        <v>44044</v>
      </c>
      <c r="B129" s="29">
        <f t="shared" si="62"/>
        <v>2020</v>
      </c>
      <c r="C129" s="29">
        <f t="shared" si="63"/>
        <v>8</v>
      </c>
      <c r="D129" s="44"/>
      <c r="E129" s="46">
        <f t="shared" ref="E129:F129" ca="1" si="136">E117</f>
        <v>0</v>
      </c>
      <c r="F129" s="46">
        <f t="shared" ca="1" si="136"/>
        <v>239.59000000000006</v>
      </c>
      <c r="G129" s="29">
        <f t="shared" si="128"/>
        <v>128</v>
      </c>
      <c r="H129" s="188">
        <f>'Economic (2020 Adj.)'!X141</f>
        <v>7591.1423999999997</v>
      </c>
      <c r="I129" s="29">
        <f t="shared" si="129"/>
        <v>0</v>
      </c>
      <c r="J129" s="46">
        <f t="shared" si="130"/>
        <v>31</v>
      </c>
      <c r="L129" s="29">
        <f>'Res PW (3) Staff-89'!$B$6</f>
        <v>-56975609.640076801</v>
      </c>
      <c r="M129" s="29">
        <f ca="1">E129*'Res PW (3) Staff-89'!$B$7</f>
        <v>0</v>
      </c>
      <c r="N129" s="29">
        <f ca="1">F129*'Res PW (3) Staff-89'!$B$8</f>
        <v>16939127.924642898</v>
      </c>
      <c r="O129" s="29">
        <f>G129*'Res PW (3) Staff-89'!$B$9</f>
        <v>-7010087.7453196673</v>
      </c>
      <c r="P129" s="162">
        <f>H129*'Res PW (3) Staff-89'!$B$10</f>
        <v>54155523.70715718</v>
      </c>
      <c r="Q129" s="29">
        <f>I129*'Res PW (3) Staff-89'!$B$11</f>
        <v>0</v>
      </c>
      <c r="R129" s="162">
        <f>J129*'Res PW (3) Staff-89'!$B$12</f>
        <v>51248676.412551917</v>
      </c>
      <c r="S129" s="44">
        <f t="shared" ca="1" si="100"/>
        <v>58357630.658955529</v>
      </c>
      <c r="T129" s="44"/>
      <c r="U129" s="48"/>
      <c r="W129" s="44"/>
      <c r="Y129" s="225"/>
    </row>
    <row r="130" spans="1:25" x14ac:dyDescent="0.2">
      <c r="A130" s="45">
        <v>44075</v>
      </c>
      <c r="B130" s="29">
        <f t="shared" ref="B130:B145" si="137">YEAR(A130)</f>
        <v>2020</v>
      </c>
      <c r="C130" s="29">
        <f t="shared" ref="C130:C145" si="138">MONTH(A130)</f>
        <v>9</v>
      </c>
      <c r="D130" s="44"/>
      <c r="E130" s="46">
        <f t="shared" ref="E130:F130" ca="1" si="139">E118</f>
        <v>0.49000000000000005</v>
      </c>
      <c r="F130" s="46">
        <f t="shared" ca="1" si="139"/>
        <v>132.95000000000002</v>
      </c>
      <c r="G130" s="29">
        <f t="shared" si="128"/>
        <v>129</v>
      </c>
      <c r="H130" s="188">
        <f>'Economic (2020 Adj.)'!X142</f>
        <v>7620.3876999999993</v>
      </c>
      <c r="I130" s="29">
        <f t="shared" si="129"/>
        <v>1</v>
      </c>
      <c r="J130" s="46">
        <f t="shared" si="130"/>
        <v>30</v>
      </c>
      <c r="L130" s="29">
        <f>'Res PW (3) Staff-89'!$B$6</f>
        <v>-56975609.640076801</v>
      </c>
      <c r="M130" s="29">
        <f ca="1">E130*'Res PW (3) Staff-89'!$B$7</f>
        <v>7071.957652340554</v>
      </c>
      <c r="N130" s="29">
        <f ca="1">F130*'Res PW (3) Staff-89'!$B$8</f>
        <v>9399628.7724081688</v>
      </c>
      <c r="O130" s="29">
        <f>G130*'Res PW (3) Staff-89'!$B$9</f>
        <v>-7064854.0558299776</v>
      </c>
      <c r="P130" s="162">
        <f>H130*'Res PW (3) Staff-89'!$B$10</f>
        <v>54364160.886387661</v>
      </c>
      <c r="Q130" s="29">
        <f>I130*'Res PW (3) Staff-89'!$B$11</f>
        <v>-2271918.2327876701</v>
      </c>
      <c r="R130" s="162">
        <f>J130*'Res PW (3) Staff-89'!$B$12</f>
        <v>49595493.302469596</v>
      </c>
      <c r="S130" s="44">
        <f t="shared" ref="S130:S161" ca="1" si="140">SUM(L130:R130)</f>
        <v>47053972.990223311</v>
      </c>
      <c r="T130" s="44"/>
      <c r="U130" s="48"/>
      <c r="Y130" s="225"/>
    </row>
    <row r="131" spans="1:25" x14ac:dyDescent="0.2">
      <c r="A131" s="45">
        <v>44105</v>
      </c>
      <c r="B131" s="29">
        <f t="shared" si="137"/>
        <v>2020</v>
      </c>
      <c r="C131" s="29">
        <f t="shared" si="138"/>
        <v>10</v>
      </c>
      <c r="D131" s="44"/>
      <c r="E131" s="46">
        <f t="shared" ref="E131:F131" ca="1" si="141">E119</f>
        <v>53.33000000000002</v>
      </c>
      <c r="F131" s="46">
        <f t="shared" ca="1" si="141"/>
        <v>27.9</v>
      </c>
      <c r="G131" s="29">
        <f t="shared" si="128"/>
        <v>130</v>
      </c>
      <c r="H131" s="188">
        <f>'Economic (2020 Adj.)'!X143</f>
        <v>7646.5759999999991</v>
      </c>
      <c r="I131" s="29">
        <f t="shared" si="129"/>
        <v>1</v>
      </c>
      <c r="J131" s="46">
        <f t="shared" si="130"/>
        <v>31</v>
      </c>
      <c r="L131" s="29">
        <f>'Res PW (3) Staff-89'!$B$6</f>
        <v>-56975609.640076801</v>
      </c>
      <c r="M131" s="29">
        <f ca="1">E131*'Res PW (3) Staff-89'!$B$7</f>
        <v>769688.7787741262</v>
      </c>
      <c r="N131" s="29">
        <f ca="1">F131*'Res PW (3) Staff-89'!$B$8</f>
        <v>1972543.3828521089</v>
      </c>
      <c r="O131" s="29">
        <f>G131*'Res PW (3) Staff-89'!$B$9</f>
        <v>-7119620.366340287</v>
      </c>
      <c r="P131" s="162">
        <f>H131*'Res PW (3) Staff-89'!$B$10</f>
        <v>54550989.301238649</v>
      </c>
      <c r="Q131" s="29">
        <f>I131*'Res PW (3) Staff-89'!$B$11</f>
        <v>-2271918.2327876701</v>
      </c>
      <c r="R131" s="162">
        <f>J131*'Res PW (3) Staff-89'!$B$12</f>
        <v>51248676.412551917</v>
      </c>
      <c r="S131" s="44">
        <f t="shared" ca="1" si="140"/>
        <v>42174749.636212043</v>
      </c>
      <c r="T131" s="44"/>
      <c r="U131" s="48"/>
      <c r="Y131" s="225"/>
    </row>
    <row r="132" spans="1:25" x14ac:dyDescent="0.2">
      <c r="A132" s="45">
        <v>44136</v>
      </c>
      <c r="B132" s="29">
        <f t="shared" si="137"/>
        <v>2020</v>
      </c>
      <c r="C132" s="29">
        <f t="shared" si="138"/>
        <v>11</v>
      </c>
      <c r="E132" s="46">
        <f t="shared" ref="E132:F132" ca="1" si="142">E120</f>
        <v>207.66000000000003</v>
      </c>
      <c r="F132" s="46">
        <f t="shared" ca="1" si="142"/>
        <v>0.69000000000000006</v>
      </c>
      <c r="G132" s="29">
        <f t="shared" si="128"/>
        <v>131</v>
      </c>
      <c r="H132" s="188">
        <f>'Economic (2020 Adj.)'!X144</f>
        <v>7660.1286999999993</v>
      </c>
      <c r="I132" s="29">
        <f t="shared" si="129"/>
        <v>1</v>
      </c>
      <c r="J132" s="46">
        <f t="shared" si="130"/>
        <v>30</v>
      </c>
      <c r="L132" s="29">
        <f>'Res PW (3) Staff-89'!$B$6</f>
        <v>-56975609.640076801</v>
      </c>
      <c r="M132" s="29">
        <f ca="1">E132*'Res PW (3) Staff-89'!$B$7</f>
        <v>2997066.787928652</v>
      </c>
      <c r="N132" s="29">
        <f ca="1">F132*'Res PW (3) Staff-89'!$B$8</f>
        <v>48783.33097376184</v>
      </c>
      <c r="O132" s="29">
        <f>G132*'Res PW (3) Staff-89'!$B$9</f>
        <v>-7174386.6768505974</v>
      </c>
      <c r="P132" s="162">
        <f>H132*'Res PW (3) Staff-89'!$B$10</f>
        <v>54647674.823321067</v>
      </c>
      <c r="Q132" s="29">
        <f>I132*'Res PW (3) Staff-89'!$B$11</f>
        <v>-2271918.2327876701</v>
      </c>
      <c r="R132" s="162">
        <f>J132*'Res PW (3) Staff-89'!$B$12</f>
        <v>49595493.302469596</v>
      </c>
      <c r="S132" s="44">
        <f t="shared" ca="1" si="140"/>
        <v>40867103.694978014</v>
      </c>
      <c r="T132" s="44"/>
      <c r="U132" s="48"/>
      <c r="Y132" s="225"/>
    </row>
    <row r="133" spans="1:25" x14ac:dyDescent="0.2">
      <c r="A133" s="45">
        <v>44166</v>
      </c>
      <c r="B133" s="29">
        <f t="shared" si="137"/>
        <v>2020</v>
      </c>
      <c r="C133" s="29">
        <f t="shared" si="138"/>
        <v>12</v>
      </c>
      <c r="E133" s="46">
        <f t="shared" ref="E133:F133" ca="1" si="143">E121</f>
        <v>351.65000000000003</v>
      </c>
      <c r="F133" s="46">
        <f t="shared" ca="1" si="143"/>
        <v>0</v>
      </c>
      <c r="G133" s="29">
        <f t="shared" si="128"/>
        <v>132</v>
      </c>
      <c r="H133" s="188">
        <f>'Economic (2020 Adj.)'!X145</f>
        <v>7667.9749999999995</v>
      </c>
      <c r="I133" s="29">
        <f t="shared" si="129"/>
        <v>0</v>
      </c>
      <c r="J133" s="46">
        <f t="shared" si="130"/>
        <v>31</v>
      </c>
      <c r="L133" s="29">
        <f>'Res PW (3) Staff-89'!$B$6</f>
        <v>-56975609.640076801</v>
      </c>
      <c r="M133" s="29">
        <f ca="1">E133*'Res PW (3) Staff-89'!$B$7</f>
        <v>5075212.0580521543</v>
      </c>
      <c r="N133" s="29">
        <f ca="1">F133*'Res PW (3) Staff-89'!$B$8</f>
        <v>0</v>
      </c>
      <c r="O133" s="29">
        <f>G133*'Res PW (3) Staff-89'!$B$9</f>
        <v>-7229152.9873609068</v>
      </c>
      <c r="P133" s="162">
        <f>H133*'Res PW (3) Staff-89'!$B$10</f>
        <v>54703650.651895106</v>
      </c>
      <c r="Q133" s="29">
        <f>I133*'Res PW (3) Staff-89'!$B$11</f>
        <v>0</v>
      </c>
      <c r="R133" s="162">
        <f>J133*'Res PW (3) Staff-89'!$B$12</f>
        <v>51248676.412551917</v>
      </c>
      <c r="S133" s="44">
        <f t="shared" ca="1" si="140"/>
        <v>46822776.495061465</v>
      </c>
      <c r="T133" s="44"/>
      <c r="U133" s="48"/>
      <c r="Y133" s="225"/>
    </row>
    <row r="134" spans="1:25" x14ac:dyDescent="0.2">
      <c r="A134" s="45">
        <v>44197</v>
      </c>
      <c r="B134" s="29">
        <f t="shared" si="137"/>
        <v>2021</v>
      </c>
      <c r="C134" s="29">
        <f t="shared" si="138"/>
        <v>1</v>
      </c>
      <c r="E134" s="46">
        <f t="shared" ref="E134:F134" ca="1" si="144">E122</f>
        <v>477.14</v>
      </c>
      <c r="F134" s="46">
        <f t="shared" ca="1" si="144"/>
        <v>0</v>
      </c>
      <c r="G134" s="29">
        <f t="shared" si="128"/>
        <v>133</v>
      </c>
      <c r="H134" s="188">
        <f>'Economic (2020 Adj.)'!X146</f>
        <v>7544.1546795999993</v>
      </c>
      <c r="I134" s="29">
        <f t="shared" si="129"/>
        <v>0</v>
      </c>
      <c r="J134" s="46">
        <f t="shared" si="130"/>
        <v>31</v>
      </c>
      <c r="L134" s="29">
        <f>'Res PW (3) Staff-89'!$B$6</f>
        <v>-56975609.640076801</v>
      </c>
      <c r="M134" s="29">
        <f ca="1">E134*'Res PW (3) Staff-89'!$B$7</f>
        <v>6886354.8453832064</v>
      </c>
      <c r="N134" s="29">
        <f ca="1">F134*'Res PW (3) Staff-89'!$B$8</f>
        <v>0</v>
      </c>
      <c r="O134" s="29">
        <f>G134*'Res PW (3) Staff-89'!$B$9</f>
        <v>-7283919.2978712171</v>
      </c>
      <c r="P134" s="162">
        <f>H134*'Res PW (3) Staff-89'!$B$10</f>
        <v>53820311.367303364</v>
      </c>
      <c r="Q134" s="29">
        <f>I134*'Res PW (3) Staff-89'!$B$11</f>
        <v>0</v>
      </c>
      <c r="R134" s="162">
        <f>J134*'Res PW (3) Staff-89'!$B$12</f>
        <v>51248676.412551917</v>
      </c>
      <c r="S134" s="44">
        <f t="shared" ca="1" si="140"/>
        <v>47695813.687290467</v>
      </c>
      <c r="T134" s="44"/>
      <c r="U134" s="48"/>
    </row>
    <row r="135" spans="1:25" x14ac:dyDescent="0.2">
      <c r="A135" s="45">
        <v>44228</v>
      </c>
      <c r="B135" s="29">
        <f t="shared" si="137"/>
        <v>2021</v>
      </c>
      <c r="C135" s="29">
        <f t="shared" si="138"/>
        <v>2</v>
      </c>
      <c r="E135" s="46">
        <f t="shared" ref="E135:F135" ca="1" si="145">E123</f>
        <v>417.05</v>
      </c>
      <c r="F135" s="46">
        <f t="shared" ca="1" si="145"/>
        <v>0</v>
      </c>
      <c r="G135" s="29">
        <f t="shared" si="128"/>
        <v>134</v>
      </c>
      <c r="H135" s="188">
        <f>'Economic (2020 Adj.)'!X147</f>
        <v>7576.1227475999995</v>
      </c>
      <c r="I135" s="29">
        <f t="shared" si="129"/>
        <v>0</v>
      </c>
      <c r="J135" s="46">
        <f t="shared" si="130"/>
        <v>28</v>
      </c>
      <c r="L135" s="29">
        <f>'Res PW (3) Staff-89'!$B$6</f>
        <v>-56975609.640076801</v>
      </c>
      <c r="M135" s="29">
        <f ca="1">E135*'Res PW (3) Staff-89'!$B$7</f>
        <v>6019101.9161400562</v>
      </c>
      <c r="N135" s="29">
        <f ca="1">F135*'Res PW (3) Staff-89'!$B$8</f>
        <v>0</v>
      </c>
      <c r="O135" s="29">
        <f>G135*'Res PW (3) Staff-89'!$B$9</f>
        <v>-7338685.6083815265</v>
      </c>
      <c r="P135" s="162">
        <f>H135*'Res PW (3) Staff-89'!$B$10</f>
        <v>54048372.886007853</v>
      </c>
      <c r="Q135" s="29">
        <f>I135*'Res PW (3) Staff-89'!$B$11</f>
        <v>0</v>
      </c>
      <c r="R135" s="162">
        <f>J135*'Res PW (3) Staff-89'!$B$12</f>
        <v>46289127.082304955</v>
      </c>
      <c r="S135" s="44">
        <f t="shared" ca="1" si="140"/>
        <v>42042306.635994539</v>
      </c>
      <c r="T135" s="44"/>
      <c r="U135" s="48"/>
    </row>
    <row r="136" spans="1:25" x14ac:dyDescent="0.2">
      <c r="A136" s="45">
        <v>44256</v>
      </c>
      <c r="B136" s="29">
        <f t="shared" si="137"/>
        <v>2021</v>
      </c>
      <c r="C136" s="29">
        <f t="shared" si="138"/>
        <v>3</v>
      </c>
      <c r="E136" s="46">
        <f t="shared" ref="E136:F136" ca="1" si="146">E124</f>
        <v>332.70999999999992</v>
      </c>
      <c r="F136" s="46">
        <f t="shared" ca="1" si="146"/>
        <v>3.0000000000000072E-2</v>
      </c>
      <c r="G136" s="29">
        <f t="shared" si="128"/>
        <v>135</v>
      </c>
      <c r="H136" s="188">
        <f>'Economic (2020 Adj.)'!X148</f>
        <v>7601.1815879999995</v>
      </c>
      <c r="I136" s="29">
        <f t="shared" si="129"/>
        <v>1</v>
      </c>
      <c r="J136" s="46">
        <f t="shared" si="130"/>
        <v>31</v>
      </c>
      <c r="L136" s="29">
        <f>'Res PW (3) Staff-89'!$B$6</f>
        <v>-56975609.640076801</v>
      </c>
      <c r="M136" s="29">
        <f ca="1">E136*'Res PW (3) Staff-89'!$B$7</f>
        <v>4801859.2459392343</v>
      </c>
      <c r="N136" s="29">
        <f ca="1">F136*'Res PW (3) Staff-89'!$B$8</f>
        <v>2121.0143901635629</v>
      </c>
      <c r="O136" s="29">
        <f>G136*'Res PW (3) Staff-89'!$B$9</f>
        <v>-7393451.9188918369</v>
      </c>
      <c r="P136" s="162">
        <f>H136*'Res PW (3) Staff-89'!$B$10</f>
        <v>54227143.689379431</v>
      </c>
      <c r="Q136" s="29">
        <f>I136*'Res PW (3) Staff-89'!$B$11</f>
        <v>-2271918.2327876701</v>
      </c>
      <c r="R136" s="162">
        <f>J136*'Res PW (3) Staff-89'!$B$12</f>
        <v>51248676.412551917</v>
      </c>
      <c r="S136" s="44">
        <f t="shared" ca="1" si="140"/>
        <v>43638820.570504434</v>
      </c>
      <c r="T136" s="44"/>
      <c r="U136" s="48"/>
    </row>
    <row r="137" spans="1:25" x14ac:dyDescent="0.2">
      <c r="A137" s="45">
        <v>44287</v>
      </c>
      <c r="B137" s="29">
        <f t="shared" si="137"/>
        <v>2021</v>
      </c>
      <c r="C137" s="29">
        <f t="shared" si="138"/>
        <v>4</v>
      </c>
      <c r="E137" s="46">
        <f t="shared" ref="E137:F137" ca="1" si="147">E125</f>
        <v>164.53999999999996</v>
      </c>
      <c r="F137" s="46">
        <f t="shared" ca="1" si="147"/>
        <v>1.45</v>
      </c>
      <c r="G137" s="29">
        <f t="shared" si="128"/>
        <v>136</v>
      </c>
      <c r="H137" s="188">
        <f>'Economic (2020 Adj.)'!X149</f>
        <v>7626.3435511999987</v>
      </c>
      <c r="I137" s="29">
        <f t="shared" si="129"/>
        <v>1</v>
      </c>
      <c r="J137" s="46">
        <f t="shared" si="130"/>
        <v>30</v>
      </c>
      <c r="L137" s="29">
        <f>'Res PW (3) Staff-89'!$B$6</f>
        <v>-56975609.640076801</v>
      </c>
      <c r="M137" s="29">
        <f ca="1">E137*'Res PW (3) Staff-89'!$B$7</f>
        <v>2374734.5145226824</v>
      </c>
      <c r="N137" s="29">
        <f ca="1">F137*'Res PW (3) Staff-89'!$B$8</f>
        <v>102515.69552457197</v>
      </c>
      <c r="O137" s="29">
        <f>G137*'Res PW (3) Staff-89'!$B$9</f>
        <v>-7448218.2294021463</v>
      </c>
      <c r="P137" s="162">
        <f>H137*'Res PW (3) Staff-89'!$B$10</f>
        <v>54406650.175069407</v>
      </c>
      <c r="Q137" s="29">
        <f>I137*'Res PW (3) Staff-89'!$B$11</f>
        <v>-2271918.2327876701</v>
      </c>
      <c r="R137" s="162">
        <f>J137*'Res PW (3) Staff-89'!$B$12</f>
        <v>49595493.302469596</v>
      </c>
      <c r="S137" s="44">
        <f t="shared" ca="1" si="140"/>
        <v>39783647.585319638</v>
      </c>
      <c r="T137" s="44"/>
      <c r="U137" s="48"/>
    </row>
    <row r="138" spans="1:25" x14ac:dyDescent="0.2">
      <c r="A138" s="45">
        <v>44317</v>
      </c>
      <c r="B138" s="29">
        <f t="shared" si="137"/>
        <v>2021</v>
      </c>
      <c r="C138" s="29">
        <f t="shared" si="138"/>
        <v>5</v>
      </c>
      <c r="E138" s="46">
        <f t="shared" ref="E138:F138" ca="1" si="148">E126</f>
        <v>35.92</v>
      </c>
      <c r="F138" s="46">
        <f t="shared" ca="1" si="148"/>
        <v>50.69</v>
      </c>
      <c r="G138" s="29">
        <f t="shared" si="128"/>
        <v>137</v>
      </c>
      <c r="H138" s="188">
        <f>'Economic (2020 Adj.)'!X150</f>
        <v>7644.0806727999998</v>
      </c>
      <c r="I138" s="29">
        <f t="shared" si="129"/>
        <v>1</v>
      </c>
      <c r="J138" s="46">
        <f t="shared" si="130"/>
        <v>31</v>
      </c>
      <c r="L138" s="29">
        <f>'Res PW (3) Staff-89'!$B$6</f>
        <v>-56975609.640076801</v>
      </c>
      <c r="M138" s="29">
        <f ca="1">E138*'Res PW (3) Staff-89'!$B$7</f>
        <v>518417.79361647484</v>
      </c>
      <c r="N138" s="29">
        <f ca="1">F138*'Res PW (3) Staff-89'!$B$8</f>
        <v>3583807.3145796917</v>
      </c>
      <c r="O138" s="29">
        <f>G138*'Res PW (3) Staff-89'!$B$9</f>
        <v>-7502984.5399124566</v>
      </c>
      <c r="P138" s="162">
        <f>H138*'Res PW (3) Staff-89'!$B$10</f>
        <v>54533187.533834487</v>
      </c>
      <c r="Q138" s="29">
        <f>I138*'Res PW (3) Staff-89'!$B$11</f>
        <v>-2271918.2327876701</v>
      </c>
      <c r="R138" s="162">
        <f>J138*'Res PW (3) Staff-89'!$B$12</f>
        <v>51248676.412551917</v>
      </c>
      <c r="S138" s="44">
        <f t="shared" ca="1" si="140"/>
        <v>43133576.641805649</v>
      </c>
      <c r="T138" s="44"/>
      <c r="U138" s="48"/>
    </row>
    <row r="139" spans="1:25" x14ac:dyDescent="0.2">
      <c r="A139" s="45">
        <v>44348</v>
      </c>
      <c r="B139" s="29">
        <f t="shared" si="137"/>
        <v>2021</v>
      </c>
      <c r="C139" s="29">
        <f t="shared" si="138"/>
        <v>6</v>
      </c>
      <c r="E139" s="46">
        <f t="shared" ref="E139:F139" ca="1" si="149">E127</f>
        <v>0.37999999999999989</v>
      </c>
      <c r="F139" s="46">
        <f t="shared" ca="1" si="149"/>
        <v>145.17999999999998</v>
      </c>
      <c r="G139" s="29">
        <f t="shared" si="128"/>
        <v>138</v>
      </c>
      <c r="H139" s="188">
        <f>'Economic (2020 Adj.)'!X151</f>
        <v>7662.3334083999989</v>
      </c>
      <c r="I139" s="29">
        <f t="shared" si="129"/>
        <v>0</v>
      </c>
      <c r="J139" s="46">
        <f t="shared" si="130"/>
        <v>30</v>
      </c>
      <c r="L139" s="29">
        <f>'Res PW (3) Staff-89'!$B$6</f>
        <v>-56975609.640076801</v>
      </c>
      <c r="M139" s="29">
        <f ca="1">E139*'Res PW (3) Staff-89'!$B$7</f>
        <v>5484.3753222232845</v>
      </c>
      <c r="N139" s="29">
        <f ca="1">F139*'Res PW (3) Staff-89'!$B$8</f>
        <v>10264295.638798177</v>
      </c>
      <c r="O139" s="29">
        <f>G139*'Res PW (3) Staff-89'!$B$9</f>
        <v>-7557750.8504227661</v>
      </c>
      <c r="P139" s="162">
        <f>H139*'Res PW (3) Staff-89'!$B$10</f>
        <v>54663403.30419156</v>
      </c>
      <c r="Q139" s="29">
        <f>I139*'Res PW (3) Staff-89'!$B$11</f>
        <v>0</v>
      </c>
      <c r="R139" s="162">
        <f>J139*'Res PW (3) Staff-89'!$B$12</f>
        <v>49595493.302469596</v>
      </c>
      <c r="S139" s="44">
        <f t="shared" ca="1" si="140"/>
        <v>49995316.130281985</v>
      </c>
      <c r="T139" s="44"/>
      <c r="U139" s="48"/>
    </row>
    <row r="140" spans="1:25" x14ac:dyDescent="0.2">
      <c r="A140" s="45">
        <v>44378</v>
      </c>
      <c r="B140" s="29">
        <f t="shared" si="137"/>
        <v>2021</v>
      </c>
      <c r="C140" s="29">
        <f t="shared" si="138"/>
        <v>7</v>
      </c>
      <c r="E140" s="46">
        <f t="shared" ref="E140:F140" ca="1" si="150">E128</f>
        <v>0</v>
      </c>
      <c r="F140" s="46">
        <f t="shared" ca="1" si="150"/>
        <v>268.18999999999994</v>
      </c>
      <c r="G140" s="29">
        <f t="shared" si="128"/>
        <v>139</v>
      </c>
      <c r="H140" s="188">
        <f>'Economic (2020 Adj.)'!X152</f>
        <v>7665.0146011999996</v>
      </c>
      <c r="I140" s="29">
        <f t="shared" si="129"/>
        <v>0</v>
      </c>
      <c r="J140" s="46">
        <f t="shared" si="130"/>
        <v>31</v>
      </c>
      <c r="L140" s="29">
        <f>'Res PW (3) Staff-89'!$B$6</f>
        <v>-56975609.640076801</v>
      </c>
      <c r="M140" s="29">
        <f ca="1">E140*'Res PW (3) Staff-89'!$B$7</f>
        <v>0</v>
      </c>
      <c r="N140" s="29">
        <f ca="1">F140*'Res PW (3) Staff-89'!$B$8</f>
        <v>18961161.643265482</v>
      </c>
      <c r="O140" s="29">
        <f>G140*'Res PW (3) Staff-89'!$B$9</f>
        <v>-7612517.1609330764</v>
      </c>
      <c r="P140" s="162">
        <f>H140*'Res PW (3) Staff-89'!$B$10</f>
        <v>54682531.044470005</v>
      </c>
      <c r="Q140" s="29">
        <f>I140*'Res PW (3) Staff-89'!$B$11</f>
        <v>0</v>
      </c>
      <c r="R140" s="162">
        <f>J140*'Res PW (3) Staff-89'!$B$12</f>
        <v>51248676.412551917</v>
      </c>
      <c r="S140" s="44">
        <f t="shared" ca="1" si="140"/>
        <v>60304242.299277529</v>
      </c>
      <c r="T140" s="44"/>
      <c r="U140" s="48"/>
    </row>
    <row r="141" spans="1:25" x14ac:dyDescent="0.2">
      <c r="A141" s="45">
        <v>44409</v>
      </c>
      <c r="B141" s="29">
        <f t="shared" si="137"/>
        <v>2021</v>
      </c>
      <c r="C141" s="29">
        <f t="shared" si="138"/>
        <v>8</v>
      </c>
      <c r="E141" s="46">
        <f t="shared" ref="E141:F141" ca="1" si="151">E129</f>
        <v>0</v>
      </c>
      <c r="F141" s="46">
        <f t="shared" ca="1" si="151"/>
        <v>239.59000000000006</v>
      </c>
      <c r="G141" s="29">
        <f t="shared" si="128"/>
        <v>140</v>
      </c>
      <c r="H141" s="188">
        <f>'Economic (2020 Adj.)'!X153</f>
        <v>7682.2361087999998</v>
      </c>
      <c r="I141" s="29">
        <f t="shared" si="129"/>
        <v>0</v>
      </c>
      <c r="J141" s="46">
        <f t="shared" si="130"/>
        <v>31</v>
      </c>
      <c r="L141" s="29">
        <f>'Res PW (3) Staff-89'!$B$6</f>
        <v>-56975609.640076801</v>
      </c>
      <c r="M141" s="29">
        <f ca="1">E141*'Res PW (3) Staff-89'!$B$7</f>
        <v>0</v>
      </c>
      <c r="N141" s="29">
        <f ca="1">F141*'Res PW (3) Staff-89'!$B$8</f>
        <v>16939127.924642898</v>
      </c>
      <c r="O141" s="29">
        <f>G141*'Res PW (3) Staff-89'!$B$9</f>
        <v>-7667283.4714433858</v>
      </c>
      <c r="P141" s="162">
        <f>H141*'Res PW (3) Staff-89'!$B$10</f>
        <v>54805389.991643064</v>
      </c>
      <c r="Q141" s="29">
        <f>I141*'Res PW (3) Staff-89'!$B$11</f>
        <v>0</v>
      </c>
      <c r="R141" s="162">
        <f>J141*'Res PW (3) Staff-89'!$B$12</f>
        <v>51248676.412551917</v>
      </c>
      <c r="S141" s="44">
        <f t="shared" ca="1" si="140"/>
        <v>58350301.217317693</v>
      </c>
      <c r="T141" s="44"/>
      <c r="U141" s="48"/>
    </row>
    <row r="142" spans="1:25" x14ac:dyDescent="0.2">
      <c r="A142" s="45">
        <v>44440</v>
      </c>
      <c r="B142" s="29">
        <f t="shared" si="137"/>
        <v>2021</v>
      </c>
      <c r="C142" s="29">
        <f t="shared" si="138"/>
        <v>9</v>
      </c>
      <c r="E142" s="46">
        <f t="shared" ref="E142:F142" ca="1" si="152">E130</f>
        <v>0.49000000000000005</v>
      </c>
      <c r="F142" s="46">
        <f t="shared" ca="1" si="152"/>
        <v>132.95000000000002</v>
      </c>
      <c r="G142" s="29">
        <f t="shared" si="128"/>
        <v>141</v>
      </c>
      <c r="H142" s="188">
        <f>'Economic (2020 Adj.)'!X154</f>
        <v>7711.8323523999998</v>
      </c>
      <c r="I142" s="29">
        <f t="shared" si="129"/>
        <v>1</v>
      </c>
      <c r="J142" s="46">
        <f t="shared" si="130"/>
        <v>30</v>
      </c>
      <c r="L142" s="29">
        <f>'Res PW (3) Staff-89'!$B$6</f>
        <v>-56975609.640076801</v>
      </c>
      <c r="M142" s="29">
        <f ca="1">E142*'Res PW (3) Staff-89'!$B$7</f>
        <v>7071.957652340554</v>
      </c>
      <c r="N142" s="29">
        <f ca="1">F142*'Res PW (3) Staff-89'!$B$8</f>
        <v>9399628.7724081688</v>
      </c>
      <c r="O142" s="29">
        <f>G142*'Res PW (3) Staff-89'!$B$9</f>
        <v>-7722049.7819536962</v>
      </c>
      <c r="P142" s="162">
        <f>H142*'Res PW (3) Staff-89'!$B$10</f>
        <v>55016530.817024313</v>
      </c>
      <c r="Q142" s="29">
        <f>I142*'Res PW (3) Staff-89'!$B$11</f>
        <v>-2271918.2327876701</v>
      </c>
      <c r="R142" s="162">
        <f>J142*'Res PW (3) Staff-89'!$B$12</f>
        <v>49595493.302469596</v>
      </c>
      <c r="S142" s="44">
        <f t="shared" ca="1" si="140"/>
        <v>47049147.19473625</v>
      </c>
      <c r="T142" s="44"/>
      <c r="U142" s="48"/>
    </row>
    <row r="143" spans="1:25" x14ac:dyDescent="0.2">
      <c r="A143" s="45">
        <v>44470</v>
      </c>
      <c r="B143" s="29">
        <f t="shared" si="137"/>
        <v>2021</v>
      </c>
      <c r="C143" s="29">
        <f t="shared" si="138"/>
        <v>10</v>
      </c>
      <c r="E143" s="46">
        <f t="shared" ref="E143:F143" ca="1" si="153">E131</f>
        <v>53.33000000000002</v>
      </c>
      <c r="F143" s="46">
        <f t="shared" ca="1" si="153"/>
        <v>27.9</v>
      </c>
      <c r="G143" s="29">
        <f t="shared" si="128"/>
        <v>142</v>
      </c>
      <c r="H143" s="188">
        <f>'Economic (2020 Adj.)'!X155</f>
        <v>7738.3349119999993</v>
      </c>
      <c r="I143" s="29">
        <f t="shared" si="129"/>
        <v>1</v>
      </c>
      <c r="J143" s="46">
        <f t="shared" si="130"/>
        <v>31</v>
      </c>
      <c r="L143" s="29">
        <f>'Res PW (3) Staff-89'!$B$6</f>
        <v>-56975609.640076801</v>
      </c>
      <c r="M143" s="29">
        <f ca="1">E143*'Res PW (3) Staff-89'!$B$7</f>
        <v>769688.7787741262</v>
      </c>
      <c r="N143" s="29">
        <f ca="1">F143*'Res PW (3) Staff-89'!$B$8</f>
        <v>1972543.3828521089</v>
      </c>
      <c r="O143" s="29">
        <f>G143*'Res PW (3) Staff-89'!$B$9</f>
        <v>-7776816.0924640056</v>
      </c>
      <c r="P143" s="162">
        <f>H143*'Res PW (3) Staff-89'!$B$10</f>
        <v>55205601.172853515</v>
      </c>
      <c r="Q143" s="29">
        <f>I143*'Res PW (3) Staff-89'!$B$11</f>
        <v>-2271918.2327876701</v>
      </c>
      <c r="R143" s="162">
        <f>J143*'Res PW (3) Staff-89'!$B$12</f>
        <v>51248676.412551917</v>
      </c>
      <c r="S143" s="44">
        <f t="shared" ca="1" si="140"/>
        <v>42172165.781703189</v>
      </c>
      <c r="T143" s="44"/>
      <c r="U143" s="48"/>
    </row>
    <row r="144" spans="1:25" x14ac:dyDescent="0.2">
      <c r="A144" s="45">
        <v>44501</v>
      </c>
      <c r="B144" s="29">
        <f t="shared" si="137"/>
        <v>2021</v>
      </c>
      <c r="C144" s="29">
        <f t="shared" si="138"/>
        <v>11</v>
      </c>
      <c r="E144" s="46">
        <f t="shared" ref="E144:F144" ca="1" si="154">E132</f>
        <v>207.66000000000003</v>
      </c>
      <c r="F144" s="46">
        <f t="shared" ca="1" si="154"/>
        <v>0.69000000000000006</v>
      </c>
      <c r="G144" s="29">
        <f t="shared" si="128"/>
        <v>143</v>
      </c>
      <c r="H144" s="188">
        <f>'Economic (2020 Adj.)'!X156</f>
        <v>7752.0502443999994</v>
      </c>
      <c r="I144" s="29">
        <f t="shared" si="129"/>
        <v>1</v>
      </c>
      <c r="J144" s="46">
        <f t="shared" si="130"/>
        <v>30</v>
      </c>
      <c r="L144" s="29">
        <f>'Res PW (3) Staff-89'!$B$6</f>
        <v>-56975609.640076801</v>
      </c>
      <c r="M144" s="29">
        <f ca="1">E144*'Res PW (3) Staff-89'!$B$7</f>
        <v>2997066.787928652</v>
      </c>
      <c r="N144" s="29">
        <f ca="1">F144*'Res PW (3) Staff-89'!$B$8</f>
        <v>48783.33097376184</v>
      </c>
      <c r="O144" s="29">
        <f>G144*'Res PW (3) Staff-89'!$B$9</f>
        <v>-7831582.4029743159</v>
      </c>
      <c r="P144" s="162">
        <f>H144*'Res PW (3) Staff-89'!$B$10</f>
        <v>55303446.921200924</v>
      </c>
      <c r="Q144" s="29">
        <f>I144*'Res PW (3) Staff-89'!$B$11</f>
        <v>-2271918.2327876701</v>
      </c>
      <c r="R144" s="162">
        <f>J144*'Res PW (3) Staff-89'!$B$12</f>
        <v>49595493.302469596</v>
      </c>
      <c r="S144" s="44">
        <f t="shared" ca="1" si="140"/>
        <v>40865680.06673415</v>
      </c>
      <c r="T144" s="44"/>
      <c r="U144" s="48"/>
    </row>
    <row r="145" spans="1:21" x14ac:dyDescent="0.2">
      <c r="A145" s="45">
        <v>44531</v>
      </c>
      <c r="B145" s="29">
        <f t="shared" si="137"/>
        <v>2021</v>
      </c>
      <c r="C145" s="29">
        <f t="shared" si="138"/>
        <v>12</v>
      </c>
      <c r="E145" s="46">
        <f t="shared" ref="E145:F145" ca="1" si="155">E133</f>
        <v>351.65000000000003</v>
      </c>
      <c r="F145" s="46">
        <f t="shared" ca="1" si="155"/>
        <v>0</v>
      </c>
      <c r="G145" s="29">
        <f t="shared" si="128"/>
        <v>144</v>
      </c>
      <c r="H145" s="188">
        <f>'Economic (2020 Adj.)'!X157</f>
        <v>7759.9906999999994</v>
      </c>
      <c r="I145" s="29">
        <f t="shared" si="129"/>
        <v>0</v>
      </c>
      <c r="J145" s="46">
        <f t="shared" si="130"/>
        <v>31</v>
      </c>
      <c r="L145" s="29">
        <f>'Res PW (3) Staff-89'!$B$6</f>
        <v>-56975609.640076801</v>
      </c>
      <c r="M145" s="29">
        <f ca="1">E145*'Res PW (3) Staff-89'!$B$7</f>
        <v>5075212.0580521543</v>
      </c>
      <c r="N145" s="29">
        <f ca="1">F145*'Res PW (3) Staff-89'!$B$8</f>
        <v>0</v>
      </c>
      <c r="O145" s="29">
        <f>G145*'Res PW (3) Staff-89'!$B$9</f>
        <v>-7886348.7134846253</v>
      </c>
      <c r="P145" s="162">
        <f>H145*'Res PW (3) Staff-89'!$B$10</f>
        <v>55360094.45971784</v>
      </c>
      <c r="Q145" s="29">
        <f>I145*'Res PW (3) Staff-89'!$B$11</f>
        <v>0</v>
      </c>
      <c r="R145" s="162">
        <f>J145*'Res PW (3) Staff-89'!$B$12</f>
        <v>51248676.412551917</v>
      </c>
      <c r="S145" s="44">
        <f t="shared" ca="1" si="140"/>
        <v>46822024.576760486</v>
      </c>
      <c r="T145" s="44"/>
      <c r="U145" s="48"/>
    </row>
    <row r="146" spans="1:21" x14ac:dyDescent="0.2">
      <c r="A146" s="45"/>
    </row>
    <row r="147" spans="1:21" x14ac:dyDescent="0.2">
      <c r="A147" s="45"/>
    </row>
    <row r="148" spans="1:21" x14ac:dyDescent="0.2">
      <c r="A148" s="45"/>
    </row>
    <row r="149" spans="1:21" x14ac:dyDescent="0.2">
      <c r="A149" s="45"/>
    </row>
    <row r="150" spans="1:21" x14ac:dyDescent="0.2">
      <c r="A150" s="45"/>
    </row>
    <row r="151" spans="1:21" x14ac:dyDescent="0.2">
      <c r="A151" s="45"/>
    </row>
    <row r="152" spans="1:21" x14ac:dyDescent="0.2">
      <c r="A152" s="45"/>
    </row>
    <row r="153" spans="1:21" x14ac:dyDescent="0.2">
      <c r="A153" s="45"/>
    </row>
    <row r="154" spans="1:21" x14ac:dyDescent="0.2">
      <c r="A154" s="45"/>
    </row>
    <row r="155" spans="1:21" x14ac:dyDescent="0.2">
      <c r="A155" s="45"/>
    </row>
    <row r="156" spans="1:21" x14ac:dyDescent="0.2">
      <c r="A156" s="45"/>
    </row>
    <row r="157" spans="1:21" x14ac:dyDescent="0.2">
      <c r="A157" s="45"/>
    </row>
    <row r="158" spans="1:21" x14ac:dyDescent="0.2">
      <c r="A158" s="45"/>
    </row>
    <row r="159" spans="1:21" x14ac:dyDescent="0.2">
      <c r="A159" s="45"/>
    </row>
    <row r="160" spans="1:2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5"/>
  <dimension ref="A1:Y183"/>
  <sheetViews>
    <sheetView topLeftCell="A109" workbookViewId="0">
      <selection activeCell="H129" sqref="H129"/>
    </sheetView>
  </sheetViews>
  <sheetFormatPr defaultRowHeight="12.75" x14ac:dyDescent="0.2"/>
  <cols>
    <col min="1" max="3" width="9.33203125" style="29"/>
    <col min="4" max="4" width="17.5" style="29" customWidth="1"/>
    <col min="5" max="7" width="9.33203125" style="29"/>
    <col min="8" max="8" width="10.6640625" style="29" customWidth="1"/>
    <col min="9" max="9" width="9.33203125" style="29"/>
    <col min="10" max="10" width="12.5" style="29" customWidth="1"/>
    <col min="11" max="12" width="9.33203125" style="29"/>
    <col min="13" max="13" width="11.83203125" style="29" bestFit="1" customWidth="1"/>
    <col min="14" max="16" width="9.33203125" style="29"/>
    <col min="17" max="17" width="12.5" style="29" bestFit="1" customWidth="1"/>
    <col min="18" max="18" width="12.5" style="29" customWidth="1"/>
    <col min="19" max="19" width="15.33203125" style="29" customWidth="1"/>
    <col min="20" max="20" width="12.5" style="29" customWidth="1"/>
    <col min="21" max="21" width="16.33203125" style="29" bestFit="1" customWidth="1"/>
    <col min="22" max="22" width="9.33203125" style="29"/>
    <col min="23" max="23" width="13.83203125" style="29" bestFit="1" customWidth="1"/>
    <col min="24" max="24" width="12.5" style="29" bestFit="1" customWidth="1"/>
    <col min="25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Data'!J1</f>
        <v>GS_lt_50_NoCDM</v>
      </c>
      <c r="E1" s="46" t="str">
        <f>'Monthly Data'!AL1</f>
        <v>HDD12</v>
      </c>
      <c r="F1" s="46" t="str">
        <f>'Monthly Data'!AI1</f>
        <v>CDD16</v>
      </c>
      <c r="G1" s="29" t="str">
        <f>'Monthly Data'!BG1</f>
        <v>Trend</v>
      </c>
      <c r="H1" s="29" t="str">
        <f>'Monthly Data'!X1</f>
        <v>Tor_FTEAdj</v>
      </c>
      <c r="I1" s="44" t="str">
        <f>'Monthly Data'!BF1</f>
        <v>Shoulder</v>
      </c>
      <c r="J1" s="44" t="str">
        <f>'Monthly Data'!H1</f>
        <v>GS_lt_50_Customersomers</v>
      </c>
      <c r="K1" s="29" t="str">
        <f>'Monthly Data'!BH1</f>
        <v>Month Days</v>
      </c>
      <c r="M1" s="29" t="s">
        <v>76</v>
      </c>
      <c r="N1" s="46" t="str">
        <f>E1</f>
        <v>HDD12</v>
      </c>
      <c r="O1" s="46" t="str">
        <f>F1</f>
        <v>CDD16</v>
      </c>
      <c r="P1" s="46" t="str">
        <f>G1</f>
        <v>Trend</v>
      </c>
      <c r="Q1" s="46" t="str">
        <f>H1</f>
        <v>Tor_FTEAdj</v>
      </c>
      <c r="R1" s="46" t="str">
        <f>I1</f>
        <v>Shoulder</v>
      </c>
      <c r="S1" s="46" t="str">
        <f t="shared" ref="S1:T1" si="0">J1</f>
        <v>GS_lt_50_Customersomers</v>
      </c>
      <c r="T1" s="46" t="str">
        <f t="shared" si="0"/>
        <v>Month Days</v>
      </c>
      <c r="U1" s="29" t="s">
        <v>123</v>
      </c>
    </row>
    <row r="2" spans="1:21" x14ac:dyDescent="0.2">
      <c r="A2" s="45">
        <f>'Monthly Data'!A2</f>
        <v>40179</v>
      </c>
      <c r="B2" s="29">
        <f t="shared" ref="B2:B65" si="1">YEAR(A2)</f>
        <v>2010</v>
      </c>
      <c r="C2" s="29">
        <f t="shared" ref="C2:C65" si="2">MONTH(A2)</f>
        <v>1</v>
      </c>
      <c r="D2" s="44">
        <f>'Monthly Data'!J2</f>
        <v>15762767</v>
      </c>
      <c r="E2" s="46">
        <f ca="1">Weather!BL61</f>
        <v>477.14</v>
      </c>
      <c r="F2" s="46">
        <f ca="1">Weather!AK61</f>
        <v>0</v>
      </c>
      <c r="G2" s="29">
        <f>'Monthly Data'!BG2</f>
        <v>1</v>
      </c>
      <c r="H2" s="29">
        <f>'Monthly Data'!X2</f>
        <v>2836.8</v>
      </c>
      <c r="I2" s="44">
        <f>'Monthly Data'!BF2</f>
        <v>0</v>
      </c>
      <c r="J2" s="44">
        <f>'Monthly Data'!H2</f>
        <v>4982</v>
      </c>
      <c r="K2" s="29">
        <f>'Monthly Data'!BH2</f>
        <v>31</v>
      </c>
      <c r="M2" s="29">
        <f>'GS&lt;50 PW (2)'!$B$6</f>
        <v>-27557429.082861301</v>
      </c>
      <c r="N2" s="29">
        <f ca="1">E2*'GS&lt;50 PW (2)'!$B$7</f>
        <v>2376816.069334473</v>
      </c>
      <c r="O2" s="29">
        <f ca="1">F2*'GS&lt;50 PW (2)'!$B$8</f>
        <v>0</v>
      </c>
      <c r="P2" s="29">
        <f>G2*'GS&lt;50 PW (2)'!$B$9</f>
        <v>-23176.786174324901</v>
      </c>
      <c r="Q2" s="29">
        <f>H2*'GS&lt;50 PW (2)'!$B$10</f>
        <v>4997568.833076003</v>
      </c>
      <c r="R2" s="44">
        <f>I2*'GS&lt;50 PW (2)'!$B$11</f>
        <v>0</v>
      </c>
      <c r="S2" s="157">
        <f>J2*'GS&lt;50 PW (2)'!$B$12</f>
        <v>24865304.208976697</v>
      </c>
      <c r="T2" s="157">
        <f>K2*'GS&lt;50 PW (2)'!$B$13</f>
        <v>10890537.925440541</v>
      </c>
      <c r="U2" s="28">
        <f ca="1">SUM(M2:T2)</f>
        <v>15549621.167792091</v>
      </c>
    </row>
    <row r="3" spans="1:21" x14ac:dyDescent="0.2">
      <c r="A3" s="45">
        <f>'Monthly Data'!A3</f>
        <v>40210</v>
      </c>
      <c r="B3" s="29">
        <f t="shared" si="1"/>
        <v>2010</v>
      </c>
      <c r="C3" s="29">
        <f t="shared" si="2"/>
        <v>2</v>
      </c>
      <c r="D3" s="44">
        <f>'Monthly Data'!J3</f>
        <v>14456043</v>
      </c>
      <c r="E3" s="46">
        <f ca="1">Weather!BL62</f>
        <v>417.05</v>
      </c>
      <c r="F3" s="46">
        <f ca="1">Weather!AK62</f>
        <v>0</v>
      </c>
      <c r="G3" s="29">
        <f>'Monthly Data'!BG3</f>
        <v>2</v>
      </c>
      <c r="H3" s="29">
        <f>'Monthly Data'!X3</f>
        <v>2842.3</v>
      </c>
      <c r="I3" s="44">
        <f>'Monthly Data'!BF3</f>
        <v>0</v>
      </c>
      <c r="J3" s="44">
        <f>'Monthly Data'!H3</f>
        <v>4991</v>
      </c>
      <c r="K3" s="29">
        <f>'Monthly Data'!BH3</f>
        <v>28</v>
      </c>
      <c r="M3" s="29">
        <f>'GS&lt;50 PW (2)'!$B$6</f>
        <v>-27557429.082861301</v>
      </c>
      <c r="N3" s="29">
        <f ca="1">E3*'GS&lt;50 PW (2)'!$B$7</f>
        <v>2077484.8927273799</v>
      </c>
      <c r="O3" s="29">
        <f ca="1">F3*'GS&lt;50 PW (2)'!$B$8</f>
        <v>0</v>
      </c>
      <c r="P3" s="29">
        <f>G3*'GS&lt;50 PW (2)'!$B$9</f>
        <v>-46353.572348649803</v>
      </c>
      <c r="Q3" s="29">
        <f>H3*'GS&lt;50 PW (2)'!$B$10</f>
        <v>5007258.1409517489</v>
      </c>
      <c r="R3" s="44">
        <f>I3*'GS&lt;50 PW (2)'!$B$11</f>
        <v>0</v>
      </c>
      <c r="S3" s="157">
        <f>J3*'GS&lt;50 PW (2)'!$B$12</f>
        <v>24910223.465877701</v>
      </c>
      <c r="T3" s="157">
        <f>K3*'GS&lt;50 PW (2)'!$B$13</f>
        <v>9836614.9003979079</v>
      </c>
      <c r="U3" s="28">
        <f t="shared" ref="U3:U66" ca="1" si="3">SUM(M3:T3)</f>
        <v>14227798.744744785</v>
      </c>
    </row>
    <row r="4" spans="1:21" x14ac:dyDescent="0.2">
      <c r="A4" s="45">
        <f>'Monthly Data'!A4</f>
        <v>40238</v>
      </c>
      <c r="B4" s="29">
        <f t="shared" si="1"/>
        <v>2010</v>
      </c>
      <c r="C4" s="29">
        <f t="shared" si="2"/>
        <v>3</v>
      </c>
      <c r="D4" s="44">
        <f>'Monthly Data'!J4</f>
        <v>14266604</v>
      </c>
      <c r="E4" s="46">
        <f ca="1">Weather!BL63</f>
        <v>332.70999999999992</v>
      </c>
      <c r="F4" s="46">
        <f ca="1">Weather!AK63</f>
        <v>0</v>
      </c>
      <c r="G4" s="29">
        <f>'Monthly Data'!BG4</f>
        <v>3</v>
      </c>
      <c r="H4" s="29">
        <f>'Monthly Data'!X4</f>
        <v>2849.8</v>
      </c>
      <c r="I4" s="44">
        <f>'Monthly Data'!BF4</f>
        <v>1</v>
      </c>
      <c r="J4" s="44">
        <f>'Monthly Data'!H4</f>
        <v>4993</v>
      </c>
      <c r="K4" s="29">
        <f>'Monthly Data'!BH4</f>
        <v>31</v>
      </c>
      <c r="M4" s="29">
        <f>'GS&lt;50 PW (2)'!$B$6</f>
        <v>-27557429.082861301</v>
      </c>
      <c r="N4" s="29">
        <f ca="1">E4*'GS&lt;50 PW (2)'!$B$7</f>
        <v>1657355.2299708102</v>
      </c>
      <c r="O4" s="29">
        <f ca="1">F4*'GS&lt;50 PW (2)'!$B$8</f>
        <v>0</v>
      </c>
      <c r="P4" s="29">
        <f>G4*'GS&lt;50 PW (2)'!$B$9</f>
        <v>-69530.358522974711</v>
      </c>
      <c r="Q4" s="29">
        <f>H4*'GS&lt;50 PW (2)'!$B$10</f>
        <v>5020470.8335095858</v>
      </c>
      <c r="R4" s="44">
        <f>I4*'GS&lt;50 PW (2)'!$B$11</f>
        <v>-215549.88615650401</v>
      </c>
      <c r="S4" s="157">
        <f>J4*'GS&lt;50 PW (2)'!$B$12</f>
        <v>24920205.52296681</v>
      </c>
      <c r="T4" s="157">
        <f>K4*'GS&lt;50 PW (2)'!$B$13</f>
        <v>10890537.925440541</v>
      </c>
      <c r="U4" s="28">
        <f t="shared" ca="1" si="3"/>
        <v>14646060.184346968</v>
      </c>
    </row>
    <row r="5" spans="1:21" x14ac:dyDescent="0.2">
      <c r="A5" s="45">
        <f>'Monthly Data'!A5</f>
        <v>40269</v>
      </c>
      <c r="B5" s="29">
        <f t="shared" si="1"/>
        <v>2010</v>
      </c>
      <c r="C5" s="29">
        <f t="shared" si="2"/>
        <v>4</v>
      </c>
      <c r="D5" s="44">
        <f>'Monthly Data'!J5</f>
        <v>12709245</v>
      </c>
      <c r="E5" s="46">
        <f ca="1">Weather!BL64</f>
        <v>164.53999999999996</v>
      </c>
      <c r="F5" s="46">
        <f ca="1">Weather!AK64</f>
        <v>0.16999999999999993</v>
      </c>
      <c r="G5" s="29">
        <f>'Monthly Data'!BG5</f>
        <v>4</v>
      </c>
      <c r="H5" s="29">
        <f>'Monthly Data'!X5</f>
        <v>2844.4</v>
      </c>
      <c r="I5" s="44">
        <f>'Monthly Data'!BF5</f>
        <v>1</v>
      </c>
      <c r="J5" s="44">
        <f>'Monthly Data'!H5</f>
        <v>4962</v>
      </c>
      <c r="K5" s="29">
        <f>'Monthly Data'!BH5</f>
        <v>30</v>
      </c>
      <c r="M5" s="29">
        <f>'GS&lt;50 PW (2)'!$B$6</f>
        <v>-27557429.082861301</v>
      </c>
      <c r="N5" s="29">
        <f ca="1">E5*'GS&lt;50 PW (2)'!$B$7</f>
        <v>819636.40870246489</v>
      </c>
      <c r="O5" s="29">
        <f ca="1">F5*'GS&lt;50 PW (2)'!$B$8</f>
        <v>2297.5650010986888</v>
      </c>
      <c r="P5" s="29">
        <f>G5*'GS&lt;50 PW (2)'!$B$9</f>
        <v>-92707.144697299605</v>
      </c>
      <c r="Q5" s="29">
        <f>H5*'GS&lt;50 PW (2)'!$B$10</f>
        <v>5010957.6948679434</v>
      </c>
      <c r="R5" s="44">
        <f>I5*'GS&lt;50 PW (2)'!$B$11</f>
        <v>-215549.88615650401</v>
      </c>
      <c r="S5" s="157">
        <f>J5*'GS&lt;50 PW (2)'!$B$12</f>
        <v>24765483.638085581</v>
      </c>
      <c r="T5" s="157">
        <f>K5*'GS&lt;50 PW (2)'!$B$13</f>
        <v>10539230.25042633</v>
      </c>
      <c r="U5" s="28">
        <f t="shared" ca="1" si="3"/>
        <v>13271919.443368316</v>
      </c>
    </row>
    <row r="6" spans="1:21" x14ac:dyDescent="0.2">
      <c r="A6" s="45">
        <f>'Monthly Data'!A6</f>
        <v>40299</v>
      </c>
      <c r="B6" s="29">
        <f t="shared" si="1"/>
        <v>2010</v>
      </c>
      <c r="C6" s="29">
        <f t="shared" si="2"/>
        <v>5</v>
      </c>
      <c r="D6" s="44">
        <f>'Monthly Data'!J6</f>
        <v>13617876</v>
      </c>
      <c r="E6" s="46">
        <f ca="1">Weather!BL65</f>
        <v>35.92</v>
      </c>
      <c r="F6" s="46">
        <f ca="1">Weather!AK65</f>
        <v>30.080000000000002</v>
      </c>
      <c r="G6" s="29">
        <f>'Monthly Data'!BG6</f>
        <v>5</v>
      </c>
      <c r="H6" s="29">
        <f>'Monthly Data'!X6</f>
        <v>2847.5</v>
      </c>
      <c r="I6" s="44">
        <f>'Monthly Data'!BF6</f>
        <v>1</v>
      </c>
      <c r="J6" s="44">
        <f>'Monthly Data'!H6</f>
        <v>4969</v>
      </c>
      <c r="K6" s="29">
        <f>'Monthly Data'!BH6</f>
        <v>31</v>
      </c>
      <c r="M6" s="29">
        <f>'GS&lt;50 PW (2)'!$B$6</f>
        <v>-27557429.082861301</v>
      </c>
      <c r="N6" s="29">
        <f ca="1">E6*'GS&lt;50 PW (2)'!$B$7</f>
        <v>178931.20092738877</v>
      </c>
      <c r="O6" s="29">
        <f ca="1">F6*'GS&lt;50 PW (2)'!$B$8</f>
        <v>406533.85431205056</v>
      </c>
      <c r="P6" s="29">
        <f>G6*'GS&lt;50 PW (2)'!$B$9</f>
        <v>-115883.9308716245</v>
      </c>
      <c r="Q6" s="29">
        <f>H6*'GS&lt;50 PW (2)'!$B$10</f>
        <v>5016418.9411251824</v>
      </c>
      <c r="R6" s="44">
        <f>I6*'GS&lt;50 PW (2)'!$B$11</f>
        <v>-215549.88615650401</v>
      </c>
      <c r="S6" s="157">
        <f>J6*'GS&lt;50 PW (2)'!$B$12</f>
        <v>24800420.837897472</v>
      </c>
      <c r="T6" s="157">
        <f>K6*'GS&lt;50 PW (2)'!$B$13</f>
        <v>10890537.925440541</v>
      </c>
      <c r="U6" s="28">
        <f t="shared" ca="1" si="3"/>
        <v>13403979.859813208</v>
      </c>
    </row>
    <row r="7" spans="1:21" x14ac:dyDescent="0.2">
      <c r="A7" s="45">
        <f>'Monthly Data'!A7</f>
        <v>40330</v>
      </c>
      <c r="B7" s="29">
        <f t="shared" si="1"/>
        <v>2010</v>
      </c>
      <c r="C7" s="29">
        <f t="shared" si="2"/>
        <v>6</v>
      </c>
      <c r="D7" s="44">
        <f>'Monthly Data'!J7</f>
        <v>14352297</v>
      </c>
      <c r="E7" s="46">
        <f ca="1">Weather!BL66</f>
        <v>0.37999999999999989</v>
      </c>
      <c r="F7" s="46">
        <f ca="1">Weather!AK66</f>
        <v>94.58</v>
      </c>
      <c r="G7" s="29">
        <f>'Monthly Data'!BG7</f>
        <v>6</v>
      </c>
      <c r="H7" s="29">
        <f>'Monthly Data'!X7</f>
        <v>2859.9</v>
      </c>
      <c r="I7" s="44">
        <f>'Monthly Data'!BF7</f>
        <v>0</v>
      </c>
      <c r="J7" s="44">
        <f>'Monthly Data'!H7</f>
        <v>4976</v>
      </c>
      <c r="K7" s="29">
        <f>'Monthly Data'!BH7</f>
        <v>30</v>
      </c>
      <c r="M7" s="29">
        <f>'GS&lt;50 PW (2)'!$B$6</f>
        <v>-27557429.082861301</v>
      </c>
      <c r="N7" s="29">
        <f ca="1">E7*'GS&lt;50 PW (2)'!$B$7</f>
        <v>1892.9247314144686</v>
      </c>
      <c r="O7" s="29">
        <f ca="1">F7*'GS&lt;50 PW (2)'!$B$8</f>
        <v>1278257.045905377</v>
      </c>
      <c r="P7" s="29">
        <f>G7*'GS&lt;50 PW (2)'!$B$9</f>
        <v>-139060.71704594942</v>
      </c>
      <c r="Q7" s="29">
        <f>H7*'GS&lt;50 PW (2)'!$B$10</f>
        <v>5038263.9261541385</v>
      </c>
      <c r="R7" s="44">
        <f>I7*'GS&lt;50 PW (2)'!$B$11</f>
        <v>0</v>
      </c>
      <c r="S7" s="157">
        <f>J7*'GS&lt;50 PW (2)'!$B$12</f>
        <v>24835358.037709363</v>
      </c>
      <c r="T7" s="157">
        <f>K7*'GS&lt;50 PW (2)'!$B$13</f>
        <v>10539230.25042633</v>
      </c>
      <c r="U7" s="28">
        <f t="shared" ca="1" si="3"/>
        <v>13996512.385019377</v>
      </c>
    </row>
    <row r="8" spans="1:21" x14ac:dyDescent="0.2">
      <c r="A8" s="45">
        <f>'Monthly Data'!A8</f>
        <v>40360</v>
      </c>
      <c r="B8" s="29">
        <f t="shared" si="1"/>
        <v>2010</v>
      </c>
      <c r="C8" s="29">
        <f t="shared" si="2"/>
        <v>7</v>
      </c>
      <c r="D8" s="44">
        <f>'Monthly Data'!J8</f>
        <v>16022256</v>
      </c>
      <c r="E8" s="46">
        <f ca="1">Weather!BL67</f>
        <v>0</v>
      </c>
      <c r="F8" s="46">
        <f ca="1">Weather!AK67</f>
        <v>206.28000000000003</v>
      </c>
      <c r="G8" s="29">
        <f>'Monthly Data'!BG8</f>
        <v>7</v>
      </c>
      <c r="H8" s="29">
        <f>'Monthly Data'!X8</f>
        <v>2878.7</v>
      </c>
      <c r="I8" s="44">
        <f>'Monthly Data'!BF8</f>
        <v>0</v>
      </c>
      <c r="J8" s="44">
        <f>'Monthly Data'!H8</f>
        <v>4982</v>
      </c>
      <c r="K8" s="29">
        <f>'Monthly Data'!BH8</f>
        <v>31</v>
      </c>
      <c r="M8" s="29">
        <f>'GS&lt;50 PW (2)'!$B$6</f>
        <v>-27557429.082861301</v>
      </c>
      <c r="N8" s="29">
        <f ca="1">E8*'GS&lt;50 PW (2)'!$B$7</f>
        <v>0</v>
      </c>
      <c r="O8" s="29">
        <f ca="1">F8*'GS&lt;50 PW (2)'!$B$8</f>
        <v>2787892.4025096344</v>
      </c>
      <c r="P8" s="29">
        <f>G8*'GS&lt;50 PW (2)'!$B$9</f>
        <v>-162237.50322027432</v>
      </c>
      <c r="Q8" s="29">
        <f>H8*'GS&lt;50 PW (2)'!$B$10</f>
        <v>5071383.7421657806</v>
      </c>
      <c r="R8" s="44">
        <f>I8*'GS&lt;50 PW (2)'!$B$11</f>
        <v>0</v>
      </c>
      <c r="S8" s="157">
        <f>J8*'GS&lt;50 PW (2)'!$B$12</f>
        <v>24865304.208976697</v>
      </c>
      <c r="T8" s="157">
        <f>K8*'GS&lt;50 PW (2)'!$B$13</f>
        <v>10890537.925440541</v>
      </c>
      <c r="U8" s="28">
        <f t="shared" ca="1" si="3"/>
        <v>15895451.693011077</v>
      </c>
    </row>
    <row r="9" spans="1:21" x14ac:dyDescent="0.2">
      <c r="A9" s="45">
        <f>'Monthly Data'!A9</f>
        <v>40391</v>
      </c>
      <c r="B9" s="29">
        <f t="shared" si="1"/>
        <v>2010</v>
      </c>
      <c r="C9" s="29">
        <f t="shared" si="2"/>
        <v>8</v>
      </c>
      <c r="D9" s="44">
        <f>'Monthly Data'!J9</f>
        <v>15750964</v>
      </c>
      <c r="E9" s="46">
        <f ca="1">Weather!BL68</f>
        <v>0</v>
      </c>
      <c r="F9" s="46">
        <f ca="1">Weather!AK68</f>
        <v>177.64000000000001</v>
      </c>
      <c r="G9" s="29">
        <f>'Monthly Data'!BG9</f>
        <v>8</v>
      </c>
      <c r="H9" s="29">
        <f>'Monthly Data'!X9</f>
        <v>2895.3</v>
      </c>
      <c r="I9" s="44">
        <f>'Monthly Data'!BF9</f>
        <v>0</v>
      </c>
      <c r="J9" s="44">
        <f>'Monthly Data'!H9</f>
        <v>4983</v>
      </c>
      <c r="K9" s="29">
        <f>'Monthly Data'!BH9</f>
        <v>31</v>
      </c>
      <c r="M9" s="29">
        <f>'GS&lt;50 PW (2)'!$B$6</f>
        <v>-27557429.082861301</v>
      </c>
      <c r="N9" s="29">
        <f ca="1">E9*'GS&lt;50 PW (2)'!$B$7</f>
        <v>0</v>
      </c>
      <c r="O9" s="29">
        <f ca="1">F9*'GS&lt;50 PW (2)'!$B$8</f>
        <v>2400820.2752657137</v>
      </c>
      <c r="P9" s="29">
        <f>G9*'GS&lt;50 PW (2)'!$B$9</f>
        <v>-185414.28939459921</v>
      </c>
      <c r="Q9" s="29">
        <f>H9*'GS&lt;50 PW (2)'!$B$10</f>
        <v>5100627.8350271257</v>
      </c>
      <c r="R9" s="44">
        <f>I9*'GS&lt;50 PW (2)'!$B$11</f>
        <v>0</v>
      </c>
      <c r="S9" s="157">
        <f>J9*'GS&lt;50 PW (2)'!$B$12</f>
        <v>24870295.237521254</v>
      </c>
      <c r="T9" s="157">
        <f>K9*'GS&lt;50 PW (2)'!$B$13</f>
        <v>10890537.925440541</v>
      </c>
      <c r="U9" s="28">
        <f t="shared" ca="1" si="3"/>
        <v>15519437.900998732</v>
      </c>
    </row>
    <row r="10" spans="1:21" x14ac:dyDescent="0.2">
      <c r="A10" s="45">
        <f>'Monthly Data'!A10</f>
        <v>40422</v>
      </c>
      <c r="B10" s="29">
        <f t="shared" si="1"/>
        <v>2010</v>
      </c>
      <c r="C10" s="29">
        <f t="shared" si="2"/>
        <v>9</v>
      </c>
      <c r="D10" s="44">
        <f>'Monthly Data'!J10</f>
        <v>13403453</v>
      </c>
      <c r="E10" s="46">
        <f ca="1">Weather!BL69</f>
        <v>0.49000000000000005</v>
      </c>
      <c r="F10" s="46">
        <f ca="1">Weather!AK69</f>
        <v>85.65</v>
      </c>
      <c r="G10" s="29">
        <f>'Monthly Data'!BG10</f>
        <v>9</v>
      </c>
      <c r="H10" s="29">
        <f>'Monthly Data'!X10</f>
        <v>2891.8</v>
      </c>
      <c r="I10" s="44">
        <f>'Monthly Data'!BF10</f>
        <v>1</v>
      </c>
      <c r="J10" s="44">
        <f>'Monthly Data'!H10</f>
        <v>4981</v>
      </c>
      <c r="K10" s="29">
        <f>'Monthly Data'!BH10</f>
        <v>30</v>
      </c>
      <c r="M10" s="29">
        <f>'GS&lt;50 PW (2)'!$B$6</f>
        <v>-27557429.082861301</v>
      </c>
      <c r="N10" s="29">
        <f ca="1">E10*'GS&lt;50 PW (2)'!$B$7</f>
        <v>2440.8766273502365</v>
      </c>
      <c r="O10" s="29">
        <f ca="1">F10*'GS&lt;50 PW (2)'!$B$8</f>
        <v>1157567.307906487</v>
      </c>
      <c r="P10" s="29">
        <f>G10*'GS&lt;50 PW (2)'!$B$9</f>
        <v>-208591.07556892411</v>
      </c>
      <c r="Q10" s="29">
        <f>H10*'GS&lt;50 PW (2)'!$B$10</f>
        <v>5094461.9118334688</v>
      </c>
      <c r="R10" s="44">
        <f>I10*'GS&lt;50 PW (2)'!$B$11</f>
        <v>-215549.88615650401</v>
      </c>
      <c r="S10" s="157">
        <f>J10*'GS&lt;50 PW (2)'!$B$12</f>
        <v>24860313.180432141</v>
      </c>
      <c r="T10" s="157">
        <f>K10*'GS&lt;50 PW (2)'!$B$13</f>
        <v>10539230.25042633</v>
      </c>
      <c r="U10" s="28">
        <f t="shared" ca="1" si="3"/>
        <v>13672443.482639048</v>
      </c>
    </row>
    <row r="11" spans="1:21" x14ac:dyDescent="0.2">
      <c r="A11" s="45">
        <f>'Monthly Data'!A11</f>
        <v>40452</v>
      </c>
      <c r="B11" s="29">
        <f t="shared" si="1"/>
        <v>2010</v>
      </c>
      <c r="C11" s="29">
        <f t="shared" si="2"/>
        <v>10</v>
      </c>
      <c r="D11" s="44">
        <f>'Monthly Data'!J11</f>
        <v>13142565</v>
      </c>
      <c r="E11" s="46">
        <f ca="1">Weather!BL70</f>
        <v>53.33000000000002</v>
      </c>
      <c r="F11" s="46">
        <f ca="1">Weather!AK70</f>
        <v>12.219999999999999</v>
      </c>
      <c r="G11" s="29">
        <f>'Monthly Data'!BG11</f>
        <v>10</v>
      </c>
      <c r="H11" s="29">
        <f>'Monthly Data'!X11</f>
        <v>2893.7</v>
      </c>
      <c r="I11" s="44">
        <f>'Monthly Data'!BF11</f>
        <v>1</v>
      </c>
      <c r="J11" s="44">
        <f>'Monthly Data'!H11</f>
        <v>4981</v>
      </c>
      <c r="K11" s="29">
        <f>'Monthly Data'!BH11</f>
        <v>31</v>
      </c>
      <c r="M11" s="29">
        <f>'GS&lt;50 PW (2)'!$B$6</f>
        <v>-27557429.082861301</v>
      </c>
      <c r="N11" s="29">
        <f ca="1">E11*'GS&lt;50 PW (2)'!$B$7</f>
        <v>265657.04191140441</v>
      </c>
      <c r="O11" s="29">
        <f ca="1">F11*'GS&lt;50 PW (2)'!$B$8</f>
        <v>165154.37831427052</v>
      </c>
      <c r="P11" s="29">
        <f>G11*'GS&lt;50 PW (2)'!$B$9</f>
        <v>-231767.861743249</v>
      </c>
      <c r="Q11" s="29">
        <f>H11*'GS&lt;50 PW (2)'!$B$10</f>
        <v>5097809.1272814535</v>
      </c>
      <c r="R11" s="44">
        <f>I11*'GS&lt;50 PW (2)'!$B$11</f>
        <v>-215549.88615650401</v>
      </c>
      <c r="S11" s="157">
        <f>J11*'GS&lt;50 PW (2)'!$B$12</f>
        <v>24860313.180432141</v>
      </c>
      <c r="T11" s="157">
        <f>K11*'GS&lt;50 PW (2)'!$B$13</f>
        <v>10890537.925440541</v>
      </c>
      <c r="U11" s="28">
        <f t="shared" ca="1" si="3"/>
        <v>13274724.822618758</v>
      </c>
    </row>
    <row r="12" spans="1:21" x14ac:dyDescent="0.2">
      <c r="A12" s="45">
        <f>'Monthly Data'!A12</f>
        <v>40483</v>
      </c>
      <c r="B12" s="29">
        <f t="shared" si="1"/>
        <v>2010</v>
      </c>
      <c r="C12" s="29">
        <f t="shared" si="2"/>
        <v>11</v>
      </c>
      <c r="D12" s="44">
        <f>'Monthly Data'!J12</f>
        <v>13574075</v>
      </c>
      <c r="E12" s="46">
        <f ca="1">Weather!BL71</f>
        <v>207.66000000000003</v>
      </c>
      <c r="F12" s="46">
        <f ca="1">Weather!AK71</f>
        <v>1.0000000000000142E-2</v>
      </c>
      <c r="G12" s="29">
        <f>'Monthly Data'!BG12</f>
        <v>11</v>
      </c>
      <c r="H12" s="29">
        <f>'Monthly Data'!X12</f>
        <v>2893.6</v>
      </c>
      <c r="I12" s="44">
        <f>'Monthly Data'!BF12</f>
        <v>1</v>
      </c>
      <c r="J12" s="44">
        <f>'Monthly Data'!H12</f>
        <v>5023</v>
      </c>
      <c r="K12" s="29">
        <f>'Monthly Data'!BH12</f>
        <v>30</v>
      </c>
      <c r="M12" s="29">
        <f>'GS&lt;50 PW (2)'!$B$6</f>
        <v>-27557429.082861301</v>
      </c>
      <c r="N12" s="29">
        <f ca="1">E12*'GS&lt;50 PW (2)'!$B$7</f>
        <v>1034433.5519092861</v>
      </c>
      <c r="O12" s="29">
        <f ca="1">F12*'GS&lt;50 PW (2)'!$B$8</f>
        <v>135.15088241757192</v>
      </c>
      <c r="P12" s="29">
        <f>G12*'GS&lt;50 PW (2)'!$B$9</f>
        <v>-254944.64791757392</v>
      </c>
      <c r="Q12" s="29">
        <f>H12*'GS&lt;50 PW (2)'!$B$10</f>
        <v>5097632.958047349</v>
      </c>
      <c r="R12" s="44">
        <f>I12*'GS&lt;50 PW (2)'!$B$11</f>
        <v>-215549.88615650401</v>
      </c>
      <c r="S12" s="157">
        <f>J12*'GS&lt;50 PW (2)'!$B$12</f>
        <v>25069936.379303481</v>
      </c>
      <c r="T12" s="157">
        <f>K12*'GS&lt;50 PW (2)'!$B$13</f>
        <v>10539230.25042633</v>
      </c>
      <c r="U12" s="28">
        <f t="shared" ca="1" si="3"/>
        <v>13713444.67363349</v>
      </c>
    </row>
    <row r="13" spans="1:21" x14ac:dyDescent="0.2">
      <c r="A13" s="45">
        <f>'Monthly Data'!A13</f>
        <v>40513</v>
      </c>
      <c r="B13" s="29">
        <f t="shared" si="1"/>
        <v>2010</v>
      </c>
      <c r="C13" s="29">
        <f t="shared" si="2"/>
        <v>12</v>
      </c>
      <c r="D13" s="44">
        <f>'Monthly Data'!J13</f>
        <v>15142180</v>
      </c>
      <c r="E13" s="46">
        <f ca="1">Weather!BL72</f>
        <v>351.65000000000003</v>
      </c>
      <c r="F13" s="46">
        <f ca="1">Weather!AK72</f>
        <v>0</v>
      </c>
      <c r="G13" s="29">
        <f>'Monthly Data'!BG13</f>
        <v>12</v>
      </c>
      <c r="H13" s="29">
        <f>'Monthly Data'!X13</f>
        <v>2918.5</v>
      </c>
      <c r="I13" s="44">
        <f>'Monthly Data'!BF13</f>
        <v>0</v>
      </c>
      <c r="J13" s="44">
        <f>'Monthly Data'!H13</f>
        <v>5036</v>
      </c>
      <c r="K13" s="29">
        <f>'Monthly Data'!BH13</f>
        <v>31</v>
      </c>
      <c r="M13" s="29">
        <f>'GS&lt;50 PW (2)'!$B$6</f>
        <v>-27557429.082861301</v>
      </c>
      <c r="N13" s="29">
        <f ca="1">E13*'GS&lt;50 PW (2)'!$B$7</f>
        <v>1751702.5836892056</v>
      </c>
      <c r="O13" s="29">
        <f ca="1">F13*'GS&lt;50 PW (2)'!$B$8</f>
        <v>0</v>
      </c>
      <c r="P13" s="29">
        <f>G13*'GS&lt;50 PW (2)'!$B$9</f>
        <v>-278121.43409189885</v>
      </c>
      <c r="Q13" s="29">
        <f>H13*'GS&lt;50 PW (2)'!$B$10</f>
        <v>5141499.0973393656</v>
      </c>
      <c r="R13" s="44">
        <f>I13*'GS&lt;50 PW (2)'!$B$11</f>
        <v>0</v>
      </c>
      <c r="S13" s="157">
        <f>J13*'GS&lt;50 PW (2)'!$B$12</f>
        <v>25134819.750382707</v>
      </c>
      <c r="T13" s="157">
        <f>K13*'GS&lt;50 PW (2)'!$B$13</f>
        <v>10890537.925440541</v>
      </c>
      <c r="U13" s="28">
        <f t="shared" ca="1" si="3"/>
        <v>15083008.839898618</v>
      </c>
    </row>
    <row r="14" spans="1:21" x14ac:dyDescent="0.2">
      <c r="A14" s="45">
        <f>'Monthly Data'!A14</f>
        <v>40544</v>
      </c>
      <c r="B14" s="29">
        <f t="shared" si="1"/>
        <v>2011</v>
      </c>
      <c r="C14" s="29">
        <f t="shared" si="2"/>
        <v>1</v>
      </c>
      <c r="D14" s="44">
        <f>'Monthly Data'!J14</f>
        <v>15995127.334936943</v>
      </c>
      <c r="E14" s="46">
        <f t="shared" ref="E14:F29" ca="1" si="4">E2</f>
        <v>477.14</v>
      </c>
      <c r="F14" s="46">
        <f t="shared" ca="1" si="4"/>
        <v>0</v>
      </c>
      <c r="G14" s="29">
        <f>'Monthly Data'!BG14</f>
        <v>13</v>
      </c>
      <c r="H14" s="29">
        <f>'Monthly Data'!X14</f>
        <v>2938.5</v>
      </c>
      <c r="I14" s="44">
        <f>'Monthly Data'!BF14</f>
        <v>0</v>
      </c>
      <c r="J14" s="44">
        <f>'Monthly Data'!H14</f>
        <v>5045</v>
      </c>
      <c r="K14" s="29">
        <f>'Monthly Data'!BH14</f>
        <v>31</v>
      </c>
      <c r="M14" s="29">
        <f>'GS&lt;50 PW (2)'!$B$6</f>
        <v>-27557429.082861301</v>
      </c>
      <c r="N14" s="29">
        <f ca="1">E14*'GS&lt;50 PW (2)'!$B$7</f>
        <v>2376816.069334473</v>
      </c>
      <c r="O14" s="29">
        <f ca="1">F14*'GS&lt;50 PW (2)'!$B$8</f>
        <v>0</v>
      </c>
      <c r="P14" s="29">
        <f>G14*'GS&lt;50 PW (2)'!$B$9</f>
        <v>-301298.22026622371</v>
      </c>
      <c r="Q14" s="29">
        <f>H14*'GS&lt;50 PW (2)'!$B$10</f>
        <v>5176732.9441602621</v>
      </c>
      <c r="R14" s="44">
        <f>I14*'GS&lt;50 PW (2)'!$B$11</f>
        <v>0</v>
      </c>
      <c r="S14" s="157">
        <f>J14*'GS&lt;50 PW (2)'!$B$12</f>
        <v>25179739.00728371</v>
      </c>
      <c r="T14" s="157">
        <f>K14*'GS&lt;50 PW (2)'!$B$13</f>
        <v>10890537.925440541</v>
      </c>
      <c r="U14" s="28">
        <f t="shared" ca="1" si="3"/>
        <v>15765098.643091461</v>
      </c>
    </row>
    <row r="15" spans="1:21" x14ac:dyDescent="0.2">
      <c r="A15" s="45">
        <f>'Monthly Data'!A15</f>
        <v>40575</v>
      </c>
      <c r="B15" s="29">
        <f t="shared" si="1"/>
        <v>2011</v>
      </c>
      <c r="C15" s="29">
        <f t="shared" si="2"/>
        <v>2</v>
      </c>
      <c r="D15" s="44">
        <f>'Monthly Data'!J15</f>
        <v>14555084.334936943</v>
      </c>
      <c r="E15" s="46">
        <f t="shared" ca="1" si="4"/>
        <v>417.05</v>
      </c>
      <c r="F15" s="46">
        <f t="shared" ca="1" si="4"/>
        <v>0</v>
      </c>
      <c r="G15" s="29">
        <f>'Monthly Data'!BG15</f>
        <v>14</v>
      </c>
      <c r="H15" s="29">
        <f>'Monthly Data'!X15</f>
        <v>2947.4</v>
      </c>
      <c r="I15" s="44">
        <f>'Monthly Data'!BF15</f>
        <v>0</v>
      </c>
      <c r="J15" s="44">
        <f>'Monthly Data'!H15</f>
        <v>5089</v>
      </c>
      <c r="K15" s="29">
        <f>'Monthly Data'!BH15</f>
        <v>28</v>
      </c>
      <c r="M15" s="29">
        <f>'GS&lt;50 PW (2)'!$B$6</f>
        <v>-27557429.082861301</v>
      </c>
      <c r="N15" s="29">
        <f ca="1">E15*'GS&lt;50 PW (2)'!$B$7</f>
        <v>2077484.8927273799</v>
      </c>
      <c r="O15" s="29">
        <f ca="1">F15*'GS&lt;50 PW (2)'!$B$8</f>
        <v>0</v>
      </c>
      <c r="P15" s="29">
        <f>G15*'GS&lt;50 PW (2)'!$B$9</f>
        <v>-324475.00644054863</v>
      </c>
      <c r="Q15" s="29">
        <f>H15*'GS&lt;50 PW (2)'!$B$10</f>
        <v>5192412.0059955614</v>
      </c>
      <c r="R15" s="44">
        <f>I15*'GS&lt;50 PW (2)'!$B$11</f>
        <v>0</v>
      </c>
      <c r="S15" s="157">
        <f>J15*'GS&lt;50 PW (2)'!$B$12</f>
        <v>25399344.263244163</v>
      </c>
      <c r="T15" s="157">
        <f>K15*'GS&lt;50 PW (2)'!$B$13</f>
        <v>9836614.9003979079</v>
      </c>
      <c r="U15" s="28">
        <f t="shared" ca="1" si="3"/>
        <v>14623951.97306316</v>
      </c>
    </row>
    <row r="16" spans="1:21" x14ac:dyDescent="0.2">
      <c r="A16" s="45">
        <f>'Monthly Data'!A16</f>
        <v>40603</v>
      </c>
      <c r="B16" s="29">
        <f t="shared" si="1"/>
        <v>2011</v>
      </c>
      <c r="C16" s="29">
        <f t="shared" si="2"/>
        <v>3</v>
      </c>
      <c r="D16" s="44">
        <f>'Monthly Data'!J16</f>
        <v>15164745.334936943</v>
      </c>
      <c r="E16" s="46">
        <f t="shared" ca="1" si="4"/>
        <v>332.70999999999992</v>
      </c>
      <c r="F16" s="46">
        <f t="shared" ca="1" si="4"/>
        <v>0</v>
      </c>
      <c r="G16" s="29">
        <f>'Monthly Data'!BG16</f>
        <v>15</v>
      </c>
      <c r="H16" s="29">
        <f>'Monthly Data'!X16</f>
        <v>2938.7</v>
      </c>
      <c r="I16" s="44">
        <f>'Monthly Data'!BF16</f>
        <v>1</v>
      </c>
      <c r="J16" s="44">
        <f>'Monthly Data'!H16</f>
        <v>5088</v>
      </c>
      <c r="K16" s="29">
        <f>'Monthly Data'!BH16</f>
        <v>31</v>
      </c>
      <c r="M16" s="29">
        <f>'GS&lt;50 PW (2)'!$B$6</f>
        <v>-27557429.082861301</v>
      </c>
      <c r="N16" s="29">
        <f ca="1">E16*'GS&lt;50 PW (2)'!$B$7</f>
        <v>1657355.2299708102</v>
      </c>
      <c r="O16" s="29">
        <f ca="1">F16*'GS&lt;50 PW (2)'!$B$8</f>
        <v>0</v>
      </c>
      <c r="P16" s="29">
        <f>G16*'GS&lt;50 PW (2)'!$B$9</f>
        <v>-347651.7926148735</v>
      </c>
      <c r="Q16" s="29">
        <f>H16*'GS&lt;50 PW (2)'!$B$10</f>
        <v>5177085.282628471</v>
      </c>
      <c r="R16" s="44">
        <f>I16*'GS&lt;50 PW (2)'!$B$11</f>
        <v>-215549.88615650401</v>
      </c>
      <c r="S16" s="157">
        <f>J16*'GS&lt;50 PW (2)'!$B$12</f>
        <v>25394353.234699607</v>
      </c>
      <c r="T16" s="157">
        <f>K16*'GS&lt;50 PW (2)'!$B$13</f>
        <v>10890537.925440541</v>
      </c>
      <c r="U16" s="28">
        <f t="shared" ca="1" si="3"/>
        <v>14998700.911106752</v>
      </c>
    </row>
    <row r="17" spans="1:21" x14ac:dyDescent="0.2">
      <c r="A17" s="45">
        <f>'Monthly Data'!A17</f>
        <v>40634</v>
      </c>
      <c r="B17" s="29">
        <f t="shared" si="1"/>
        <v>2011</v>
      </c>
      <c r="C17" s="29">
        <f t="shared" si="2"/>
        <v>4</v>
      </c>
      <c r="D17" s="44">
        <f>'Monthly Data'!J17</f>
        <v>13518631.334936943</v>
      </c>
      <c r="E17" s="46">
        <f t="shared" ca="1" si="4"/>
        <v>164.53999999999996</v>
      </c>
      <c r="F17" s="46">
        <f t="shared" ca="1" si="4"/>
        <v>0.16999999999999993</v>
      </c>
      <c r="G17" s="29">
        <f>'Monthly Data'!BG17</f>
        <v>16</v>
      </c>
      <c r="H17" s="29">
        <f>'Monthly Data'!X17</f>
        <v>2929.9</v>
      </c>
      <c r="I17" s="44">
        <f>'Monthly Data'!BF17</f>
        <v>1</v>
      </c>
      <c r="J17" s="44">
        <f>'Monthly Data'!H17</f>
        <v>5085</v>
      </c>
      <c r="K17" s="29">
        <f>'Monthly Data'!BH17</f>
        <v>30</v>
      </c>
      <c r="M17" s="29">
        <f>'GS&lt;50 PW (2)'!$B$6</f>
        <v>-27557429.082861301</v>
      </c>
      <c r="N17" s="29">
        <f ca="1">E17*'GS&lt;50 PW (2)'!$B$7</f>
        <v>819636.40870246489</v>
      </c>
      <c r="O17" s="29">
        <f ca="1">F17*'GS&lt;50 PW (2)'!$B$8</f>
        <v>2297.5650010986888</v>
      </c>
      <c r="P17" s="29">
        <f>G17*'GS&lt;50 PW (2)'!$B$9</f>
        <v>-370828.57878919842</v>
      </c>
      <c r="Q17" s="29">
        <f>H17*'GS&lt;50 PW (2)'!$B$10</f>
        <v>5161582.3900272772</v>
      </c>
      <c r="R17" s="44">
        <f>I17*'GS&lt;50 PW (2)'!$B$11</f>
        <v>-215549.88615650401</v>
      </c>
      <c r="S17" s="157">
        <f>J17*'GS&lt;50 PW (2)'!$B$12</f>
        <v>25379380.149065938</v>
      </c>
      <c r="T17" s="157">
        <f>K17*'GS&lt;50 PW (2)'!$B$13</f>
        <v>10539230.25042633</v>
      </c>
      <c r="U17" s="28">
        <f t="shared" ca="1" si="3"/>
        <v>13758319.215416111</v>
      </c>
    </row>
    <row r="18" spans="1:21" x14ac:dyDescent="0.2">
      <c r="A18" s="45">
        <f>'Monthly Data'!A18</f>
        <v>40664</v>
      </c>
      <c r="B18" s="29">
        <f t="shared" si="1"/>
        <v>2011</v>
      </c>
      <c r="C18" s="29">
        <f t="shared" si="2"/>
        <v>5</v>
      </c>
      <c r="D18" s="44">
        <f>'Monthly Data'!J18</f>
        <v>13626861.334936943</v>
      </c>
      <c r="E18" s="46">
        <f t="shared" ca="1" si="4"/>
        <v>35.92</v>
      </c>
      <c r="F18" s="46">
        <f t="shared" ca="1" si="4"/>
        <v>30.080000000000002</v>
      </c>
      <c r="G18" s="29">
        <f>'Monthly Data'!BG18</f>
        <v>17</v>
      </c>
      <c r="H18" s="29">
        <f>'Monthly Data'!X18</f>
        <v>2930.2</v>
      </c>
      <c r="I18" s="44">
        <f>'Monthly Data'!BF18</f>
        <v>1</v>
      </c>
      <c r="J18" s="44">
        <f>'Monthly Data'!H18</f>
        <v>5078</v>
      </c>
      <c r="K18" s="29">
        <f>'Monthly Data'!BH18</f>
        <v>31</v>
      </c>
      <c r="M18" s="29">
        <f>'GS&lt;50 PW (2)'!$B$6</f>
        <v>-27557429.082861301</v>
      </c>
      <c r="N18" s="29">
        <f ca="1">E18*'GS&lt;50 PW (2)'!$B$7</f>
        <v>178931.20092738877</v>
      </c>
      <c r="O18" s="29">
        <f ca="1">F18*'GS&lt;50 PW (2)'!$B$8</f>
        <v>406533.85431205056</v>
      </c>
      <c r="P18" s="29">
        <f>G18*'GS&lt;50 PW (2)'!$B$9</f>
        <v>-394005.36496352335</v>
      </c>
      <c r="Q18" s="29">
        <f>H18*'GS&lt;50 PW (2)'!$B$10</f>
        <v>5162110.8977295905</v>
      </c>
      <c r="R18" s="44">
        <f>I18*'GS&lt;50 PW (2)'!$B$11</f>
        <v>-215549.88615650401</v>
      </c>
      <c r="S18" s="157">
        <f>J18*'GS&lt;50 PW (2)'!$B$12</f>
        <v>25344442.949254047</v>
      </c>
      <c r="T18" s="157">
        <f>K18*'GS&lt;50 PW (2)'!$B$13</f>
        <v>10890537.925440541</v>
      </c>
      <c r="U18" s="28">
        <f t="shared" ca="1" si="3"/>
        <v>13815572.493682289</v>
      </c>
    </row>
    <row r="19" spans="1:21" x14ac:dyDescent="0.2">
      <c r="A19" s="45">
        <f>'Monthly Data'!A19</f>
        <v>40695</v>
      </c>
      <c r="B19" s="29">
        <f t="shared" si="1"/>
        <v>2011</v>
      </c>
      <c r="C19" s="29">
        <f t="shared" si="2"/>
        <v>6</v>
      </c>
      <c r="D19" s="44">
        <f>'Monthly Data'!J19</f>
        <v>14487788.334936943</v>
      </c>
      <c r="E19" s="46">
        <f t="shared" ca="1" si="4"/>
        <v>0.37999999999999989</v>
      </c>
      <c r="F19" s="46">
        <f t="shared" ca="1" si="4"/>
        <v>94.58</v>
      </c>
      <c r="G19" s="29">
        <f>'Monthly Data'!BG19</f>
        <v>18</v>
      </c>
      <c r="H19" s="29">
        <f>'Monthly Data'!X19</f>
        <v>2934.9</v>
      </c>
      <c r="I19" s="44">
        <f>'Monthly Data'!BF19</f>
        <v>0</v>
      </c>
      <c r="J19" s="44">
        <f>'Monthly Data'!H19</f>
        <v>5082</v>
      </c>
      <c r="K19" s="29">
        <f>'Monthly Data'!BH19</f>
        <v>30</v>
      </c>
      <c r="M19" s="29">
        <f>'GS&lt;50 PW (2)'!$B$6</f>
        <v>-27557429.082861301</v>
      </c>
      <c r="N19" s="29">
        <f ca="1">E19*'GS&lt;50 PW (2)'!$B$7</f>
        <v>1892.9247314144686</v>
      </c>
      <c r="O19" s="29">
        <f ca="1">F19*'GS&lt;50 PW (2)'!$B$8</f>
        <v>1278257.045905377</v>
      </c>
      <c r="P19" s="29">
        <f>G19*'GS&lt;50 PW (2)'!$B$9</f>
        <v>-417182.15113784821</v>
      </c>
      <c r="Q19" s="29">
        <f>H19*'GS&lt;50 PW (2)'!$B$10</f>
        <v>5170390.8517325018</v>
      </c>
      <c r="R19" s="44">
        <f>I19*'GS&lt;50 PW (2)'!$B$11</f>
        <v>0</v>
      </c>
      <c r="S19" s="157">
        <f>J19*'GS&lt;50 PW (2)'!$B$12</f>
        <v>25364407.063432273</v>
      </c>
      <c r="T19" s="157">
        <f>K19*'GS&lt;50 PW (2)'!$B$13</f>
        <v>10539230.25042633</v>
      </c>
      <c r="U19" s="28">
        <f t="shared" ca="1" si="3"/>
        <v>14379566.902228747</v>
      </c>
    </row>
    <row r="20" spans="1:21" x14ac:dyDescent="0.2">
      <c r="A20" s="45">
        <f>'Monthly Data'!A20</f>
        <v>40725</v>
      </c>
      <c r="B20" s="29">
        <f t="shared" si="1"/>
        <v>2011</v>
      </c>
      <c r="C20" s="29">
        <f t="shared" si="2"/>
        <v>7</v>
      </c>
      <c r="D20" s="44">
        <f>'Monthly Data'!J20</f>
        <v>16609782.334936943</v>
      </c>
      <c r="E20" s="46">
        <f t="shared" ca="1" si="4"/>
        <v>0</v>
      </c>
      <c r="F20" s="46">
        <f t="shared" ca="1" si="4"/>
        <v>206.28000000000003</v>
      </c>
      <c r="G20" s="29">
        <f>'Monthly Data'!BG20</f>
        <v>19</v>
      </c>
      <c r="H20" s="29">
        <f>'Monthly Data'!X20</f>
        <v>2928.1</v>
      </c>
      <c r="I20" s="44">
        <f>'Monthly Data'!BF20</f>
        <v>0</v>
      </c>
      <c r="J20" s="44">
        <f>'Monthly Data'!H20</f>
        <v>5096</v>
      </c>
      <c r="K20" s="29">
        <f>'Monthly Data'!BH20</f>
        <v>31</v>
      </c>
      <c r="M20" s="29">
        <f>'GS&lt;50 PW (2)'!$B$6</f>
        <v>-27557429.082861301</v>
      </c>
      <c r="N20" s="29">
        <f ca="1">E20*'GS&lt;50 PW (2)'!$B$7</f>
        <v>0</v>
      </c>
      <c r="O20" s="29">
        <f ca="1">F20*'GS&lt;50 PW (2)'!$B$8</f>
        <v>2787892.4025096344</v>
      </c>
      <c r="P20" s="29">
        <f>G20*'GS&lt;50 PW (2)'!$B$9</f>
        <v>-440358.93731217313</v>
      </c>
      <c r="Q20" s="29">
        <f>H20*'GS&lt;50 PW (2)'!$B$10</f>
        <v>5158411.3438133961</v>
      </c>
      <c r="R20" s="44">
        <f>I20*'GS&lt;50 PW (2)'!$B$11</f>
        <v>0</v>
      </c>
      <c r="S20" s="157">
        <f>J20*'GS&lt;50 PW (2)'!$B$12</f>
        <v>25434281.46305605</v>
      </c>
      <c r="T20" s="157">
        <f>K20*'GS&lt;50 PW (2)'!$B$13</f>
        <v>10890537.925440541</v>
      </c>
      <c r="U20" s="28">
        <f t="shared" ca="1" si="3"/>
        <v>16273335.114646146</v>
      </c>
    </row>
    <row r="21" spans="1:21" x14ac:dyDescent="0.2">
      <c r="A21" s="45">
        <f>'Monthly Data'!A21</f>
        <v>40756</v>
      </c>
      <c r="B21" s="29">
        <f t="shared" si="1"/>
        <v>2011</v>
      </c>
      <c r="C21" s="29">
        <f t="shared" si="2"/>
        <v>8</v>
      </c>
      <c r="D21" s="44">
        <f>'Monthly Data'!J21</f>
        <v>15863299.334936943</v>
      </c>
      <c r="E21" s="46">
        <f t="shared" ca="1" si="4"/>
        <v>0</v>
      </c>
      <c r="F21" s="46">
        <f t="shared" ca="1" si="4"/>
        <v>177.64000000000001</v>
      </c>
      <c r="G21" s="29">
        <f>'Monthly Data'!BG21</f>
        <v>20</v>
      </c>
      <c r="H21" s="29">
        <f>'Monthly Data'!X21</f>
        <v>2922.7</v>
      </c>
      <c r="I21" s="44">
        <f>'Monthly Data'!BF21</f>
        <v>0</v>
      </c>
      <c r="J21" s="44">
        <f>'Monthly Data'!H21</f>
        <v>5089</v>
      </c>
      <c r="K21" s="29">
        <f>'Monthly Data'!BH21</f>
        <v>31</v>
      </c>
      <c r="M21" s="29">
        <f>'GS&lt;50 PW (2)'!$B$6</f>
        <v>-27557429.082861301</v>
      </c>
      <c r="N21" s="29">
        <f ca="1">E21*'GS&lt;50 PW (2)'!$B$7</f>
        <v>0</v>
      </c>
      <c r="O21" s="29">
        <f ca="1">F21*'GS&lt;50 PW (2)'!$B$8</f>
        <v>2400820.2752657137</v>
      </c>
      <c r="P21" s="29">
        <f>G21*'GS&lt;50 PW (2)'!$B$9</f>
        <v>-463535.723486498</v>
      </c>
      <c r="Q21" s="29">
        <f>H21*'GS&lt;50 PW (2)'!$B$10</f>
        <v>5148898.2051717537</v>
      </c>
      <c r="R21" s="44">
        <f>I21*'GS&lt;50 PW (2)'!$B$11</f>
        <v>0</v>
      </c>
      <c r="S21" s="157">
        <f>J21*'GS&lt;50 PW (2)'!$B$12</f>
        <v>25399344.263244163</v>
      </c>
      <c r="T21" s="157">
        <f>K21*'GS&lt;50 PW (2)'!$B$13</f>
        <v>10890537.925440541</v>
      </c>
      <c r="U21" s="28">
        <f t="shared" ca="1" si="3"/>
        <v>15818635.86277437</v>
      </c>
    </row>
    <row r="22" spans="1:21" x14ac:dyDescent="0.2">
      <c r="A22" s="45">
        <f>'Monthly Data'!A22</f>
        <v>40787</v>
      </c>
      <c r="B22" s="29">
        <f t="shared" si="1"/>
        <v>2011</v>
      </c>
      <c r="C22" s="29">
        <f t="shared" si="2"/>
        <v>9</v>
      </c>
      <c r="D22" s="44">
        <f>'Monthly Data'!J22</f>
        <v>13532144.334936943</v>
      </c>
      <c r="E22" s="46">
        <f t="shared" ca="1" si="4"/>
        <v>0.49000000000000005</v>
      </c>
      <c r="F22" s="46">
        <f t="shared" ca="1" si="4"/>
        <v>85.65</v>
      </c>
      <c r="G22" s="29">
        <f>'Monthly Data'!BG22</f>
        <v>21</v>
      </c>
      <c r="H22" s="29">
        <f>'Monthly Data'!X22</f>
        <v>2918.3</v>
      </c>
      <c r="I22" s="44">
        <f>'Monthly Data'!BF22</f>
        <v>1</v>
      </c>
      <c r="J22" s="44">
        <f>'Monthly Data'!H22</f>
        <v>5088</v>
      </c>
      <c r="K22" s="29">
        <f>'Monthly Data'!BH22</f>
        <v>30</v>
      </c>
      <c r="M22" s="29">
        <f>'GS&lt;50 PW (2)'!$B$6</f>
        <v>-27557429.082861301</v>
      </c>
      <c r="N22" s="29">
        <f ca="1">E22*'GS&lt;50 PW (2)'!$B$7</f>
        <v>2440.8766273502365</v>
      </c>
      <c r="O22" s="29">
        <f ca="1">F22*'GS&lt;50 PW (2)'!$B$8</f>
        <v>1157567.307906487</v>
      </c>
      <c r="P22" s="29">
        <f>G22*'GS&lt;50 PW (2)'!$B$9</f>
        <v>-486712.50966082292</v>
      </c>
      <c r="Q22" s="29">
        <f>H22*'GS&lt;50 PW (2)'!$B$10</f>
        <v>5141146.7588711567</v>
      </c>
      <c r="R22" s="44">
        <f>I22*'GS&lt;50 PW (2)'!$B$11</f>
        <v>-215549.88615650401</v>
      </c>
      <c r="S22" s="157">
        <f>J22*'GS&lt;50 PW (2)'!$B$12</f>
        <v>25394353.234699607</v>
      </c>
      <c r="T22" s="157">
        <f>K22*'GS&lt;50 PW (2)'!$B$13</f>
        <v>10539230.25042633</v>
      </c>
      <c r="U22" s="28">
        <f t="shared" ca="1" si="3"/>
        <v>13975046.949852306</v>
      </c>
    </row>
    <row r="23" spans="1:21" x14ac:dyDescent="0.2">
      <c r="A23" s="45">
        <f>'Monthly Data'!A23</f>
        <v>40817</v>
      </c>
      <c r="B23" s="29">
        <f t="shared" si="1"/>
        <v>2011</v>
      </c>
      <c r="C23" s="29">
        <f t="shared" si="2"/>
        <v>10</v>
      </c>
      <c r="D23" s="44">
        <f>'Monthly Data'!J23</f>
        <v>13280230.334936943</v>
      </c>
      <c r="E23" s="46">
        <f t="shared" ca="1" si="4"/>
        <v>53.33000000000002</v>
      </c>
      <c r="F23" s="46">
        <f t="shared" ca="1" si="4"/>
        <v>12.219999999999999</v>
      </c>
      <c r="G23" s="29">
        <f>'Monthly Data'!BG23</f>
        <v>22</v>
      </c>
      <c r="H23" s="29">
        <f>'Monthly Data'!X23</f>
        <v>2912.1</v>
      </c>
      <c r="I23" s="44">
        <f>'Monthly Data'!BF23</f>
        <v>1</v>
      </c>
      <c r="J23" s="44">
        <f>'Monthly Data'!H23</f>
        <v>5102</v>
      </c>
      <c r="K23" s="29">
        <f>'Monthly Data'!BH23</f>
        <v>31</v>
      </c>
      <c r="M23" s="29">
        <f>'GS&lt;50 PW (2)'!$B$6</f>
        <v>-27557429.082861301</v>
      </c>
      <c r="N23" s="29">
        <f ca="1">E23*'GS&lt;50 PW (2)'!$B$7</f>
        <v>265657.04191140441</v>
      </c>
      <c r="O23" s="29">
        <f ca="1">F23*'GS&lt;50 PW (2)'!$B$8</f>
        <v>165154.37831427052</v>
      </c>
      <c r="P23" s="29">
        <f>G23*'GS&lt;50 PW (2)'!$B$9</f>
        <v>-509889.29583514784</v>
      </c>
      <c r="Q23" s="29">
        <f>H23*'GS&lt;50 PW (2)'!$B$10</f>
        <v>5130224.2663566787</v>
      </c>
      <c r="R23" s="44">
        <f>I23*'GS&lt;50 PW (2)'!$B$11</f>
        <v>-215549.88615650401</v>
      </c>
      <c r="S23" s="157">
        <f>J23*'GS&lt;50 PW (2)'!$B$12</f>
        <v>25464227.634323385</v>
      </c>
      <c r="T23" s="157">
        <f>K23*'GS&lt;50 PW (2)'!$B$13</f>
        <v>10890537.925440541</v>
      </c>
      <c r="U23" s="28">
        <f t="shared" ca="1" si="3"/>
        <v>13632932.98149333</v>
      </c>
    </row>
    <row r="24" spans="1:21" x14ac:dyDescent="0.2">
      <c r="A24" s="45">
        <f>'Monthly Data'!A24</f>
        <v>40848</v>
      </c>
      <c r="B24" s="29">
        <f t="shared" si="1"/>
        <v>2011</v>
      </c>
      <c r="C24" s="29">
        <f t="shared" si="2"/>
        <v>11</v>
      </c>
      <c r="D24" s="44">
        <f>'Monthly Data'!J24</f>
        <v>13582759.334936943</v>
      </c>
      <c r="E24" s="46">
        <f t="shared" ca="1" si="4"/>
        <v>207.66000000000003</v>
      </c>
      <c r="F24" s="46">
        <f t="shared" ca="1" si="4"/>
        <v>1.0000000000000142E-2</v>
      </c>
      <c r="G24" s="29">
        <f>'Monthly Data'!BG24</f>
        <v>23</v>
      </c>
      <c r="H24" s="29">
        <f>'Monthly Data'!X24</f>
        <v>2908.5</v>
      </c>
      <c r="I24" s="44">
        <f>'Monthly Data'!BF24</f>
        <v>1</v>
      </c>
      <c r="J24" s="44">
        <f>'Monthly Data'!H24</f>
        <v>5122</v>
      </c>
      <c r="K24" s="29">
        <f>'Monthly Data'!BH24</f>
        <v>30</v>
      </c>
      <c r="M24" s="29">
        <f>'GS&lt;50 PW (2)'!$B$6</f>
        <v>-27557429.082861301</v>
      </c>
      <c r="N24" s="29">
        <f ca="1">E24*'GS&lt;50 PW (2)'!$B$7</f>
        <v>1034433.5519092861</v>
      </c>
      <c r="O24" s="29">
        <f ca="1">F24*'GS&lt;50 PW (2)'!$B$8</f>
        <v>135.15088241757192</v>
      </c>
      <c r="P24" s="29">
        <f>G24*'GS&lt;50 PW (2)'!$B$9</f>
        <v>-533066.08200947277</v>
      </c>
      <c r="Q24" s="29">
        <f>H24*'GS&lt;50 PW (2)'!$B$10</f>
        <v>5123882.1739289174</v>
      </c>
      <c r="R24" s="44">
        <f>I24*'GS&lt;50 PW (2)'!$B$11</f>
        <v>-215549.88615650401</v>
      </c>
      <c r="S24" s="157">
        <f>J24*'GS&lt;50 PW (2)'!$B$12</f>
        <v>25564048.2052145</v>
      </c>
      <c r="T24" s="157">
        <f>K24*'GS&lt;50 PW (2)'!$B$13</f>
        <v>10539230.25042633</v>
      </c>
      <c r="U24" s="28">
        <f t="shared" ca="1" si="3"/>
        <v>13955684.281334177</v>
      </c>
    </row>
    <row r="25" spans="1:21" x14ac:dyDescent="0.2">
      <c r="A25" s="45">
        <f>'Monthly Data'!A25</f>
        <v>40878</v>
      </c>
      <c r="B25" s="29">
        <f t="shared" si="1"/>
        <v>2011</v>
      </c>
      <c r="C25" s="29">
        <f t="shared" si="2"/>
        <v>12</v>
      </c>
      <c r="D25" s="44">
        <f>'Monthly Data'!J25</f>
        <v>14822411.334936943</v>
      </c>
      <c r="E25" s="46">
        <f t="shared" ca="1" si="4"/>
        <v>351.65000000000003</v>
      </c>
      <c r="F25" s="46">
        <f t="shared" ca="1" si="4"/>
        <v>0</v>
      </c>
      <c r="G25" s="29">
        <f>'Monthly Data'!BG25</f>
        <v>24</v>
      </c>
      <c r="H25" s="29">
        <f>'Monthly Data'!X25</f>
        <v>2903</v>
      </c>
      <c r="I25" s="44">
        <f>'Monthly Data'!BF25</f>
        <v>0</v>
      </c>
      <c r="J25" s="44">
        <f>'Monthly Data'!H25</f>
        <v>5123</v>
      </c>
      <c r="K25" s="29">
        <f>'Monthly Data'!BH25</f>
        <v>31</v>
      </c>
      <c r="M25" s="29">
        <f>'GS&lt;50 PW (2)'!$B$6</f>
        <v>-27557429.082861301</v>
      </c>
      <c r="N25" s="29">
        <f ca="1">E25*'GS&lt;50 PW (2)'!$B$7</f>
        <v>1751702.5836892056</v>
      </c>
      <c r="O25" s="29">
        <f ca="1">F25*'GS&lt;50 PW (2)'!$B$8</f>
        <v>0</v>
      </c>
      <c r="P25" s="29">
        <f>G25*'GS&lt;50 PW (2)'!$B$9</f>
        <v>-556242.86818379769</v>
      </c>
      <c r="Q25" s="29">
        <f>H25*'GS&lt;50 PW (2)'!$B$10</f>
        <v>5114192.8660531705</v>
      </c>
      <c r="R25" s="44">
        <f>I25*'GS&lt;50 PW (2)'!$B$11</f>
        <v>0</v>
      </c>
      <c r="S25" s="157">
        <f>J25*'GS&lt;50 PW (2)'!$B$12</f>
        <v>25569039.233759057</v>
      </c>
      <c r="T25" s="157">
        <f>K25*'GS&lt;50 PW (2)'!$B$13</f>
        <v>10890537.925440541</v>
      </c>
      <c r="U25" s="28">
        <f t="shared" ca="1" si="3"/>
        <v>15211800.657896874</v>
      </c>
    </row>
    <row r="26" spans="1:21" x14ac:dyDescent="0.2">
      <c r="A26" s="45">
        <f>'Monthly Data'!A26</f>
        <v>40909</v>
      </c>
      <c r="B26" s="29">
        <f t="shared" si="1"/>
        <v>2012</v>
      </c>
      <c r="C26" s="29">
        <f t="shared" si="2"/>
        <v>1</v>
      </c>
      <c r="D26" s="44">
        <f>'Monthly Data'!J26</f>
        <v>15492130.281657217</v>
      </c>
      <c r="E26" s="46">
        <f t="shared" ca="1" si="4"/>
        <v>477.14</v>
      </c>
      <c r="F26" s="46">
        <f t="shared" ca="1" si="4"/>
        <v>0</v>
      </c>
      <c r="G26" s="29">
        <f>'Monthly Data'!BG26</f>
        <v>25</v>
      </c>
      <c r="H26" s="29">
        <f>'Monthly Data'!X26</f>
        <v>2903.3</v>
      </c>
      <c r="I26" s="44">
        <f>'Monthly Data'!BF26</f>
        <v>0</v>
      </c>
      <c r="J26" s="44">
        <f>'Monthly Data'!H26</f>
        <v>5121</v>
      </c>
      <c r="K26" s="29">
        <f>'Monthly Data'!BH26</f>
        <v>31</v>
      </c>
      <c r="M26" s="29">
        <f>'GS&lt;50 PW (2)'!$B$6</f>
        <v>-27557429.082861301</v>
      </c>
      <c r="N26" s="29">
        <f ca="1">E26*'GS&lt;50 PW (2)'!$B$7</f>
        <v>2376816.069334473</v>
      </c>
      <c r="O26" s="29">
        <f ca="1">F26*'GS&lt;50 PW (2)'!$B$8</f>
        <v>0</v>
      </c>
      <c r="P26" s="29">
        <f>G26*'GS&lt;50 PW (2)'!$B$9</f>
        <v>-579419.6543581225</v>
      </c>
      <c r="Q26" s="29">
        <f>H26*'GS&lt;50 PW (2)'!$B$10</f>
        <v>5114721.3737554848</v>
      </c>
      <c r="R26" s="44">
        <f>I26*'GS&lt;50 PW (2)'!$B$11</f>
        <v>0</v>
      </c>
      <c r="S26" s="157">
        <f>J26*'GS&lt;50 PW (2)'!$B$12</f>
        <v>25559057.176669944</v>
      </c>
      <c r="T26" s="157">
        <f>K26*'GS&lt;50 PW (2)'!$B$13</f>
        <v>10890537.925440541</v>
      </c>
      <c r="U26" s="28">
        <f t="shared" ca="1" si="3"/>
        <v>15804283.80798102</v>
      </c>
    </row>
    <row r="27" spans="1:21" x14ac:dyDescent="0.2">
      <c r="A27" s="45">
        <f>'Monthly Data'!A27</f>
        <v>40940</v>
      </c>
      <c r="B27" s="29">
        <f t="shared" si="1"/>
        <v>2012</v>
      </c>
      <c r="C27" s="29">
        <f t="shared" si="2"/>
        <v>2</v>
      </c>
      <c r="D27" s="44">
        <f>'Monthly Data'!J27</f>
        <v>14445977.281657217</v>
      </c>
      <c r="E27" s="46">
        <f t="shared" ca="1" si="4"/>
        <v>417.05</v>
      </c>
      <c r="F27" s="46">
        <f t="shared" ca="1" si="4"/>
        <v>0</v>
      </c>
      <c r="G27" s="29">
        <f>'Monthly Data'!BG27</f>
        <v>26</v>
      </c>
      <c r="H27" s="29">
        <f>'Monthly Data'!X27</f>
        <v>2901.2</v>
      </c>
      <c r="I27" s="44">
        <f>'Monthly Data'!BF27</f>
        <v>0</v>
      </c>
      <c r="J27" s="44">
        <f>'Monthly Data'!H27</f>
        <v>5127</v>
      </c>
      <c r="K27" s="29">
        <f>'Monthly Data'!BH27</f>
        <v>29</v>
      </c>
      <c r="M27" s="29">
        <f>'GS&lt;50 PW (2)'!$B$6</f>
        <v>-27557429.082861301</v>
      </c>
      <c r="N27" s="29">
        <f ca="1">E27*'GS&lt;50 PW (2)'!$B$7</f>
        <v>2077484.8927273799</v>
      </c>
      <c r="O27" s="29">
        <f ca="1">F27*'GS&lt;50 PW (2)'!$B$8</f>
        <v>0</v>
      </c>
      <c r="P27" s="29">
        <f>G27*'GS&lt;50 PW (2)'!$B$9</f>
        <v>-602596.44053244742</v>
      </c>
      <c r="Q27" s="29">
        <f>H27*'GS&lt;50 PW (2)'!$B$10</f>
        <v>5111021.8198392894</v>
      </c>
      <c r="R27" s="44">
        <f>I27*'GS&lt;50 PW (2)'!$B$11</f>
        <v>0</v>
      </c>
      <c r="S27" s="157">
        <f>J27*'GS&lt;50 PW (2)'!$B$12</f>
        <v>25589003.347937278</v>
      </c>
      <c r="T27" s="157">
        <f>K27*'GS&lt;50 PW (2)'!$B$13</f>
        <v>10187922.575412119</v>
      </c>
      <c r="U27" s="28">
        <f t="shared" ca="1" si="3"/>
        <v>14805407.112522321</v>
      </c>
    </row>
    <row r="28" spans="1:21" x14ac:dyDescent="0.2">
      <c r="A28" s="45">
        <f>'Monthly Data'!A28</f>
        <v>40969</v>
      </c>
      <c r="B28" s="29">
        <f t="shared" si="1"/>
        <v>2012</v>
      </c>
      <c r="C28" s="29">
        <f t="shared" si="2"/>
        <v>3</v>
      </c>
      <c r="D28" s="44">
        <f>'Monthly Data'!J28</f>
        <v>14326333.281657217</v>
      </c>
      <c r="E28" s="46">
        <f t="shared" ca="1" si="4"/>
        <v>332.70999999999992</v>
      </c>
      <c r="F28" s="46">
        <f t="shared" ca="1" si="4"/>
        <v>0</v>
      </c>
      <c r="G28" s="29">
        <f>'Monthly Data'!BG28</f>
        <v>27</v>
      </c>
      <c r="H28" s="29">
        <f>'Monthly Data'!X28</f>
        <v>2907.4</v>
      </c>
      <c r="I28" s="44">
        <f>'Monthly Data'!BF28</f>
        <v>1</v>
      </c>
      <c r="J28" s="44">
        <f>'Monthly Data'!H28</f>
        <v>5122</v>
      </c>
      <c r="K28" s="29">
        <f>'Monthly Data'!BH28</f>
        <v>31</v>
      </c>
      <c r="M28" s="29">
        <f>'GS&lt;50 PW (2)'!$B$6</f>
        <v>-27557429.082861301</v>
      </c>
      <c r="N28" s="29">
        <f ca="1">E28*'GS&lt;50 PW (2)'!$B$7</f>
        <v>1657355.2299708102</v>
      </c>
      <c r="O28" s="29">
        <f ca="1">F28*'GS&lt;50 PW (2)'!$B$8</f>
        <v>0</v>
      </c>
      <c r="P28" s="29">
        <f>G28*'GS&lt;50 PW (2)'!$B$9</f>
        <v>-625773.22670677234</v>
      </c>
      <c r="Q28" s="29">
        <f>H28*'GS&lt;50 PW (2)'!$B$10</f>
        <v>5121944.3123537684</v>
      </c>
      <c r="R28" s="44">
        <f>I28*'GS&lt;50 PW (2)'!$B$11</f>
        <v>-215549.88615650401</v>
      </c>
      <c r="S28" s="157">
        <f>J28*'GS&lt;50 PW (2)'!$B$12</f>
        <v>25564048.2052145</v>
      </c>
      <c r="T28" s="157">
        <f>K28*'GS&lt;50 PW (2)'!$B$13</f>
        <v>10890537.925440541</v>
      </c>
      <c r="U28" s="28">
        <f t="shared" ca="1" si="3"/>
        <v>14835133.477255041</v>
      </c>
    </row>
    <row r="29" spans="1:21" x14ac:dyDescent="0.2">
      <c r="A29" s="45">
        <f>'Monthly Data'!A29</f>
        <v>41000</v>
      </c>
      <c r="B29" s="29">
        <f t="shared" si="1"/>
        <v>2012</v>
      </c>
      <c r="C29" s="29">
        <f t="shared" si="2"/>
        <v>4</v>
      </c>
      <c r="D29" s="44">
        <f>'Monthly Data'!J29</f>
        <v>13184039.281657217</v>
      </c>
      <c r="E29" s="46">
        <f t="shared" ca="1" si="4"/>
        <v>164.53999999999996</v>
      </c>
      <c r="F29" s="46">
        <f t="shared" ca="1" si="4"/>
        <v>0.16999999999999993</v>
      </c>
      <c r="G29" s="29">
        <f>'Monthly Data'!BG29</f>
        <v>28</v>
      </c>
      <c r="H29" s="29">
        <f>'Monthly Data'!X29</f>
        <v>2912.5</v>
      </c>
      <c r="I29" s="44">
        <f>'Monthly Data'!BF29</f>
        <v>1</v>
      </c>
      <c r="J29" s="44">
        <f>'Monthly Data'!H29</f>
        <v>5123</v>
      </c>
      <c r="K29" s="29">
        <f>'Monthly Data'!BH29</f>
        <v>30</v>
      </c>
      <c r="M29" s="29">
        <f>'GS&lt;50 PW (2)'!$B$6</f>
        <v>-27557429.082861301</v>
      </c>
      <c r="N29" s="29">
        <f ca="1">E29*'GS&lt;50 PW (2)'!$B$7</f>
        <v>819636.40870246489</v>
      </c>
      <c r="O29" s="29">
        <f ca="1">F29*'GS&lt;50 PW (2)'!$B$8</f>
        <v>2297.5650010986888</v>
      </c>
      <c r="P29" s="29">
        <f>G29*'GS&lt;50 PW (2)'!$B$9</f>
        <v>-648950.01288109727</v>
      </c>
      <c r="Q29" s="29">
        <f>H29*'GS&lt;50 PW (2)'!$B$10</f>
        <v>5130928.9432930965</v>
      </c>
      <c r="R29" s="44">
        <f>I29*'GS&lt;50 PW (2)'!$B$11</f>
        <v>-215549.88615650401</v>
      </c>
      <c r="S29" s="157">
        <f>J29*'GS&lt;50 PW (2)'!$B$12</f>
        <v>25569039.233759057</v>
      </c>
      <c r="T29" s="157">
        <f>K29*'GS&lt;50 PW (2)'!$B$13</f>
        <v>10539230.25042633</v>
      </c>
      <c r="U29" s="28">
        <f t="shared" ca="1" si="3"/>
        <v>13639203.419283152</v>
      </c>
    </row>
    <row r="30" spans="1:21" x14ac:dyDescent="0.2">
      <c r="A30" s="45">
        <f>'Monthly Data'!A30</f>
        <v>41030</v>
      </c>
      <c r="B30" s="29">
        <f t="shared" si="1"/>
        <v>2012</v>
      </c>
      <c r="C30" s="29">
        <f t="shared" si="2"/>
        <v>5</v>
      </c>
      <c r="D30" s="44">
        <f>'Monthly Data'!J30</f>
        <v>13982977.281657217</v>
      </c>
      <c r="E30" s="46">
        <f t="shared" ref="E30:F45" ca="1" si="5">E18</f>
        <v>35.92</v>
      </c>
      <c r="F30" s="46">
        <f t="shared" ca="1" si="5"/>
        <v>30.080000000000002</v>
      </c>
      <c r="G30" s="29">
        <f>'Monthly Data'!BG30</f>
        <v>29</v>
      </c>
      <c r="H30" s="29">
        <f>'Monthly Data'!X30</f>
        <v>2917.9</v>
      </c>
      <c r="I30" s="44">
        <f>'Monthly Data'!BF30</f>
        <v>1</v>
      </c>
      <c r="J30" s="44">
        <f>'Monthly Data'!H30</f>
        <v>5123</v>
      </c>
      <c r="K30" s="29">
        <f>'Monthly Data'!BH30</f>
        <v>31</v>
      </c>
      <c r="M30" s="29">
        <f>'GS&lt;50 PW (2)'!$B$6</f>
        <v>-27557429.082861301</v>
      </c>
      <c r="N30" s="29">
        <f ca="1">E30*'GS&lt;50 PW (2)'!$B$7</f>
        <v>178931.20092738877</v>
      </c>
      <c r="O30" s="29">
        <f ca="1">F30*'GS&lt;50 PW (2)'!$B$8</f>
        <v>406533.85431205056</v>
      </c>
      <c r="P30" s="29">
        <f>G30*'GS&lt;50 PW (2)'!$B$9</f>
        <v>-672126.79905542219</v>
      </c>
      <c r="Q30" s="29">
        <f>H30*'GS&lt;50 PW (2)'!$B$10</f>
        <v>5140442.0819347389</v>
      </c>
      <c r="R30" s="44">
        <f>I30*'GS&lt;50 PW (2)'!$B$11</f>
        <v>-215549.88615650401</v>
      </c>
      <c r="S30" s="157">
        <f>J30*'GS&lt;50 PW (2)'!$B$12</f>
        <v>25569039.233759057</v>
      </c>
      <c r="T30" s="157">
        <f>K30*'GS&lt;50 PW (2)'!$B$13</f>
        <v>10890537.925440541</v>
      </c>
      <c r="U30" s="28">
        <f t="shared" ca="1" si="3"/>
        <v>13740378.528300548</v>
      </c>
    </row>
    <row r="31" spans="1:21" x14ac:dyDescent="0.2">
      <c r="A31" s="45">
        <f>'Monthly Data'!A31</f>
        <v>41061</v>
      </c>
      <c r="B31" s="29">
        <f t="shared" si="1"/>
        <v>2012</v>
      </c>
      <c r="C31" s="29">
        <f t="shared" si="2"/>
        <v>6</v>
      </c>
      <c r="D31" s="44">
        <f>'Monthly Data'!J31</f>
        <v>14982710.281657217</v>
      </c>
      <c r="E31" s="46">
        <f t="shared" ca="1" si="5"/>
        <v>0.37999999999999989</v>
      </c>
      <c r="F31" s="46">
        <f t="shared" ca="1" si="5"/>
        <v>94.58</v>
      </c>
      <c r="G31" s="29">
        <f>'Monthly Data'!BG31</f>
        <v>30</v>
      </c>
      <c r="H31" s="29">
        <f>'Monthly Data'!X31</f>
        <v>2928.6</v>
      </c>
      <c r="I31" s="44">
        <f>'Monthly Data'!BF31</f>
        <v>0</v>
      </c>
      <c r="J31" s="44">
        <f>'Monthly Data'!H31</f>
        <v>5127</v>
      </c>
      <c r="K31" s="29">
        <f>'Monthly Data'!BH31</f>
        <v>30</v>
      </c>
      <c r="M31" s="29">
        <f>'GS&lt;50 PW (2)'!$B$6</f>
        <v>-27557429.082861301</v>
      </c>
      <c r="N31" s="29">
        <f ca="1">E31*'GS&lt;50 PW (2)'!$B$7</f>
        <v>1892.9247314144686</v>
      </c>
      <c r="O31" s="29">
        <f ca="1">F31*'GS&lt;50 PW (2)'!$B$8</f>
        <v>1278257.045905377</v>
      </c>
      <c r="P31" s="29">
        <f>G31*'GS&lt;50 PW (2)'!$B$9</f>
        <v>-695303.585229747</v>
      </c>
      <c r="Q31" s="29">
        <f>H31*'GS&lt;50 PW (2)'!$B$10</f>
        <v>5159292.1899839183</v>
      </c>
      <c r="R31" s="44">
        <f>I31*'GS&lt;50 PW (2)'!$B$11</f>
        <v>0</v>
      </c>
      <c r="S31" s="157">
        <f>J31*'GS&lt;50 PW (2)'!$B$12</f>
        <v>25589003.347937278</v>
      </c>
      <c r="T31" s="157">
        <f>K31*'GS&lt;50 PW (2)'!$B$13</f>
        <v>10539230.25042633</v>
      </c>
      <c r="U31" s="28">
        <f t="shared" ca="1" si="3"/>
        <v>14314943.090893272</v>
      </c>
    </row>
    <row r="32" spans="1:21" x14ac:dyDescent="0.2">
      <c r="A32" s="45">
        <f>'Monthly Data'!A32</f>
        <v>41091</v>
      </c>
      <c r="B32" s="29">
        <f t="shared" si="1"/>
        <v>2012</v>
      </c>
      <c r="C32" s="29">
        <f t="shared" si="2"/>
        <v>7</v>
      </c>
      <c r="D32" s="44">
        <f>'Monthly Data'!J32</f>
        <v>16737303.281657217</v>
      </c>
      <c r="E32" s="46">
        <f t="shared" ca="1" si="5"/>
        <v>0</v>
      </c>
      <c r="F32" s="46">
        <f t="shared" ca="1" si="5"/>
        <v>206.28000000000003</v>
      </c>
      <c r="G32" s="29">
        <f>'Monthly Data'!BG32</f>
        <v>31</v>
      </c>
      <c r="H32" s="29">
        <f>'Monthly Data'!X32</f>
        <v>2949.2</v>
      </c>
      <c r="I32" s="44">
        <f>'Monthly Data'!BF32</f>
        <v>0</v>
      </c>
      <c r="J32" s="44">
        <f>'Monthly Data'!H32</f>
        <v>5135</v>
      </c>
      <c r="K32" s="29">
        <f>'Monthly Data'!BH32</f>
        <v>31</v>
      </c>
      <c r="M32" s="29">
        <f>'GS&lt;50 PW (2)'!$B$6</f>
        <v>-27557429.082861301</v>
      </c>
      <c r="N32" s="29">
        <f ca="1">E32*'GS&lt;50 PW (2)'!$B$7</f>
        <v>0</v>
      </c>
      <c r="O32" s="29">
        <f ca="1">F32*'GS&lt;50 PW (2)'!$B$8</f>
        <v>2787892.4025096344</v>
      </c>
      <c r="P32" s="29">
        <f>G32*'GS&lt;50 PW (2)'!$B$9</f>
        <v>-718480.37140407192</v>
      </c>
      <c r="Q32" s="29">
        <f>H32*'GS&lt;50 PW (2)'!$B$10</f>
        <v>5195583.0522094425</v>
      </c>
      <c r="R32" s="44">
        <f>I32*'GS&lt;50 PW (2)'!$B$11</f>
        <v>0</v>
      </c>
      <c r="S32" s="157">
        <f>J32*'GS&lt;50 PW (2)'!$B$12</f>
        <v>25628931.576293726</v>
      </c>
      <c r="T32" s="157">
        <f>K32*'GS&lt;50 PW (2)'!$B$13</f>
        <v>10890537.925440541</v>
      </c>
      <c r="U32" s="28">
        <f t="shared" ca="1" si="3"/>
        <v>16227035.502187969</v>
      </c>
    </row>
    <row r="33" spans="1:21" x14ac:dyDescent="0.2">
      <c r="A33" s="45">
        <f>'Monthly Data'!A33</f>
        <v>41122</v>
      </c>
      <c r="B33" s="29">
        <f t="shared" si="1"/>
        <v>2012</v>
      </c>
      <c r="C33" s="29">
        <f t="shared" si="2"/>
        <v>8</v>
      </c>
      <c r="D33" s="44">
        <f>'Monthly Data'!J33</f>
        <v>15895184.281657217</v>
      </c>
      <c r="E33" s="46">
        <f t="shared" ca="1" si="5"/>
        <v>0</v>
      </c>
      <c r="F33" s="46">
        <f t="shared" ca="1" si="5"/>
        <v>177.64000000000001</v>
      </c>
      <c r="G33" s="29">
        <f>'Monthly Data'!BG33</f>
        <v>32</v>
      </c>
      <c r="H33" s="29">
        <f>'Monthly Data'!X33</f>
        <v>2968.4</v>
      </c>
      <c r="I33" s="44">
        <f>'Monthly Data'!BF33</f>
        <v>0</v>
      </c>
      <c r="J33" s="44">
        <f>'Monthly Data'!H33</f>
        <v>5147</v>
      </c>
      <c r="K33" s="29">
        <f>'Monthly Data'!BH33</f>
        <v>31</v>
      </c>
      <c r="M33" s="29">
        <f>'GS&lt;50 PW (2)'!$B$6</f>
        <v>-27557429.082861301</v>
      </c>
      <c r="N33" s="29">
        <f ca="1">E33*'GS&lt;50 PW (2)'!$B$7</f>
        <v>0</v>
      </c>
      <c r="O33" s="29">
        <f ca="1">F33*'GS&lt;50 PW (2)'!$B$8</f>
        <v>2400820.2752657137</v>
      </c>
      <c r="P33" s="29">
        <f>G33*'GS&lt;50 PW (2)'!$B$9</f>
        <v>-741657.15757839684</v>
      </c>
      <c r="Q33" s="29">
        <f>H33*'GS&lt;50 PW (2)'!$B$10</f>
        <v>5229407.5451575033</v>
      </c>
      <c r="R33" s="44">
        <f>I33*'GS&lt;50 PW (2)'!$B$11</f>
        <v>0</v>
      </c>
      <c r="S33" s="157">
        <f>J33*'GS&lt;50 PW (2)'!$B$12</f>
        <v>25688823.918828394</v>
      </c>
      <c r="T33" s="157">
        <f>K33*'GS&lt;50 PW (2)'!$B$13</f>
        <v>10890537.925440541</v>
      </c>
      <c r="U33" s="28">
        <f t="shared" ca="1" si="3"/>
        <v>15910503.424252452</v>
      </c>
    </row>
    <row r="34" spans="1:21" x14ac:dyDescent="0.2">
      <c r="A34" s="45">
        <f>'Monthly Data'!A34</f>
        <v>41153</v>
      </c>
      <c r="B34" s="29">
        <f t="shared" si="1"/>
        <v>2012</v>
      </c>
      <c r="C34" s="29">
        <f t="shared" si="2"/>
        <v>9</v>
      </c>
      <c r="D34" s="44">
        <f>'Monthly Data'!J34</f>
        <v>14172207.281657217</v>
      </c>
      <c r="E34" s="46">
        <f t="shared" ca="1" si="5"/>
        <v>0.49000000000000005</v>
      </c>
      <c r="F34" s="46">
        <f t="shared" ca="1" si="5"/>
        <v>85.65</v>
      </c>
      <c r="G34" s="29">
        <f>'Monthly Data'!BG34</f>
        <v>33</v>
      </c>
      <c r="H34" s="29">
        <f>'Monthly Data'!X34</f>
        <v>2985.6</v>
      </c>
      <c r="I34" s="44">
        <f>'Monthly Data'!BF34</f>
        <v>1</v>
      </c>
      <c r="J34" s="44">
        <f>'Monthly Data'!H34</f>
        <v>5148</v>
      </c>
      <c r="K34" s="29">
        <f>'Monthly Data'!BH34</f>
        <v>30</v>
      </c>
      <c r="M34" s="29">
        <f>'GS&lt;50 PW (2)'!$B$6</f>
        <v>-27557429.082861301</v>
      </c>
      <c r="N34" s="29">
        <f ca="1">E34*'GS&lt;50 PW (2)'!$B$7</f>
        <v>2440.8766273502365</v>
      </c>
      <c r="O34" s="29">
        <f ca="1">F34*'GS&lt;50 PW (2)'!$B$8</f>
        <v>1157567.307906487</v>
      </c>
      <c r="P34" s="29">
        <f>G34*'GS&lt;50 PW (2)'!$B$9</f>
        <v>-764833.94375272177</v>
      </c>
      <c r="Q34" s="29">
        <f>H34*'GS&lt;50 PW (2)'!$B$10</f>
        <v>5259708.6534234742</v>
      </c>
      <c r="R34" s="44">
        <f>I34*'GS&lt;50 PW (2)'!$B$11</f>
        <v>-215549.88615650401</v>
      </c>
      <c r="S34" s="157">
        <f>J34*'GS&lt;50 PW (2)'!$B$12</f>
        <v>25693814.947372951</v>
      </c>
      <c r="T34" s="157">
        <f>K34*'GS&lt;50 PW (2)'!$B$13</f>
        <v>10539230.25042633</v>
      </c>
      <c r="U34" s="28">
        <f t="shared" ca="1" si="3"/>
        <v>14114949.122986067</v>
      </c>
    </row>
    <row r="35" spans="1:21" x14ac:dyDescent="0.2">
      <c r="A35" s="45">
        <f>'Monthly Data'!A35</f>
        <v>41183</v>
      </c>
      <c r="B35" s="29">
        <f t="shared" si="1"/>
        <v>2012</v>
      </c>
      <c r="C35" s="29">
        <f t="shared" si="2"/>
        <v>10</v>
      </c>
      <c r="D35" s="44">
        <f>'Monthly Data'!J35</f>
        <v>13656586.281657217</v>
      </c>
      <c r="E35" s="46">
        <f t="shared" ca="1" si="5"/>
        <v>53.33000000000002</v>
      </c>
      <c r="F35" s="46">
        <f t="shared" ca="1" si="5"/>
        <v>12.219999999999999</v>
      </c>
      <c r="G35" s="29">
        <f>'Monthly Data'!BG35</f>
        <v>34</v>
      </c>
      <c r="H35" s="29">
        <f>'Monthly Data'!X35</f>
        <v>3002.1</v>
      </c>
      <c r="I35" s="44">
        <f>'Monthly Data'!BF35</f>
        <v>1</v>
      </c>
      <c r="J35" s="44">
        <f>'Monthly Data'!H35</f>
        <v>5150</v>
      </c>
      <c r="K35" s="29">
        <f>'Monthly Data'!BH35</f>
        <v>31</v>
      </c>
      <c r="M35" s="29">
        <f>'GS&lt;50 PW (2)'!$B$6</f>
        <v>-27557429.082861301</v>
      </c>
      <c r="N35" s="29">
        <f ca="1">E35*'GS&lt;50 PW (2)'!$B$7</f>
        <v>265657.04191140441</v>
      </c>
      <c r="O35" s="29">
        <f ca="1">F35*'GS&lt;50 PW (2)'!$B$8</f>
        <v>165154.37831427052</v>
      </c>
      <c r="P35" s="29">
        <f>G35*'GS&lt;50 PW (2)'!$B$9</f>
        <v>-788010.72992704669</v>
      </c>
      <c r="Q35" s="29">
        <f>H35*'GS&lt;50 PW (2)'!$B$10</f>
        <v>5288776.5770507138</v>
      </c>
      <c r="R35" s="44">
        <f>I35*'GS&lt;50 PW (2)'!$B$11</f>
        <v>-215549.88615650401</v>
      </c>
      <c r="S35" s="157">
        <f>J35*'GS&lt;50 PW (2)'!$B$12</f>
        <v>25703797.004462063</v>
      </c>
      <c r="T35" s="157">
        <f>K35*'GS&lt;50 PW (2)'!$B$13</f>
        <v>10890537.925440541</v>
      </c>
      <c r="U35" s="28">
        <f t="shared" ca="1" si="3"/>
        <v>13752933.228234144</v>
      </c>
    </row>
    <row r="36" spans="1:21" x14ac:dyDescent="0.2">
      <c r="A36" s="45">
        <f>'Monthly Data'!A36</f>
        <v>41214</v>
      </c>
      <c r="B36" s="29">
        <f t="shared" si="1"/>
        <v>2012</v>
      </c>
      <c r="C36" s="29">
        <f t="shared" si="2"/>
        <v>11</v>
      </c>
      <c r="D36" s="44">
        <f>'Monthly Data'!J36</f>
        <v>14160121.281657217</v>
      </c>
      <c r="E36" s="46">
        <f t="shared" ca="1" si="5"/>
        <v>207.66000000000003</v>
      </c>
      <c r="F36" s="46">
        <f t="shared" ca="1" si="5"/>
        <v>1.0000000000000142E-2</v>
      </c>
      <c r="G36" s="29">
        <f>'Monthly Data'!BG36</f>
        <v>35</v>
      </c>
      <c r="H36" s="29">
        <f>'Monthly Data'!X36</f>
        <v>3019.5</v>
      </c>
      <c r="I36" s="44">
        <f>'Monthly Data'!BF36</f>
        <v>1</v>
      </c>
      <c r="J36" s="44">
        <f>'Monthly Data'!H36</f>
        <v>5162</v>
      </c>
      <c r="K36" s="29">
        <f>'Monthly Data'!BH36</f>
        <v>30</v>
      </c>
      <c r="M36" s="29">
        <f>'GS&lt;50 PW (2)'!$B$6</f>
        <v>-27557429.082861301</v>
      </c>
      <c r="N36" s="29">
        <f ca="1">E36*'GS&lt;50 PW (2)'!$B$7</f>
        <v>1034433.5519092861</v>
      </c>
      <c r="O36" s="29">
        <f ca="1">F36*'GS&lt;50 PW (2)'!$B$8</f>
        <v>135.15088241757192</v>
      </c>
      <c r="P36" s="29">
        <f>G36*'GS&lt;50 PW (2)'!$B$9</f>
        <v>-811187.5161013715</v>
      </c>
      <c r="Q36" s="29">
        <f>H36*'GS&lt;50 PW (2)'!$B$10</f>
        <v>5319430.0237848945</v>
      </c>
      <c r="R36" s="44">
        <f>I36*'GS&lt;50 PW (2)'!$B$11</f>
        <v>-215549.88615650401</v>
      </c>
      <c r="S36" s="157">
        <f>J36*'GS&lt;50 PW (2)'!$B$12</f>
        <v>25763689.346996732</v>
      </c>
      <c r="T36" s="157">
        <f>K36*'GS&lt;50 PW (2)'!$B$13</f>
        <v>10539230.25042633</v>
      </c>
      <c r="U36" s="28">
        <f t="shared" ca="1" si="3"/>
        <v>14072751.838880487</v>
      </c>
    </row>
    <row r="37" spans="1:21" x14ac:dyDescent="0.2">
      <c r="A37" s="45">
        <f>'Monthly Data'!A37</f>
        <v>41244</v>
      </c>
      <c r="B37" s="29">
        <f t="shared" si="1"/>
        <v>2012</v>
      </c>
      <c r="C37" s="29">
        <f t="shared" si="2"/>
        <v>12</v>
      </c>
      <c r="D37" s="44">
        <f>'Monthly Data'!J37</f>
        <v>15041472.281657217</v>
      </c>
      <c r="E37" s="46">
        <f t="shared" ca="1" si="5"/>
        <v>351.65000000000003</v>
      </c>
      <c r="F37" s="46">
        <f t="shared" ca="1" si="5"/>
        <v>0</v>
      </c>
      <c r="G37" s="29">
        <f>'Monthly Data'!BG37</f>
        <v>36</v>
      </c>
      <c r="H37" s="29">
        <f>'Monthly Data'!X37</f>
        <v>3030.3</v>
      </c>
      <c r="I37" s="44">
        <f>'Monthly Data'!BF37</f>
        <v>0</v>
      </c>
      <c r="J37" s="44">
        <f>'Monthly Data'!H37</f>
        <v>5168</v>
      </c>
      <c r="K37" s="29">
        <f>'Monthly Data'!BH37</f>
        <v>31</v>
      </c>
      <c r="M37" s="29">
        <f>'GS&lt;50 PW (2)'!$B$6</f>
        <v>-27557429.082861301</v>
      </c>
      <c r="N37" s="29">
        <f ca="1">E37*'GS&lt;50 PW (2)'!$B$7</f>
        <v>1751702.5836892056</v>
      </c>
      <c r="O37" s="29">
        <f ca="1">F37*'GS&lt;50 PW (2)'!$B$8</f>
        <v>0</v>
      </c>
      <c r="P37" s="29">
        <f>G37*'GS&lt;50 PW (2)'!$B$9</f>
        <v>-834364.30227569642</v>
      </c>
      <c r="Q37" s="29">
        <f>H37*'GS&lt;50 PW (2)'!$B$10</f>
        <v>5338456.3010681793</v>
      </c>
      <c r="R37" s="44">
        <f>I37*'GS&lt;50 PW (2)'!$B$11</f>
        <v>0</v>
      </c>
      <c r="S37" s="157">
        <f>J37*'GS&lt;50 PW (2)'!$B$12</f>
        <v>25793635.518264066</v>
      </c>
      <c r="T37" s="157">
        <f>K37*'GS&lt;50 PW (2)'!$B$13</f>
        <v>10890537.925440541</v>
      </c>
      <c r="U37" s="28">
        <f t="shared" ca="1" si="3"/>
        <v>15382538.943324996</v>
      </c>
    </row>
    <row r="38" spans="1:21" x14ac:dyDescent="0.2">
      <c r="A38" s="45">
        <f>'Monthly Data'!A38</f>
        <v>41275</v>
      </c>
      <c r="B38" s="29">
        <f t="shared" si="1"/>
        <v>2013</v>
      </c>
      <c r="C38" s="29">
        <f t="shared" si="2"/>
        <v>1</v>
      </c>
      <c r="D38" s="44">
        <f>'Monthly Data'!J38</f>
        <v>15838016.622677803</v>
      </c>
      <c r="E38" s="46">
        <f t="shared" ca="1" si="5"/>
        <v>477.14</v>
      </c>
      <c r="F38" s="46">
        <f t="shared" ca="1" si="5"/>
        <v>0</v>
      </c>
      <c r="G38" s="29">
        <f>'Monthly Data'!BG38</f>
        <v>37</v>
      </c>
      <c r="H38" s="29">
        <f>'Monthly Data'!X38</f>
        <v>3038</v>
      </c>
      <c r="I38" s="44">
        <f>'Monthly Data'!BF38</f>
        <v>0</v>
      </c>
      <c r="J38" s="44">
        <f>'Monthly Data'!H38</f>
        <v>5177</v>
      </c>
      <c r="K38" s="29">
        <f>'Monthly Data'!BH38</f>
        <v>31</v>
      </c>
      <c r="M38" s="29">
        <f>'GS&lt;50 PW (2)'!$B$6</f>
        <v>-27557429.082861301</v>
      </c>
      <c r="N38" s="29">
        <f ca="1">E38*'GS&lt;50 PW (2)'!$B$7</f>
        <v>2376816.069334473</v>
      </c>
      <c r="O38" s="29">
        <f ca="1">F38*'GS&lt;50 PW (2)'!$B$8</f>
        <v>0</v>
      </c>
      <c r="P38" s="29">
        <f>G38*'GS&lt;50 PW (2)'!$B$9</f>
        <v>-857541.08845002134</v>
      </c>
      <c r="Q38" s="29">
        <f>H38*'GS&lt;50 PW (2)'!$B$10</f>
        <v>5352021.3320942242</v>
      </c>
      <c r="R38" s="44">
        <f>I38*'GS&lt;50 PW (2)'!$B$11</f>
        <v>0</v>
      </c>
      <c r="S38" s="157">
        <f>J38*'GS&lt;50 PW (2)'!$B$12</f>
        <v>25838554.775165066</v>
      </c>
      <c r="T38" s="157">
        <f>K38*'GS&lt;50 PW (2)'!$B$13</f>
        <v>10890537.925440541</v>
      </c>
      <c r="U38" s="28">
        <f t="shared" ca="1" si="3"/>
        <v>16042959.93072298</v>
      </c>
    </row>
    <row r="39" spans="1:21" x14ac:dyDescent="0.2">
      <c r="A39" s="45">
        <f>'Monthly Data'!A39</f>
        <v>41306</v>
      </c>
      <c r="B39" s="29">
        <f t="shared" si="1"/>
        <v>2013</v>
      </c>
      <c r="C39" s="29">
        <f t="shared" si="2"/>
        <v>2</v>
      </c>
      <c r="D39" s="44">
        <f>'Monthly Data'!J39</f>
        <v>14586196.622677803</v>
      </c>
      <c r="E39" s="46">
        <f t="shared" ca="1" si="5"/>
        <v>417.05</v>
      </c>
      <c r="F39" s="46">
        <f t="shared" ca="1" si="5"/>
        <v>0</v>
      </c>
      <c r="G39" s="29">
        <f>'Monthly Data'!BG39</f>
        <v>38</v>
      </c>
      <c r="H39" s="29">
        <f>'Monthly Data'!X39</f>
        <v>3041.7</v>
      </c>
      <c r="I39" s="44">
        <f>'Monthly Data'!BF39</f>
        <v>0</v>
      </c>
      <c r="J39" s="44">
        <f>'Monthly Data'!H39</f>
        <v>5175</v>
      </c>
      <c r="K39" s="29">
        <f>'Monthly Data'!BH39</f>
        <v>28</v>
      </c>
      <c r="M39" s="29">
        <f>'GS&lt;50 PW (2)'!$B$6</f>
        <v>-27557429.082861301</v>
      </c>
      <c r="N39" s="29">
        <f ca="1">E39*'GS&lt;50 PW (2)'!$B$7</f>
        <v>2077484.8927273799</v>
      </c>
      <c r="O39" s="29">
        <f ca="1">F39*'GS&lt;50 PW (2)'!$B$8</f>
        <v>0</v>
      </c>
      <c r="P39" s="29">
        <f>G39*'GS&lt;50 PW (2)'!$B$9</f>
        <v>-880717.87462434627</v>
      </c>
      <c r="Q39" s="29">
        <f>H39*'GS&lt;50 PW (2)'!$B$10</f>
        <v>5358539.5937560899</v>
      </c>
      <c r="R39" s="44">
        <f>I39*'GS&lt;50 PW (2)'!$B$11</f>
        <v>0</v>
      </c>
      <c r="S39" s="157">
        <f>J39*'GS&lt;50 PW (2)'!$B$12</f>
        <v>25828572.718075957</v>
      </c>
      <c r="T39" s="157">
        <f>K39*'GS&lt;50 PW (2)'!$B$13</f>
        <v>9836614.9003979079</v>
      </c>
      <c r="U39" s="28">
        <f t="shared" ca="1" si="3"/>
        <v>14663065.147471689</v>
      </c>
    </row>
    <row r="40" spans="1:21" x14ac:dyDescent="0.2">
      <c r="A40" s="45">
        <f>'Monthly Data'!A40</f>
        <v>41334</v>
      </c>
      <c r="B40" s="29">
        <f t="shared" si="1"/>
        <v>2013</v>
      </c>
      <c r="C40" s="29">
        <f t="shared" si="2"/>
        <v>3</v>
      </c>
      <c r="D40" s="44">
        <f>'Monthly Data'!J40</f>
        <v>15372207.622677803</v>
      </c>
      <c r="E40" s="46">
        <f t="shared" ca="1" si="5"/>
        <v>332.70999999999992</v>
      </c>
      <c r="F40" s="46">
        <f t="shared" ca="1" si="5"/>
        <v>0</v>
      </c>
      <c r="G40" s="29">
        <f>'Monthly Data'!BG40</f>
        <v>39</v>
      </c>
      <c r="H40" s="29">
        <f>'Monthly Data'!X40</f>
        <v>3045.3</v>
      </c>
      <c r="I40" s="44">
        <f>'Monthly Data'!BF40</f>
        <v>1</v>
      </c>
      <c r="J40" s="44">
        <f>'Monthly Data'!H40</f>
        <v>5178</v>
      </c>
      <c r="K40" s="29">
        <f>'Monthly Data'!BH40</f>
        <v>31</v>
      </c>
      <c r="M40" s="29">
        <f>'GS&lt;50 PW (2)'!$B$6</f>
        <v>-27557429.082861301</v>
      </c>
      <c r="N40" s="29">
        <f ca="1">E40*'GS&lt;50 PW (2)'!$B$7</f>
        <v>1657355.2299708102</v>
      </c>
      <c r="O40" s="29">
        <f ca="1">F40*'GS&lt;50 PW (2)'!$B$8</f>
        <v>0</v>
      </c>
      <c r="P40" s="29">
        <f>G40*'GS&lt;50 PW (2)'!$B$9</f>
        <v>-903894.66079867119</v>
      </c>
      <c r="Q40" s="29">
        <f>H40*'GS&lt;50 PW (2)'!$B$10</f>
        <v>5364881.6861838521</v>
      </c>
      <c r="R40" s="44">
        <f>I40*'GS&lt;50 PW (2)'!$B$11</f>
        <v>-215549.88615650401</v>
      </c>
      <c r="S40" s="157">
        <f>J40*'GS&lt;50 PW (2)'!$B$12</f>
        <v>25843545.803709622</v>
      </c>
      <c r="T40" s="157">
        <f>K40*'GS&lt;50 PW (2)'!$B$13</f>
        <v>10890537.925440541</v>
      </c>
      <c r="U40" s="28">
        <f t="shared" ca="1" si="3"/>
        <v>15079447.015488347</v>
      </c>
    </row>
    <row r="41" spans="1:21" x14ac:dyDescent="0.2">
      <c r="A41" s="45">
        <f>'Monthly Data'!A41</f>
        <v>41365</v>
      </c>
      <c r="B41" s="29">
        <f t="shared" si="1"/>
        <v>2013</v>
      </c>
      <c r="C41" s="29">
        <f t="shared" si="2"/>
        <v>4</v>
      </c>
      <c r="D41" s="44">
        <f>'Monthly Data'!J41</f>
        <v>13920639.622677803</v>
      </c>
      <c r="E41" s="46">
        <f t="shared" ca="1" si="5"/>
        <v>164.53999999999996</v>
      </c>
      <c r="F41" s="46">
        <f t="shared" ca="1" si="5"/>
        <v>0.16999999999999993</v>
      </c>
      <c r="G41" s="29">
        <f>'Monthly Data'!BG41</f>
        <v>40</v>
      </c>
      <c r="H41" s="29">
        <f>'Monthly Data'!X41</f>
        <v>3057</v>
      </c>
      <c r="I41" s="44">
        <f>'Monthly Data'!BF41</f>
        <v>1</v>
      </c>
      <c r="J41" s="44">
        <f>'Monthly Data'!H41</f>
        <v>5137</v>
      </c>
      <c r="K41" s="29">
        <f>'Monthly Data'!BH41</f>
        <v>30</v>
      </c>
      <c r="M41" s="29">
        <f>'GS&lt;50 PW (2)'!$B$6</f>
        <v>-27557429.082861301</v>
      </c>
      <c r="N41" s="29">
        <f ca="1">E41*'GS&lt;50 PW (2)'!$B$7</f>
        <v>819636.40870246489</v>
      </c>
      <c r="O41" s="29">
        <f ca="1">F41*'GS&lt;50 PW (2)'!$B$8</f>
        <v>2297.5650010986888</v>
      </c>
      <c r="P41" s="29">
        <f>G41*'GS&lt;50 PW (2)'!$B$9</f>
        <v>-927071.446972996</v>
      </c>
      <c r="Q41" s="29">
        <f>H41*'GS&lt;50 PW (2)'!$B$10</f>
        <v>5385493.4865740761</v>
      </c>
      <c r="R41" s="44">
        <f>I41*'GS&lt;50 PW (2)'!$B$11</f>
        <v>-215549.88615650401</v>
      </c>
      <c r="S41" s="157">
        <f>J41*'GS&lt;50 PW (2)'!$B$12</f>
        <v>25638913.633382838</v>
      </c>
      <c r="T41" s="157">
        <f>K41*'GS&lt;50 PW (2)'!$B$13</f>
        <v>10539230.25042633</v>
      </c>
      <c r="U41" s="28">
        <f t="shared" ca="1" si="3"/>
        <v>13685520.928096011</v>
      </c>
    </row>
    <row r="42" spans="1:21" x14ac:dyDescent="0.2">
      <c r="A42" s="45">
        <f>'Monthly Data'!A42</f>
        <v>41395</v>
      </c>
      <c r="B42" s="29">
        <f t="shared" si="1"/>
        <v>2013</v>
      </c>
      <c r="C42" s="29">
        <f t="shared" si="2"/>
        <v>5</v>
      </c>
      <c r="D42" s="44">
        <f>'Monthly Data'!J42</f>
        <v>13887530.622677803</v>
      </c>
      <c r="E42" s="46">
        <f t="shared" ca="1" si="5"/>
        <v>35.92</v>
      </c>
      <c r="F42" s="46">
        <f t="shared" ca="1" si="5"/>
        <v>30.080000000000002</v>
      </c>
      <c r="G42" s="29">
        <f>'Monthly Data'!BG42</f>
        <v>41</v>
      </c>
      <c r="H42" s="29">
        <f>'Monthly Data'!X42</f>
        <v>3073.7</v>
      </c>
      <c r="I42" s="44">
        <f>'Monthly Data'!BF42</f>
        <v>1</v>
      </c>
      <c r="J42" s="44">
        <f>'Monthly Data'!H42</f>
        <v>5144</v>
      </c>
      <c r="K42" s="29">
        <f>'Monthly Data'!BH42</f>
        <v>31</v>
      </c>
      <c r="M42" s="29">
        <f>'GS&lt;50 PW (2)'!$B$6</f>
        <v>-27557429.082861301</v>
      </c>
      <c r="N42" s="29">
        <f ca="1">E42*'GS&lt;50 PW (2)'!$B$7</f>
        <v>178931.20092738877</v>
      </c>
      <c r="O42" s="29">
        <f ca="1">F42*'GS&lt;50 PW (2)'!$B$8</f>
        <v>406533.85431205056</v>
      </c>
      <c r="P42" s="29">
        <f>G42*'GS&lt;50 PW (2)'!$B$9</f>
        <v>-950248.23314732092</v>
      </c>
      <c r="Q42" s="29">
        <f>H42*'GS&lt;50 PW (2)'!$B$10</f>
        <v>5414913.7486695247</v>
      </c>
      <c r="R42" s="44">
        <f>I42*'GS&lt;50 PW (2)'!$B$11</f>
        <v>-215549.88615650401</v>
      </c>
      <c r="S42" s="157">
        <f>J42*'GS&lt;50 PW (2)'!$B$12</f>
        <v>25673850.833194729</v>
      </c>
      <c r="T42" s="157">
        <f>K42*'GS&lt;50 PW (2)'!$B$13</f>
        <v>10890537.925440541</v>
      </c>
      <c r="U42" s="28">
        <f t="shared" ca="1" si="3"/>
        <v>13841540.360379109</v>
      </c>
    </row>
    <row r="43" spans="1:21" x14ac:dyDescent="0.2">
      <c r="A43" s="45">
        <f>'Monthly Data'!A43</f>
        <v>41426</v>
      </c>
      <c r="B43" s="29">
        <f t="shared" si="1"/>
        <v>2013</v>
      </c>
      <c r="C43" s="29">
        <f t="shared" si="2"/>
        <v>6</v>
      </c>
      <c r="D43" s="44">
        <f>'Monthly Data'!J43</f>
        <v>14423533.622677803</v>
      </c>
      <c r="E43" s="46">
        <f t="shared" ca="1" si="5"/>
        <v>0.37999999999999989</v>
      </c>
      <c r="F43" s="46">
        <f t="shared" ca="1" si="5"/>
        <v>94.58</v>
      </c>
      <c r="G43" s="29">
        <f>'Monthly Data'!BG43</f>
        <v>42</v>
      </c>
      <c r="H43" s="29">
        <f>'Monthly Data'!X43</f>
        <v>3092.4</v>
      </c>
      <c r="I43" s="44">
        <f>'Monthly Data'!BF43</f>
        <v>0</v>
      </c>
      <c r="J43" s="44">
        <f>'Monthly Data'!H43</f>
        <v>5144</v>
      </c>
      <c r="K43" s="29">
        <f>'Monthly Data'!BH43</f>
        <v>30</v>
      </c>
      <c r="M43" s="29">
        <f>'GS&lt;50 PW (2)'!$B$6</f>
        <v>-27557429.082861301</v>
      </c>
      <c r="N43" s="29">
        <f ca="1">E43*'GS&lt;50 PW (2)'!$B$7</f>
        <v>1892.9247314144686</v>
      </c>
      <c r="O43" s="29">
        <f ca="1">F43*'GS&lt;50 PW (2)'!$B$8</f>
        <v>1278257.045905377</v>
      </c>
      <c r="P43" s="29">
        <f>G43*'GS&lt;50 PW (2)'!$B$9</f>
        <v>-973425.01932164584</v>
      </c>
      <c r="Q43" s="29">
        <f>H43*'GS&lt;50 PW (2)'!$B$10</f>
        <v>5447857.3954470633</v>
      </c>
      <c r="R43" s="44">
        <f>I43*'GS&lt;50 PW (2)'!$B$11</f>
        <v>0</v>
      </c>
      <c r="S43" s="157">
        <f>J43*'GS&lt;50 PW (2)'!$B$12</f>
        <v>25673850.833194729</v>
      </c>
      <c r="T43" s="157">
        <f>K43*'GS&lt;50 PW (2)'!$B$13</f>
        <v>10539230.25042633</v>
      </c>
      <c r="U43" s="28">
        <f t="shared" ca="1" si="3"/>
        <v>14410234.347521968</v>
      </c>
    </row>
    <row r="44" spans="1:21" x14ac:dyDescent="0.2">
      <c r="A44" s="45">
        <f>'Monthly Data'!A44</f>
        <v>41456</v>
      </c>
      <c r="B44" s="29">
        <f t="shared" si="1"/>
        <v>2013</v>
      </c>
      <c r="C44" s="29">
        <f t="shared" si="2"/>
        <v>7</v>
      </c>
      <c r="D44" s="44">
        <f>'Monthly Data'!J44</f>
        <v>16236138.622677803</v>
      </c>
      <c r="E44" s="46">
        <f t="shared" ca="1" si="5"/>
        <v>0</v>
      </c>
      <c r="F44" s="46">
        <f t="shared" ca="1" si="5"/>
        <v>206.28000000000003</v>
      </c>
      <c r="G44" s="29">
        <f>'Monthly Data'!BG44</f>
        <v>43</v>
      </c>
      <c r="H44" s="29">
        <f>'Monthly Data'!X44</f>
        <v>3100</v>
      </c>
      <c r="I44" s="44">
        <f>'Monthly Data'!BF44</f>
        <v>0</v>
      </c>
      <c r="J44" s="44">
        <f>'Monthly Data'!H44</f>
        <v>5148</v>
      </c>
      <c r="K44" s="29">
        <f>'Monthly Data'!BH44</f>
        <v>31</v>
      </c>
      <c r="M44" s="29">
        <f>'GS&lt;50 PW (2)'!$B$6</f>
        <v>-27557429.082861301</v>
      </c>
      <c r="N44" s="29">
        <f ca="1">E44*'GS&lt;50 PW (2)'!$B$7</f>
        <v>0</v>
      </c>
      <c r="O44" s="29">
        <f ca="1">F44*'GS&lt;50 PW (2)'!$B$8</f>
        <v>2787892.4025096344</v>
      </c>
      <c r="P44" s="29">
        <f>G44*'GS&lt;50 PW (2)'!$B$9</f>
        <v>-996601.80549597077</v>
      </c>
      <c r="Q44" s="29">
        <f>H44*'GS&lt;50 PW (2)'!$B$10</f>
        <v>5461246.2572390046</v>
      </c>
      <c r="R44" s="44">
        <f>I44*'GS&lt;50 PW (2)'!$B$11</f>
        <v>0</v>
      </c>
      <c r="S44" s="157">
        <f>J44*'GS&lt;50 PW (2)'!$B$12</f>
        <v>25693814.947372951</v>
      </c>
      <c r="T44" s="157">
        <f>K44*'GS&lt;50 PW (2)'!$B$13</f>
        <v>10890537.925440541</v>
      </c>
      <c r="U44" s="28">
        <f t="shared" ca="1" si="3"/>
        <v>16279460.644204861</v>
      </c>
    </row>
    <row r="45" spans="1:21" x14ac:dyDescent="0.2">
      <c r="A45" s="45">
        <f>'Monthly Data'!A45</f>
        <v>41487</v>
      </c>
      <c r="B45" s="29">
        <f t="shared" si="1"/>
        <v>2013</v>
      </c>
      <c r="C45" s="29">
        <f t="shared" si="2"/>
        <v>8</v>
      </c>
      <c r="D45" s="44">
        <f>'Monthly Data'!J45</f>
        <v>15500151.622677803</v>
      </c>
      <c r="E45" s="46">
        <f t="shared" ca="1" si="5"/>
        <v>0</v>
      </c>
      <c r="F45" s="46">
        <f t="shared" ca="1" si="5"/>
        <v>177.64000000000001</v>
      </c>
      <c r="G45" s="29">
        <f>'Monthly Data'!BG45</f>
        <v>44</v>
      </c>
      <c r="H45" s="29">
        <f>'Monthly Data'!X45</f>
        <v>3110.2</v>
      </c>
      <c r="I45" s="44">
        <f>'Monthly Data'!BF45</f>
        <v>0</v>
      </c>
      <c r="J45" s="44">
        <f>'Monthly Data'!H45</f>
        <v>5147</v>
      </c>
      <c r="K45" s="29">
        <f>'Monthly Data'!BH45</f>
        <v>31</v>
      </c>
      <c r="M45" s="29">
        <f>'GS&lt;50 PW (2)'!$B$6</f>
        <v>-27557429.082861301</v>
      </c>
      <c r="N45" s="29">
        <f ca="1">E45*'GS&lt;50 PW (2)'!$B$7</f>
        <v>0</v>
      </c>
      <c r="O45" s="29">
        <f ca="1">F45*'GS&lt;50 PW (2)'!$B$8</f>
        <v>2400820.2752657137</v>
      </c>
      <c r="P45" s="29">
        <f>G45*'GS&lt;50 PW (2)'!$B$9</f>
        <v>-1019778.5916702957</v>
      </c>
      <c r="Q45" s="29">
        <f>H45*'GS&lt;50 PW (2)'!$B$10</f>
        <v>5479215.5191176618</v>
      </c>
      <c r="R45" s="44">
        <f>I45*'GS&lt;50 PW (2)'!$B$11</f>
        <v>0</v>
      </c>
      <c r="S45" s="157">
        <f>J45*'GS&lt;50 PW (2)'!$B$12</f>
        <v>25688823.918828394</v>
      </c>
      <c r="T45" s="157">
        <f>K45*'GS&lt;50 PW (2)'!$B$13</f>
        <v>10890537.925440541</v>
      </c>
      <c r="U45" s="28">
        <f t="shared" ca="1" si="3"/>
        <v>15882189.96412071</v>
      </c>
    </row>
    <row r="46" spans="1:21" x14ac:dyDescent="0.2">
      <c r="A46" s="45">
        <f>'Monthly Data'!A46</f>
        <v>41518</v>
      </c>
      <c r="B46" s="29">
        <f t="shared" si="1"/>
        <v>2013</v>
      </c>
      <c r="C46" s="29">
        <f t="shared" si="2"/>
        <v>9</v>
      </c>
      <c r="D46" s="44">
        <f>'Monthly Data'!J46</f>
        <v>14135606.622677803</v>
      </c>
      <c r="E46" s="46">
        <f t="shared" ref="E46:F61" ca="1" si="6">E34</f>
        <v>0.49000000000000005</v>
      </c>
      <c r="F46" s="46">
        <f t="shared" ca="1" si="6"/>
        <v>85.65</v>
      </c>
      <c r="G46" s="29">
        <f>'Monthly Data'!BG46</f>
        <v>45</v>
      </c>
      <c r="H46" s="29">
        <f>'Monthly Data'!X46</f>
        <v>3116.8</v>
      </c>
      <c r="I46" s="44">
        <f>'Monthly Data'!BF46</f>
        <v>1</v>
      </c>
      <c r="J46" s="44">
        <f>'Monthly Data'!H46</f>
        <v>5152</v>
      </c>
      <c r="K46" s="29">
        <f>'Monthly Data'!BH46</f>
        <v>30</v>
      </c>
      <c r="M46" s="29">
        <f>'GS&lt;50 PW (2)'!$B$6</f>
        <v>-27557429.082861301</v>
      </c>
      <c r="N46" s="29">
        <f ca="1">E46*'GS&lt;50 PW (2)'!$B$7</f>
        <v>2440.8766273502365</v>
      </c>
      <c r="O46" s="29">
        <f ca="1">F46*'GS&lt;50 PW (2)'!$B$8</f>
        <v>1157567.307906487</v>
      </c>
      <c r="P46" s="29">
        <f>G46*'GS&lt;50 PW (2)'!$B$9</f>
        <v>-1042955.3778446206</v>
      </c>
      <c r="Q46" s="29">
        <f>H46*'GS&lt;50 PW (2)'!$B$10</f>
        <v>5490842.6885685576</v>
      </c>
      <c r="R46" s="44">
        <f>I46*'GS&lt;50 PW (2)'!$B$11</f>
        <v>-215549.88615650401</v>
      </c>
      <c r="S46" s="157">
        <f>J46*'GS&lt;50 PW (2)'!$B$12</f>
        <v>25713779.061551172</v>
      </c>
      <c r="T46" s="157">
        <f>K46*'GS&lt;50 PW (2)'!$B$13</f>
        <v>10539230.25042633</v>
      </c>
      <c r="U46" s="28">
        <f t="shared" ca="1" si="3"/>
        <v>14087925.838217475</v>
      </c>
    </row>
    <row r="47" spans="1:21" x14ac:dyDescent="0.2">
      <c r="A47" s="45">
        <f>'Monthly Data'!A47</f>
        <v>41548</v>
      </c>
      <c r="B47" s="29">
        <f t="shared" si="1"/>
        <v>2013</v>
      </c>
      <c r="C47" s="29">
        <f t="shared" si="2"/>
        <v>10</v>
      </c>
      <c r="D47" s="44">
        <f>'Monthly Data'!J47</f>
        <v>13724627.622677803</v>
      </c>
      <c r="E47" s="46">
        <f t="shared" ca="1" si="6"/>
        <v>53.33000000000002</v>
      </c>
      <c r="F47" s="46">
        <f t="shared" ca="1" si="6"/>
        <v>12.219999999999999</v>
      </c>
      <c r="G47" s="29">
        <f>'Monthly Data'!BG47</f>
        <v>46</v>
      </c>
      <c r="H47" s="29">
        <f>'Monthly Data'!X47</f>
        <v>3116</v>
      </c>
      <c r="I47" s="44">
        <f>'Monthly Data'!BF47</f>
        <v>1</v>
      </c>
      <c r="J47" s="44">
        <f>'Monthly Data'!H47</f>
        <v>5151</v>
      </c>
      <c r="K47" s="29">
        <f>'Monthly Data'!BH47</f>
        <v>31</v>
      </c>
      <c r="M47" s="29">
        <f>'GS&lt;50 PW (2)'!$B$6</f>
        <v>-27557429.082861301</v>
      </c>
      <c r="N47" s="29">
        <f ca="1">E47*'GS&lt;50 PW (2)'!$B$7</f>
        <v>265657.04191140441</v>
      </c>
      <c r="O47" s="29">
        <f ca="1">F47*'GS&lt;50 PW (2)'!$B$8</f>
        <v>165154.37831427052</v>
      </c>
      <c r="P47" s="29">
        <f>G47*'GS&lt;50 PW (2)'!$B$9</f>
        <v>-1066132.1640189455</v>
      </c>
      <c r="Q47" s="29">
        <f>H47*'GS&lt;50 PW (2)'!$B$10</f>
        <v>5489433.334695722</v>
      </c>
      <c r="R47" s="44">
        <f>I47*'GS&lt;50 PW (2)'!$B$11</f>
        <v>-215549.88615650401</v>
      </c>
      <c r="S47" s="157">
        <f>J47*'GS&lt;50 PW (2)'!$B$12</f>
        <v>25708788.033006616</v>
      </c>
      <c r="T47" s="157">
        <f>K47*'GS&lt;50 PW (2)'!$B$13</f>
        <v>10890537.925440541</v>
      </c>
      <c r="U47" s="28">
        <f t="shared" ca="1" si="3"/>
        <v>13680459.580331808</v>
      </c>
    </row>
    <row r="48" spans="1:21" x14ac:dyDescent="0.2">
      <c r="A48" s="45">
        <f>'Monthly Data'!A48</f>
        <v>41579</v>
      </c>
      <c r="B48" s="29">
        <f t="shared" si="1"/>
        <v>2013</v>
      </c>
      <c r="C48" s="29">
        <f t="shared" si="2"/>
        <v>11</v>
      </c>
      <c r="D48" s="44">
        <f>'Monthly Data'!J48</f>
        <v>14236916.622677803</v>
      </c>
      <c r="E48" s="46">
        <f t="shared" ca="1" si="6"/>
        <v>207.66000000000003</v>
      </c>
      <c r="F48" s="46">
        <f t="shared" ca="1" si="6"/>
        <v>1.0000000000000142E-2</v>
      </c>
      <c r="G48" s="29">
        <f>'Monthly Data'!BG48</f>
        <v>47</v>
      </c>
      <c r="H48" s="29">
        <f>'Monthly Data'!X48</f>
        <v>3113.4</v>
      </c>
      <c r="I48" s="44">
        <f>'Monthly Data'!BF48</f>
        <v>1</v>
      </c>
      <c r="J48" s="44">
        <f>'Monthly Data'!H48</f>
        <v>5173</v>
      </c>
      <c r="K48" s="29">
        <f>'Monthly Data'!BH48</f>
        <v>30</v>
      </c>
      <c r="M48" s="29">
        <f>'GS&lt;50 PW (2)'!$B$6</f>
        <v>-27557429.082861301</v>
      </c>
      <c r="N48" s="29">
        <f ca="1">E48*'GS&lt;50 PW (2)'!$B$7</f>
        <v>1034433.5519092861</v>
      </c>
      <c r="O48" s="29">
        <f ca="1">F48*'GS&lt;50 PW (2)'!$B$8</f>
        <v>135.15088241757192</v>
      </c>
      <c r="P48" s="29">
        <f>G48*'GS&lt;50 PW (2)'!$B$9</f>
        <v>-1089308.9501932703</v>
      </c>
      <c r="Q48" s="29">
        <f>H48*'GS&lt;50 PW (2)'!$B$10</f>
        <v>5484852.9346090052</v>
      </c>
      <c r="R48" s="44">
        <f>I48*'GS&lt;50 PW (2)'!$B$11</f>
        <v>-215549.88615650401</v>
      </c>
      <c r="S48" s="157">
        <f>J48*'GS&lt;50 PW (2)'!$B$12</f>
        <v>25818590.660986844</v>
      </c>
      <c r="T48" s="157">
        <f>K48*'GS&lt;50 PW (2)'!$B$13</f>
        <v>10539230.25042633</v>
      </c>
      <c r="U48" s="28">
        <f t="shared" ca="1" si="3"/>
        <v>14014954.629602812</v>
      </c>
    </row>
    <row r="49" spans="1:21" x14ac:dyDescent="0.2">
      <c r="A49" s="45">
        <f>'Monthly Data'!A49</f>
        <v>41609</v>
      </c>
      <c r="B49" s="29">
        <f t="shared" si="1"/>
        <v>2013</v>
      </c>
      <c r="C49" s="29">
        <f t="shared" si="2"/>
        <v>12</v>
      </c>
      <c r="D49" s="44">
        <f>'Monthly Data'!J49</f>
        <v>15780327.622677803</v>
      </c>
      <c r="E49" s="46">
        <f t="shared" ca="1" si="6"/>
        <v>351.65000000000003</v>
      </c>
      <c r="F49" s="46">
        <f t="shared" ca="1" si="6"/>
        <v>0</v>
      </c>
      <c r="G49" s="29">
        <f>'Monthly Data'!BG49</f>
        <v>48</v>
      </c>
      <c r="H49" s="29">
        <f>'Monthly Data'!X49</f>
        <v>3108.4</v>
      </c>
      <c r="I49" s="44">
        <f>'Monthly Data'!BF49</f>
        <v>0</v>
      </c>
      <c r="J49" s="44">
        <f>'Monthly Data'!H49</f>
        <v>5176</v>
      </c>
      <c r="K49" s="29">
        <f>'Monthly Data'!BH49</f>
        <v>31</v>
      </c>
      <c r="M49" s="29">
        <f>'GS&lt;50 PW (2)'!$B$6</f>
        <v>-27557429.082861301</v>
      </c>
      <c r="N49" s="29">
        <f ca="1">E49*'GS&lt;50 PW (2)'!$B$7</f>
        <v>1751702.5836892056</v>
      </c>
      <c r="O49" s="29">
        <f ca="1">F49*'GS&lt;50 PW (2)'!$B$8</f>
        <v>0</v>
      </c>
      <c r="P49" s="29">
        <f>G49*'GS&lt;50 PW (2)'!$B$9</f>
        <v>-1112485.7363675954</v>
      </c>
      <c r="Q49" s="29">
        <f>H49*'GS&lt;50 PW (2)'!$B$10</f>
        <v>5476044.4729037806</v>
      </c>
      <c r="R49" s="44">
        <f>I49*'GS&lt;50 PW (2)'!$B$11</f>
        <v>0</v>
      </c>
      <c r="S49" s="157">
        <f>J49*'GS&lt;50 PW (2)'!$B$12</f>
        <v>25833563.74662051</v>
      </c>
      <c r="T49" s="157">
        <f>K49*'GS&lt;50 PW (2)'!$B$13</f>
        <v>10890537.925440541</v>
      </c>
      <c r="U49" s="28">
        <f t="shared" ca="1" si="3"/>
        <v>15281933.909425141</v>
      </c>
    </row>
    <row r="50" spans="1:21" x14ac:dyDescent="0.2">
      <c r="A50" s="45">
        <f>'Monthly Data'!A50</f>
        <v>41640</v>
      </c>
      <c r="B50" s="29">
        <f t="shared" si="1"/>
        <v>2014</v>
      </c>
      <c r="C50" s="29">
        <f t="shared" si="2"/>
        <v>1</v>
      </c>
      <c r="D50" s="44">
        <f>'Monthly Data'!J50</f>
        <v>16666551.644145023</v>
      </c>
      <c r="E50" s="46">
        <f t="shared" ca="1" si="6"/>
        <v>477.14</v>
      </c>
      <c r="F50" s="46">
        <f t="shared" ca="1" si="6"/>
        <v>0</v>
      </c>
      <c r="G50" s="29">
        <f>'Monthly Data'!BG50</f>
        <v>49</v>
      </c>
      <c r="H50" s="29">
        <f>'Monthly Data'!X50</f>
        <v>3105.1</v>
      </c>
      <c r="I50" s="44">
        <f>'Monthly Data'!BF50</f>
        <v>0</v>
      </c>
      <c r="J50" s="44">
        <f>'Monthly Data'!H50</f>
        <v>5174</v>
      </c>
      <c r="K50" s="29">
        <f>'Monthly Data'!BH50</f>
        <v>31</v>
      </c>
      <c r="M50" s="29">
        <f>'GS&lt;50 PW (2)'!$B$6</f>
        <v>-27557429.082861301</v>
      </c>
      <c r="N50" s="29">
        <f ca="1">E50*'GS&lt;50 PW (2)'!$B$7</f>
        <v>2376816.069334473</v>
      </c>
      <c r="O50" s="29">
        <f ca="1">F50*'GS&lt;50 PW (2)'!$B$8</f>
        <v>0</v>
      </c>
      <c r="P50" s="29">
        <f>G50*'GS&lt;50 PW (2)'!$B$9</f>
        <v>-1135662.5225419202</v>
      </c>
      <c r="Q50" s="29">
        <f>H50*'GS&lt;50 PW (2)'!$B$10</f>
        <v>5470230.8881783327</v>
      </c>
      <c r="R50" s="44">
        <f>I50*'GS&lt;50 PW (2)'!$B$11</f>
        <v>0</v>
      </c>
      <c r="S50" s="157">
        <f>J50*'GS&lt;50 PW (2)'!$B$12</f>
        <v>25823581.689531401</v>
      </c>
      <c r="T50" s="157">
        <f>K50*'GS&lt;50 PW (2)'!$B$13</f>
        <v>10890537.925440541</v>
      </c>
      <c r="U50" s="28">
        <f t="shared" ca="1" si="3"/>
        <v>15868074.967081526</v>
      </c>
    </row>
    <row r="51" spans="1:21" x14ac:dyDescent="0.2">
      <c r="A51" s="45">
        <f>'Monthly Data'!A51</f>
        <v>41671</v>
      </c>
      <c r="B51" s="29">
        <f t="shared" si="1"/>
        <v>2014</v>
      </c>
      <c r="C51" s="29">
        <f t="shared" si="2"/>
        <v>2</v>
      </c>
      <c r="D51" s="44">
        <f>'Monthly Data'!J51</f>
        <v>15212265.644145023</v>
      </c>
      <c r="E51" s="46">
        <f t="shared" ca="1" si="6"/>
        <v>417.05</v>
      </c>
      <c r="F51" s="46">
        <f t="shared" ca="1" si="6"/>
        <v>0</v>
      </c>
      <c r="G51" s="29">
        <f>'Monthly Data'!BG51</f>
        <v>50</v>
      </c>
      <c r="H51" s="29">
        <f>'Monthly Data'!X51</f>
        <v>3109.9</v>
      </c>
      <c r="I51" s="44">
        <f>'Monthly Data'!BF51</f>
        <v>0</v>
      </c>
      <c r="J51" s="44">
        <f>'Monthly Data'!H51</f>
        <v>5177</v>
      </c>
      <c r="K51" s="29">
        <f>'Monthly Data'!BH51</f>
        <v>28</v>
      </c>
      <c r="M51" s="29">
        <f>'GS&lt;50 PW (2)'!$B$6</f>
        <v>-27557429.082861301</v>
      </c>
      <c r="N51" s="29">
        <f ca="1">E51*'GS&lt;50 PW (2)'!$B$7</f>
        <v>2077484.8927273799</v>
      </c>
      <c r="O51" s="29">
        <f ca="1">F51*'GS&lt;50 PW (2)'!$B$8</f>
        <v>0</v>
      </c>
      <c r="P51" s="29">
        <f>G51*'GS&lt;50 PW (2)'!$B$9</f>
        <v>-1158839.308716245</v>
      </c>
      <c r="Q51" s="29">
        <f>H51*'GS&lt;50 PW (2)'!$B$10</f>
        <v>5478687.0114153484</v>
      </c>
      <c r="R51" s="44">
        <f>I51*'GS&lt;50 PW (2)'!$B$11</f>
        <v>0</v>
      </c>
      <c r="S51" s="157">
        <f>J51*'GS&lt;50 PW (2)'!$B$12</f>
        <v>25838554.775165066</v>
      </c>
      <c r="T51" s="157">
        <f>K51*'GS&lt;50 PW (2)'!$B$13</f>
        <v>9836614.9003979079</v>
      </c>
      <c r="U51" s="28">
        <f t="shared" ca="1" si="3"/>
        <v>14515073.188128155</v>
      </c>
    </row>
    <row r="52" spans="1:21" x14ac:dyDescent="0.2">
      <c r="A52" s="45">
        <f>'Monthly Data'!A52</f>
        <v>41699</v>
      </c>
      <c r="B52" s="29">
        <f t="shared" si="1"/>
        <v>2014</v>
      </c>
      <c r="C52" s="29">
        <f t="shared" si="2"/>
        <v>3</v>
      </c>
      <c r="D52" s="44">
        <f>'Monthly Data'!J52</f>
        <v>15928487.644145023</v>
      </c>
      <c r="E52" s="46">
        <f t="shared" ca="1" si="6"/>
        <v>332.70999999999992</v>
      </c>
      <c r="F52" s="46">
        <f t="shared" ca="1" si="6"/>
        <v>0</v>
      </c>
      <c r="G52" s="29">
        <f>'Monthly Data'!BG52</f>
        <v>51</v>
      </c>
      <c r="H52" s="29">
        <f>'Monthly Data'!X52</f>
        <v>3115.2</v>
      </c>
      <c r="I52" s="44">
        <f>'Monthly Data'!BF52</f>
        <v>1</v>
      </c>
      <c r="J52" s="44">
        <f>'Monthly Data'!H52</f>
        <v>5180</v>
      </c>
      <c r="K52" s="29">
        <f>'Monthly Data'!BH52</f>
        <v>31</v>
      </c>
      <c r="M52" s="29">
        <f>'GS&lt;50 PW (2)'!$B$6</f>
        <v>-27557429.082861301</v>
      </c>
      <c r="N52" s="29">
        <f ca="1">E52*'GS&lt;50 PW (2)'!$B$7</f>
        <v>1657355.2299708102</v>
      </c>
      <c r="O52" s="29">
        <f ca="1">F52*'GS&lt;50 PW (2)'!$B$8</f>
        <v>0</v>
      </c>
      <c r="P52" s="29">
        <f>G52*'GS&lt;50 PW (2)'!$B$9</f>
        <v>-1182016.09489057</v>
      </c>
      <c r="Q52" s="29">
        <f>H52*'GS&lt;50 PW (2)'!$B$10</f>
        <v>5488023.9808228854</v>
      </c>
      <c r="R52" s="44">
        <f>I52*'GS&lt;50 PW (2)'!$B$11</f>
        <v>-215549.88615650401</v>
      </c>
      <c r="S52" s="157">
        <f>J52*'GS&lt;50 PW (2)'!$B$12</f>
        <v>25853527.860798735</v>
      </c>
      <c r="T52" s="157">
        <f>K52*'GS&lt;50 PW (2)'!$B$13</f>
        <v>10890537.925440541</v>
      </c>
      <c r="U52" s="28">
        <f t="shared" ca="1" si="3"/>
        <v>14934449.9331246</v>
      </c>
    </row>
    <row r="53" spans="1:21" x14ac:dyDescent="0.2">
      <c r="A53" s="45">
        <f>'Monthly Data'!A53</f>
        <v>41730</v>
      </c>
      <c r="B53" s="29">
        <f t="shared" si="1"/>
        <v>2014</v>
      </c>
      <c r="C53" s="29">
        <f t="shared" si="2"/>
        <v>4</v>
      </c>
      <c r="D53" s="44">
        <f>'Monthly Data'!J53</f>
        <v>13755808.644145023</v>
      </c>
      <c r="E53" s="46">
        <f t="shared" ca="1" si="6"/>
        <v>164.53999999999996</v>
      </c>
      <c r="F53" s="46">
        <f t="shared" ca="1" si="6"/>
        <v>0.16999999999999993</v>
      </c>
      <c r="G53" s="29">
        <f>'Monthly Data'!BG53</f>
        <v>52</v>
      </c>
      <c r="H53" s="29">
        <f>'Monthly Data'!X53</f>
        <v>3126.8</v>
      </c>
      <c r="I53" s="44">
        <f>'Monthly Data'!BF53</f>
        <v>1</v>
      </c>
      <c r="J53" s="44">
        <f>'Monthly Data'!H53</f>
        <v>5185</v>
      </c>
      <c r="K53" s="29">
        <f>'Monthly Data'!BH53</f>
        <v>30</v>
      </c>
      <c r="M53" s="29">
        <f>'GS&lt;50 PW (2)'!$B$6</f>
        <v>-27557429.082861301</v>
      </c>
      <c r="N53" s="29">
        <f ca="1">E53*'GS&lt;50 PW (2)'!$B$7</f>
        <v>819636.40870246489</v>
      </c>
      <c r="O53" s="29">
        <f ca="1">F53*'GS&lt;50 PW (2)'!$B$8</f>
        <v>2297.5650010986888</v>
      </c>
      <c r="P53" s="29">
        <f>G53*'GS&lt;50 PW (2)'!$B$9</f>
        <v>-1205192.8810648948</v>
      </c>
      <c r="Q53" s="29">
        <f>H53*'GS&lt;50 PW (2)'!$B$10</f>
        <v>5508459.6119790059</v>
      </c>
      <c r="R53" s="44">
        <f>I53*'GS&lt;50 PW (2)'!$B$11</f>
        <v>-215549.88615650401</v>
      </c>
      <c r="S53" s="157">
        <f>J53*'GS&lt;50 PW (2)'!$B$12</f>
        <v>25878483.003521513</v>
      </c>
      <c r="T53" s="157">
        <f>K53*'GS&lt;50 PW (2)'!$B$13</f>
        <v>10539230.25042633</v>
      </c>
      <c r="U53" s="28">
        <f t="shared" ca="1" si="3"/>
        <v>13769934.989547715</v>
      </c>
    </row>
    <row r="54" spans="1:21" x14ac:dyDescent="0.2">
      <c r="A54" s="45">
        <f>'Monthly Data'!A54</f>
        <v>41760</v>
      </c>
      <c r="B54" s="29">
        <f t="shared" si="1"/>
        <v>2014</v>
      </c>
      <c r="C54" s="29">
        <f t="shared" si="2"/>
        <v>5</v>
      </c>
      <c r="D54" s="44">
        <f>'Monthly Data'!J54</f>
        <v>13728640.644145023</v>
      </c>
      <c r="E54" s="46">
        <f t="shared" ca="1" si="6"/>
        <v>35.92</v>
      </c>
      <c r="F54" s="46">
        <f t="shared" ca="1" si="6"/>
        <v>30.080000000000002</v>
      </c>
      <c r="G54" s="29">
        <f>'Monthly Data'!BG54</f>
        <v>53</v>
      </c>
      <c r="H54" s="29">
        <f>'Monthly Data'!X54</f>
        <v>3114.3</v>
      </c>
      <c r="I54" s="44">
        <f>'Monthly Data'!BF54</f>
        <v>1</v>
      </c>
      <c r="J54" s="44">
        <f>'Monthly Data'!H54</f>
        <v>5182</v>
      </c>
      <c r="K54" s="29">
        <f>'Monthly Data'!BH54</f>
        <v>31</v>
      </c>
      <c r="M54" s="29">
        <f>'GS&lt;50 PW (2)'!$B$6</f>
        <v>-27557429.082861301</v>
      </c>
      <c r="N54" s="29">
        <f ca="1">E54*'GS&lt;50 PW (2)'!$B$7</f>
        <v>178931.20092738877</v>
      </c>
      <c r="O54" s="29">
        <f ca="1">F54*'GS&lt;50 PW (2)'!$B$8</f>
        <v>406533.85431205056</v>
      </c>
      <c r="P54" s="29">
        <f>G54*'GS&lt;50 PW (2)'!$B$9</f>
        <v>-1228369.6672392199</v>
      </c>
      <c r="Q54" s="29">
        <f>H54*'GS&lt;50 PW (2)'!$B$10</f>
        <v>5486438.4577159453</v>
      </c>
      <c r="R54" s="44">
        <f>I54*'GS&lt;50 PW (2)'!$B$11</f>
        <v>-215549.88615650401</v>
      </c>
      <c r="S54" s="157">
        <f>J54*'GS&lt;50 PW (2)'!$B$12</f>
        <v>25863509.917887844</v>
      </c>
      <c r="T54" s="157">
        <f>K54*'GS&lt;50 PW (2)'!$B$13</f>
        <v>10890537.925440541</v>
      </c>
      <c r="U54" s="28">
        <f t="shared" ca="1" si="3"/>
        <v>13824602.720026748</v>
      </c>
    </row>
    <row r="55" spans="1:21" x14ac:dyDescent="0.2">
      <c r="A55" s="45">
        <f>'Monthly Data'!A55</f>
        <v>41791</v>
      </c>
      <c r="B55" s="29">
        <f t="shared" si="1"/>
        <v>2014</v>
      </c>
      <c r="C55" s="29">
        <f t="shared" si="2"/>
        <v>6</v>
      </c>
      <c r="D55" s="44">
        <f>'Monthly Data'!J55</f>
        <v>14380195.644145023</v>
      </c>
      <c r="E55" s="46">
        <f t="shared" ca="1" si="6"/>
        <v>0.37999999999999989</v>
      </c>
      <c r="F55" s="46">
        <f t="shared" ca="1" si="6"/>
        <v>94.58</v>
      </c>
      <c r="G55" s="29">
        <f>'Monthly Data'!BG55</f>
        <v>54</v>
      </c>
      <c r="H55" s="29">
        <f>'Monthly Data'!X55</f>
        <v>3091.8</v>
      </c>
      <c r="I55" s="44">
        <f>'Monthly Data'!BF55</f>
        <v>0</v>
      </c>
      <c r="J55" s="44">
        <f>'Monthly Data'!H55</f>
        <v>5192.5</v>
      </c>
      <c r="K55" s="29">
        <f>'Monthly Data'!BH55</f>
        <v>30</v>
      </c>
      <c r="M55" s="29">
        <f>'GS&lt;50 PW (2)'!$B$6</f>
        <v>-27557429.082861301</v>
      </c>
      <c r="N55" s="29">
        <f ca="1">E55*'GS&lt;50 PW (2)'!$B$7</f>
        <v>1892.9247314144686</v>
      </c>
      <c r="O55" s="29">
        <f ca="1">F55*'GS&lt;50 PW (2)'!$B$8</f>
        <v>1278257.045905377</v>
      </c>
      <c r="P55" s="29">
        <f>G55*'GS&lt;50 PW (2)'!$B$9</f>
        <v>-1251546.4534135447</v>
      </c>
      <c r="Q55" s="29">
        <f>H55*'GS&lt;50 PW (2)'!$B$10</f>
        <v>5446800.3800424365</v>
      </c>
      <c r="R55" s="44">
        <f>I55*'GS&lt;50 PW (2)'!$B$11</f>
        <v>0</v>
      </c>
      <c r="S55" s="157">
        <f>J55*'GS&lt;50 PW (2)'!$B$12</f>
        <v>25915915.71760568</v>
      </c>
      <c r="T55" s="157">
        <f>K55*'GS&lt;50 PW (2)'!$B$13</f>
        <v>10539230.25042633</v>
      </c>
      <c r="U55" s="28">
        <f t="shared" ca="1" si="3"/>
        <v>14373120.782436393</v>
      </c>
    </row>
    <row r="56" spans="1:21" x14ac:dyDescent="0.2">
      <c r="A56" s="45">
        <f>'Monthly Data'!A56</f>
        <v>41821</v>
      </c>
      <c r="B56" s="29">
        <f t="shared" si="1"/>
        <v>2014</v>
      </c>
      <c r="C56" s="29">
        <f t="shared" si="2"/>
        <v>7</v>
      </c>
      <c r="D56" s="44">
        <f>'Monthly Data'!J56</f>
        <v>15171411.644145023</v>
      </c>
      <c r="E56" s="46">
        <f t="shared" ca="1" si="6"/>
        <v>0</v>
      </c>
      <c r="F56" s="46">
        <f t="shared" ca="1" si="6"/>
        <v>206.28000000000003</v>
      </c>
      <c r="G56" s="29">
        <f>'Monthly Data'!BG56</f>
        <v>55</v>
      </c>
      <c r="H56" s="29">
        <f>'Monthly Data'!X56</f>
        <v>3067.1</v>
      </c>
      <c r="I56" s="44">
        <f>'Monthly Data'!BF56</f>
        <v>0</v>
      </c>
      <c r="J56" s="44">
        <f>'Monthly Data'!H56</f>
        <v>5203</v>
      </c>
      <c r="K56" s="29">
        <f>'Monthly Data'!BH56</f>
        <v>31</v>
      </c>
      <c r="M56" s="29">
        <f>'GS&lt;50 PW (2)'!$B$6</f>
        <v>-27557429.082861301</v>
      </c>
      <c r="N56" s="29">
        <f ca="1">E56*'GS&lt;50 PW (2)'!$B$7</f>
        <v>0</v>
      </c>
      <c r="O56" s="29">
        <f ca="1">F56*'GS&lt;50 PW (2)'!$B$8</f>
        <v>2787892.4025096344</v>
      </c>
      <c r="P56" s="29">
        <f>G56*'GS&lt;50 PW (2)'!$B$9</f>
        <v>-1274723.2395878695</v>
      </c>
      <c r="Q56" s="29">
        <f>H56*'GS&lt;50 PW (2)'!$B$10</f>
        <v>5403286.5792186288</v>
      </c>
      <c r="R56" s="44">
        <f>I56*'GS&lt;50 PW (2)'!$B$11</f>
        <v>0</v>
      </c>
      <c r="S56" s="157">
        <f>J56*'GS&lt;50 PW (2)'!$B$12</f>
        <v>25968321.517323516</v>
      </c>
      <c r="T56" s="157">
        <f>K56*'GS&lt;50 PW (2)'!$B$13</f>
        <v>10890537.925440541</v>
      </c>
      <c r="U56" s="28">
        <f t="shared" ca="1" si="3"/>
        <v>16217886.10204315</v>
      </c>
    </row>
    <row r="57" spans="1:21" x14ac:dyDescent="0.2">
      <c r="A57" s="45">
        <f>'Monthly Data'!A57</f>
        <v>41852</v>
      </c>
      <c r="B57" s="29">
        <f t="shared" si="1"/>
        <v>2014</v>
      </c>
      <c r="C57" s="29">
        <f t="shared" si="2"/>
        <v>8</v>
      </c>
      <c r="D57" s="44">
        <f>'Monthly Data'!J57</f>
        <v>14799566.644145023</v>
      </c>
      <c r="E57" s="46">
        <f t="shared" ca="1" si="6"/>
        <v>0</v>
      </c>
      <c r="F57" s="46">
        <f t="shared" ca="1" si="6"/>
        <v>177.64000000000001</v>
      </c>
      <c r="G57" s="29">
        <f>'Monthly Data'!BG57</f>
        <v>56</v>
      </c>
      <c r="H57" s="29">
        <f>'Monthly Data'!X57</f>
        <v>3056.5</v>
      </c>
      <c r="I57" s="44">
        <f>'Monthly Data'!BF57</f>
        <v>0</v>
      </c>
      <c r="J57" s="44">
        <f>'Monthly Data'!H57</f>
        <v>5210</v>
      </c>
      <c r="K57" s="29">
        <f>'Monthly Data'!BH57</f>
        <v>31</v>
      </c>
      <c r="M57" s="29">
        <f>'GS&lt;50 PW (2)'!$B$6</f>
        <v>-27557429.082861301</v>
      </c>
      <c r="N57" s="29">
        <f ca="1">E57*'GS&lt;50 PW (2)'!$B$7</f>
        <v>0</v>
      </c>
      <c r="O57" s="29">
        <f ca="1">F57*'GS&lt;50 PW (2)'!$B$8</f>
        <v>2400820.2752657137</v>
      </c>
      <c r="P57" s="29">
        <f>G57*'GS&lt;50 PW (2)'!$B$9</f>
        <v>-1297900.0257621945</v>
      </c>
      <c r="Q57" s="29">
        <f>H57*'GS&lt;50 PW (2)'!$B$10</f>
        <v>5384612.6404035538</v>
      </c>
      <c r="R57" s="44">
        <f>I57*'GS&lt;50 PW (2)'!$B$11</f>
        <v>0</v>
      </c>
      <c r="S57" s="157">
        <f>J57*'GS&lt;50 PW (2)'!$B$12</f>
        <v>26003258.717135407</v>
      </c>
      <c r="T57" s="157">
        <f>K57*'GS&lt;50 PW (2)'!$B$13</f>
        <v>10890537.925440541</v>
      </c>
      <c r="U57" s="28">
        <f t="shared" ca="1" si="3"/>
        <v>15823900.44962172</v>
      </c>
    </row>
    <row r="58" spans="1:21" x14ac:dyDescent="0.2">
      <c r="A58" s="45">
        <f>'Monthly Data'!A58</f>
        <v>41883</v>
      </c>
      <c r="B58" s="29">
        <f t="shared" si="1"/>
        <v>2014</v>
      </c>
      <c r="C58" s="29">
        <f t="shared" si="2"/>
        <v>9</v>
      </c>
      <c r="D58" s="44">
        <f>'Monthly Data'!J58</f>
        <v>13670813.644145023</v>
      </c>
      <c r="E58" s="46">
        <f t="shared" ca="1" si="6"/>
        <v>0.49000000000000005</v>
      </c>
      <c r="F58" s="46">
        <f t="shared" ca="1" si="6"/>
        <v>85.65</v>
      </c>
      <c r="G58" s="29">
        <f>'Monthly Data'!BG58</f>
        <v>57</v>
      </c>
      <c r="H58" s="29">
        <f>'Monthly Data'!X58</f>
        <v>3058.5</v>
      </c>
      <c r="I58" s="44">
        <f>'Monthly Data'!BF58</f>
        <v>1</v>
      </c>
      <c r="J58" s="44">
        <f>'Monthly Data'!H58</f>
        <v>5214</v>
      </c>
      <c r="K58" s="29">
        <f>'Monthly Data'!BH58</f>
        <v>30</v>
      </c>
      <c r="M58" s="29">
        <f>'GS&lt;50 PW (2)'!$B$6</f>
        <v>-27557429.082861301</v>
      </c>
      <c r="N58" s="29">
        <f ca="1">E58*'GS&lt;50 PW (2)'!$B$7</f>
        <v>2440.8766273502365</v>
      </c>
      <c r="O58" s="29">
        <f ca="1">F58*'GS&lt;50 PW (2)'!$B$8</f>
        <v>1157567.307906487</v>
      </c>
      <c r="P58" s="29">
        <f>G58*'GS&lt;50 PW (2)'!$B$9</f>
        <v>-1321076.8119365193</v>
      </c>
      <c r="Q58" s="29">
        <f>H58*'GS&lt;50 PW (2)'!$B$10</f>
        <v>5388136.0250856429</v>
      </c>
      <c r="R58" s="44">
        <f>I58*'GS&lt;50 PW (2)'!$B$11</f>
        <v>-215549.88615650401</v>
      </c>
      <c r="S58" s="157">
        <f>J58*'GS&lt;50 PW (2)'!$B$12</f>
        <v>26023222.831313629</v>
      </c>
      <c r="T58" s="157">
        <f>K58*'GS&lt;50 PW (2)'!$B$13</f>
        <v>10539230.25042633</v>
      </c>
      <c r="U58" s="28">
        <f t="shared" ca="1" si="3"/>
        <v>14016541.510405116</v>
      </c>
    </row>
    <row r="59" spans="1:21" x14ac:dyDescent="0.2">
      <c r="A59" s="45">
        <f>'Monthly Data'!A59</f>
        <v>41913</v>
      </c>
      <c r="B59" s="29">
        <f t="shared" si="1"/>
        <v>2014</v>
      </c>
      <c r="C59" s="29">
        <f t="shared" si="2"/>
        <v>10</v>
      </c>
      <c r="D59" s="44">
        <f>'Monthly Data'!J59</f>
        <v>13266929.644145023</v>
      </c>
      <c r="E59" s="46">
        <f t="shared" ca="1" si="6"/>
        <v>53.33000000000002</v>
      </c>
      <c r="F59" s="46">
        <f t="shared" ca="1" si="6"/>
        <v>12.219999999999999</v>
      </c>
      <c r="G59" s="29">
        <f>'Monthly Data'!BG59</f>
        <v>58</v>
      </c>
      <c r="H59" s="29">
        <f>'Monthly Data'!X59</f>
        <v>3072.7</v>
      </c>
      <c r="I59" s="44">
        <f>'Monthly Data'!BF59</f>
        <v>1</v>
      </c>
      <c r="J59" s="44">
        <f>'Monthly Data'!H59</f>
        <v>5215</v>
      </c>
      <c r="K59" s="29">
        <f>'Monthly Data'!BH59</f>
        <v>31</v>
      </c>
      <c r="M59" s="29">
        <f>'GS&lt;50 PW (2)'!$B$6</f>
        <v>-27557429.082861301</v>
      </c>
      <c r="N59" s="29">
        <f ca="1">E59*'GS&lt;50 PW (2)'!$B$7</f>
        <v>265657.04191140441</v>
      </c>
      <c r="O59" s="29">
        <f ca="1">F59*'GS&lt;50 PW (2)'!$B$8</f>
        <v>165154.37831427052</v>
      </c>
      <c r="P59" s="29">
        <f>G59*'GS&lt;50 PW (2)'!$B$9</f>
        <v>-1344253.5981108444</v>
      </c>
      <c r="Q59" s="29">
        <f>H59*'GS&lt;50 PW (2)'!$B$10</f>
        <v>5413152.0563284801</v>
      </c>
      <c r="R59" s="44">
        <f>I59*'GS&lt;50 PW (2)'!$B$11</f>
        <v>-215549.88615650401</v>
      </c>
      <c r="S59" s="157">
        <f>J59*'GS&lt;50 PW (2)'!$B$12</f>
        <v>26028213.859858185</v>
      </c>
      <c r="T59" s="157">
        <f>K59*'GS&lt;50 PW (2)'!$B$13</f>
        <v>10890537.925440541</v>
      </c>
      <c r="U59" s="28">
        <f t="shared" ca="1" si="3"/>
        <v>13645482.694724234</v>
      </c>
    </row>
    <row r="60" spans="1:21" x14ac:dyDescent="0.2">
      <c r="A60" s="45">
        <f>'Monthly Data'!A60</f>
        <v>41944</v>
      </c>
      <c r="B60" s="29">
        <f t="shared" si="1"/>
        <v>2014</v>
      </c>
      <c r="C60" s="29">
        <f t="shared" si="2"/>
        <v>11</v>
      </c>
      <c r="D60" s="44">
        <f>'Monthly Data'!J60</f>
        <v>14011300.644145023</v>
      </c>
      <c r="E60" s="46">
        <f t="shared" ca="1" si="6"/>
        <v>207.66000000000003</v>
      </c>
      <c r="F60" s="46">
        <f t="shared" ca="1" si="6"/>
        <v>1.0000000000000142E-2</v>
      </c>
      <c r="G60" s="29">
        <f>'Monthly Data'!BG60</f>
        <v>59</v>
      </c>
      <c r="H60" s="29">
        <f>'Monthly Data'!X60</f>
        <v>3082</v>
      </c>
      <c r="I60" s="44">
        <f>'Monthly Data'!BF60</f>
        <v>1</v>
      </c>
      <c r="J60" s="44">
        <f>'Monthly Data'!H60</f>
        <v>5219</v>
      </c>
      <c r="K60" s="29">
        <f>'Monthly Data'!BH60</f>
        <v>30</v>
      </c>
      <c r="M60" s="29">
        <f>'GS&lt;50 PW (2)'!$B$6</f>
        <v>-27557429.082861301</v>
      </c>
      <c r="N60" s="29">
        <f ca="1">E60*'GS&lt;50 PW (2)'!$B$7</f>
        <v>1034433.5519092861</v>
      </c>
      <c r="O60" s="29">
        <f ca="1">F60*'GS&lt;50 PW (2)'!$B$8</f>
        <v>135.15088241757192</v>
      </c>
      <c r="P60" s="29">
        <f>G60*'GS&lt;50 PW (2)'!$B$9</f>
        <v>-1367430.3842851692</v>
      </c>
      <c r="Q60" s="29">
        <f>H60*'GS&lt;50 PW (2)'!$B$10</f>
        <v>5429535.7951001972</v>
      </c>
      <c r="R60" s="44">
        <f>I60*'GS&lt;50 PW (2)'!$B$11</f>
        <v>-215549.88615650401</v>
      </c>
      <c r="S60" s="157">
        <f>J60*'GS&lt;50 PW (2)'!$B$12</f>
        <v>26048177.974036407</v>
      </c>
      <c r="T60" s="157">
        <f>K60*'GS&lt;50 PW (2)'!$B$13</f>
        <v>10539230.25042633</v>
      </c>
      <c r="U60" s="28">
        <f t="shared" ca="1" si="3"/>
        <v>13911103.369051665</v>
      </c>
    </row>
    <row r="61" spans="1:21" x14ac:dyDescent="0.2">
      <c r="A61" s="45">
        <f>'Monthly Data'!A61</f>
        <v>41974</v>
      </c>
      <c r="B61" s="29">
        <f t="shared" si="1"/>
        <v>2014</v>
      </c>
      <c r="C61" s="29">
        <f t="shared" si="2"/>
        <v>12</v>
      </c>
      <c r="D61" s="44">
        <f>'Monthly Data'!J61</f>
        <v>15136895.644145023</v>
      </c>
      <c r="E61" s="46">
        <f t="shared" ca="1" si="6"/>
        <v>351.65000000000003</v>
      </c>
      <c r="F61" s="46">
        <f t="shared" ca="1" si="6"/>
        <v>0</v>
      </c>
      <c r="G61" s="29">
        <f>'Monthly Data'!BG61</f>
        <v>60</v>
      </c>
      <c r="H61" s="29">
        <f>'Monthly Data'!X61</f>
        <v>3080.1</v>
      </c>
      <c r="I61" s="44">
        <f>'Monthly Data'!BF61</f>
        <v>0</v>
      </c>
      <c r="J61" s="44">
        <f>'Monthly Data'!H61</f>
        <v>5230</v>
      </c>
      <c r="K61" s="29">
        <f>'Monthly Data'!BH61</f>
        <v>31</v>
      </c>
      <c r="M61" s="29">
        <f>'GS&lt;50 PW (2)'!$B$6</f>
        <v>-27557429.082861301</v>
      </c>
      <c r="N61" s="29">
        <f ca="1">E61*'GS&lt;50 PW (2)'!$B$7</f>
        <v>1751702.5836892056</v>
      </c>
      <c r="O61" s="29">
        <f ca="1">F61*'GS&lt;50 PW (2)'!$B$8</f>
        <v>0</v>
      </c>
      <c r="P61" s="29">
        <f>G61*'GS&lt;50 PW (2)'!$B$9</f>
        <v>-1390607.170459494</v>
      </c>
      <c r="Q61" s="29">
        <f>H61*'GS&lt;50 PW (2)'!$B$10</f>
        <v>5426188.5796522116</v>
      </c>
      <c r="R61" s="44">
        <f>I61*'GS&lt;50 PW (2)'!$B$11</f>
        <v>0</v>
      </c>
      <c r="S61" s="157">
        <f>J61*'GS&lt;50 PW (2)'!$B$12</f>
        <v>26103079.288026523</v>
      </c>
      <c r="T61" s="157">
        <f>K61*'GS&lt;50 PW (2)'!$B$13</f>
        <v>10890537.925440541</v>
      </c>
      <c r="U61" s="28">
        <f t="shared" ca="1" si="3"/>
        <v>15223472.123487687</v>
      </c>
    </row>
    <row r="62" spans="1:21" x14ac:dyDescent="0.2">
      <c r="A62" s="45">
        <f>'Monthly Data'!A62</f>
        <v>42005</v>
      </c>
      <c r="B62" s="29">
        <f t="shared" si="1"/>
        <v>2015</v>
      </c>
      <c r="C62" s="29">
        <f t="shared" si="2"/>
        <v>1</v>
      </c>
      <c r="D62" s="44">
        <f>'Monthly Data'!J62</f>
        <v>16182248.972756768</v>
      </c>
      <c r="E62" s="46">
        <f t="shared" ref="E62:F77" ca="1" si="7">E50</f>
        <v>477.14</v>
      </c>
      <c r="F62" s="46">
        <f t="shared" ca="1" si="7"/>
        <v>0</v>
      </c>
      <c r="G62" s="29">
        <f>'Monthly Data'!BG62</f>
        <v>61</v>
      </c>
      <c r="H62" s="29">
        <f>'Monthly Data'!X62</f>
        <v>3076.8</v>
      </c>
      <c r="I62" s="44">
        <f>'Monthly Data'!BF62</f>
        <v>0</v>
      </c>
      <c r="J62" s="44">
        <f>'Monthly Data'!H62</f>
        <v>5230</v>
      </c>
      <c r="K62" s="29">
        <f>'Monthly Data'!BH62</f>
        <v>31</v>
      </c>
      <c r="M62" s="29">
        <f>'GS&lt;50 PW (2)'!$B$6</f>
        <v>-27557429.082861301</v>
      </c>
      <c r="N62" s="29">
        <f ca="1">E62*'GS&lt;50 PW (2)'!$B$7</f>
        <v>2376816.069334473</v>
      </c>
      <c r="O62" s="29">
        <f ca="1">F62*'GS&lt;50 PW (2)'!$B$8</f>
        <v>0</v>
      </c>
      <c r="P62" s="29">
        <f>G62*'GS&lt;50 PW (2)'!$B$9</f>
        <v>-1413783.956633819</v>
      </c>
      <c r="Q62" s="29">
        <f>H62*'GS&lt;50 PW (2)'!$B$10</f>
        <v>5420374.9949267646</v>
      </c>
      <c r="R62" s="44">
        <f>I62*'GS&lt;50 PW (2)'!$B$11</f>
        <v>0</v>
      </c>
      <c r="S62" s="157">
        <f>J62*'GS&lt;50 PW (2)'!$B$12</f>
        <v>26103079.288026523</v>
      </c>
      <c r="T62" s="157">
        <f>K62*'GS&lt;50 PW (2)'!$B$13</f>
        <v>10890537.925440541</v>
      </c>
      <c r="U62" s="28">
        <f t="shared" ca="1" si="3"/>
        <v>15819595.238233184</v>
      </c>
    </row>
    <row r="63" spans="1:21" x14ac:dyDescent="0.2">
      <c r="A63" s="45">
        <f>'Monthly Data'!A63</f>
        <v>42036</v>
      </c>
      <c r="B63" s="29">
        <f t="shared" si="1"/>
        <v>2015</v>
      </c>
      <c r="C63" s="29">
        <f t="shared" si="2"/>
        <v>2</v>
      </c>
      <c r="D63" s="44">
        <f>'Monthly Data'!J63</f>
        <v>15129726.972756768</v>
      </c>
      <c r="E63" s="46">
        <f t="shared" ca="1" si="7"/>
        <v>417.05</v>
      </c>
      <c r="F63" s="46">
        <f t="shared" ca="1" si="7"/>
        <v>0</v>
      </c>
      <c r="G63" s="29">
        <f>'Monthly Data'!BG63</f>
        <v>62</v>
      </c>
      <c r="H63" s="29">
        <f>'Monthly Data'!X63</f>
        <v>3085.5</v>
      </c>
      <c r="I63" s="44">
        <f>'Monthly Data'!BF63</f>
        <v>0</v>
      </c>
      <c r="J63" s="44">
        <f>'Monthly Data'!H63</f>
        <v>5234</v>
      </c>
      <c r="K63" s="29">
        <f>'Monthly Data'!BH63</f>
        <v>28</v>
      </c>
      <c r="M63" s="29">
        <f>'GS&lt;50 PW (2)'!$B$6</f>
        <v>-27557429.082861301</v>
      </c>
      <c r="N63" s="29">
        <f ca="1">E63*'GS&lt;50 PW (2)'!$B$7</f>
        <v>2077484.8927273799</v>
      </c>
      <c r="O63" s="29">
        <f ca="1">F63*'GS&lt;50 PW (2)'!$B$8</f>
        <v>0</v>
      </c>
      <c r="P63" s="29">
        <f>G63*'GS&lt;50 PW (2)'!$B$9</f>
        <v>-1436960.7428081438</v>
      </c>
      <c r="Q63" s="29">
        <f>H63*'GS&lt;50 PW (2)'!$B$10</f>
        <v>5435701.718293854</v>
      </c>
      <c r="R63" s="44">
        <f>I63*'GS&lt;50 PW (2)'!$B$11</f>
        <v>0</v>
      </c>
      <c r="S63" s="157">
        <f>J63*'GS&lt;50 PW (2)'!$B$12</f>
        <v>26123043.402204745</v>
      </c>
      <c r="T63" s="157">
        <f>K63*'GS&lt;50 PW (2)'!$B$13</f>
        <v>9836614.9003979079</v>
      </c>
      <c r="U63" s="28">
        <f t="shared" ca="1" si="3"/>
        <v>14478455.087954439</v>
      </c>
    </row>
    <row r="64" spans="1:21" x14ac:dyDescent="0.2">
      <c r="A64" s="45">
        <f>'Monthly Data'!A64</f>
        <v>42064</v>
      </c>
      <c r="B64" s="29">
        <f t="shared" si="1"/>
        <v>2015</v>
      </c>
      <c r="C64" s="29">
        <f t="shared" si="2"/>
        <v>3</v>
      </c>
      <c r="D64" s="44">
        <f>'Monthly Data'!J64</f>
        <v>15539703.972756768</v>
      </c>
      <c r="E64" s="46">
        <f t="shared" ca="1" si="7"/>
        <v>332.70999999999992</v>
      </c>
      <c r="F64" s="46">
        <f t="shared" ca="1" si="7"/>
        <v>0</v>
      </c>
      <c r="G64" s="29">
        <f>'Monthly Data'!BG64</f>
        <v>63</v>
      </c>
      <c r="H64" s="29">
        <f>'Monthly Data'!X64</f>
        <v>3108.7</v>
      </c>
      <c r="I64" s="44">
        <f>'Monthly Data'!BF64</f>
        <v>1</v>
      </c>
      <c r="J64" s="44">
        <f>'Monthly Data'!H64</f>
        <v>5236</v>
      </c>
      <c r="K64" s="29">
        <f>'Monthly Data'!BH64</f>
        <v>31</v>
      </c>
      <c r="M64" s="29">
        <f>'GS&lt;50 PW (2)'!$B$6</f>
        <v>-27557429.082861301</v>
      </c>
      <c r="N64" s="29">
        <f ca="1">E64*'GS&lt;50 PW (2)'!$B$7</f>
        <v>1657355.2299708102</v>
      </c>
      <c r="O64" s="29">
        <f ca="1">F64*'GS&lt;50 PW (2)'!$B$8</f>
        <v>0</v>
      </c>
      <c r="P64" s="29">
        <f>G64*'GS&lt;50 PW (2)'!$B$9</f>
        <v>-1460137.5289824689</v>
      </c>
      <c r="Q64" s="29">
        <f>H64*'GS&lt;50 PW (2)'!$B$10</f>
        <v>5476572.980606094</v>
      </c>
      <c r="R64" s="44">
        <f>I64*'GS&lt;50 PW (2)'!$B$11</f>
        <v>-215549.88615650401</v>
      </c>
      <c r="S64" s="157">
        <f>J64*'GS&lt;50 PW (2)'!$B$12</f>
        <v>26133025.459293857</v>
      </c>
      <c r="T64" s="157">
        <f>K64*'GS&lt;50 PW (2)'!$B$13</f>
        <v>10890537.925440541</v>
      </c>
      <c r="U64" s="28">
        <f t="shared" ca="1" si="3"/>
        <v>14924375.097311029</v>
      </c>
    </row>
    <row r="65" spans="1:21" x14ac:dyDescent="0.2">
      <c r="A65" s="45">
        <f>'Monthly Data'!A65</f>
        <v>42095</v>
      </c>
      <c r="B65" s="29">
        <f t="shared" si="1"/>
        <v>2015</v>
      </c>
      <c r="C65" s="29">
        <f t="shared" si="2"/>
        <v>4</v>
      </c>
      <c r="D65" s="44">
        <f>'Monthly Data'!J65</f>
        <v>13711648.972756768</v>
      </c>
      <c r="E65" s="46">
        <f t="shared" ca="1" si="7"/>
        <v>164.53999999999996</v>
      </c>
      <c r="F65" s="46">
        <f t="shared" ca="1" si="7"/>
        <v>0.16999999999999993</v>
      </c>
      <c r="G65" s="29">
        <f>'Monthly Data'!BG65</f>
        <v>64</v>
      </c>
      <c r="H65" s="29">
        <f>'Monthly Data'!X65</f>
        <v>3122.7</v>
      </c>
      <c r="I65" s="44">
        <f>'Monthly Data'!BF65</f>
        <v>1</v>
      </c>
      <c r="J65" s="44">
        <f>'Monthly Data'!H65</f>
        <v>5236</v>
      </c>
      <c r="K65" s="29">
        <f>'Monthly Data'!BH65</f>
        <v>30</v>
      </c>
      <c r="M65" s="29">
        <f>'GS&lt;50 PW (2)'!$B$6</f>
        <v>-27557429.082861301</v>
      </c>
      <c r="N65" s="29">
        <f ca="1">E65*'GS&lt;50 PW (2)'!$B$7</f>
        <v>819636.40870246489</v>
      </c>
      <c r="O65" s="29">
        <f ca="1">F65*'GS&lt;50 PW (2)'!$B$8</f>
        <v>2297.5650010986888</v>
      </c>
      <c r="P65" s="29">
        <f>G65*'GS&lt;50 PW (2)'!$B$9</f>
        <v>-1483314.3151567937</v>
      </c>
      <c r="Q65" s="29">
        <f>H65*'GS&lt;50 PW (2)'!$B$10</f>
        <v>5501236.6733807214</v>
      </c>
      <c r="R65" s="44">
        <f>I65*'GS&lt;50 PW (2)'!$B$11</f>
        <v>-215549.88615650401</v>
      </c>
      <c r="S65" s="157">
        <f>J65*'GS&lt;50 PW (2)'!$B$12</f>
        <v>26133025.459293857</v>
      </c>
      <c r="T65" s="157">
        <f>K65*'GS&lt;50 PW (2)'!$B$13</f>
        <v>10539230.25042633</v>
      </c>
      <c r="U65" s="28">
        <f t="shared" ca="1" si="3"/>
        <v>13739133.072629876</v>
      </c>
    </row>
    <row r="66" spans="1:21" x14ac:dyDescent="0.2">
      <c r="A66" s="45">
        <f>'Monthly Data'!A66</f>
        <v>42125</v>
      </c>
      <c r="B66" s="29">
        <f t="shared" ref="B66:B129" si="8">YEAR(A66)</f>
        <v>2015</v>
      </c>
      <c r="C66" s="29">
        <f t="shared" ref="C66:C129" si="9">MONTH(A66)</f>
        <v>5</v>
      </c>
      <c r="D66" s="44">
        <f>'Monthly Data'!J66</f>
        <v>13844318.972756768</v>
      </c>
      <c r="E66" s="46">
        <f t="shared" ca="1" si="7"/>
        <v>35.92</v>
      </c>
      <c r="F66" s="46">
        <f t="shared" ca="1" si="7"/>
        <v>30.080000000000002</v>
      </c>
      <c r="G66" s="29">
        <f>'Monthly Data'!BG66</f>
        <v>65</v>
      </c>
      <c r="H66" s="29">
        <f>'Monthly Data'!X66</f>
        <v>3142.3</v>
      </c>
      <c r="I66" s="44">
        <f>'Monthly Data'!BF66</f>
        <v>1</v>
      </c>
      <c r="J66" s="44">
        <f>'Monthly Data'!H66</f>
        <v>5250</v>
      </c>
      <c r="K66" s="29">
        <f>'Monthly Data'!BH66</f>
        <v>31</v>
      </c>
      <c r="M66" s="29">
        <f>'GS&lt;50 PW (2)'!$B$6</f>
        <v>-27557429.082861301</v>
      </c>
      <c r="N66" s="29">
        <f ca="1">E66*'GS&lt;50 PW (2)'!$B$7</f>
        <v>178931.20092738877</v>
      </c>
      <c r="O66" s="29">
        <f ca="1">F66*'GS&lt;50 PW (2)'!$B$8</f>
        <v>406533.85431205056</v>
      </c>
      <c r="P66" s="29">
        <f>G66*'GS&lt;50 PW (2)'!$B$9</f>
        <v>-1506491.1013311185</v>
      </c>
      <c r="Q66" s="29">
        <f>H66*'GS&lt;50 PW (2)'!$B$10</f>
        <v>5535765.843265201</v>
      </c>
      <c r="R66" s="44">
        <f>I66*'GS&lt;50 PW (2)'!$B$11</f>
        <v>-215549.88615650401</v>
      </c>
      <c r="S66" s="157">
        <f>J66*'GS&lt;50 PW (2)'!$B$12</f>
        <v>26202899.858917635</v>
      </c>
      <c r="T66" s="157">
        <f>K66*'GS&lt;50 PW (2)'!$B$13</f>
        <v>10890537.925440541</v>
      </c>
      <c r="U66" s="28">
        <f t="shared" ca="1" si="3"/>
        <v>13935198.612513894</v>
      </c>
    </row>
    <row r="67" spans="1:21" x14ac:dyDescent="0.2">
      <c r="A67" s="45">
        <f>'Monthly Data'!A67</f>
        <v>42156</v>
      </c>
      <c r="B67" s="29">
        <f t="shared" si="8"/>
        <v>2015</v>
      </c>
      <c r="C67" s="29">
        <f t="shared" si="9"/>
        <v>6</v>
      </c>
      <c r="D67" s="44">
        <f>'Monthly Data'!J67</f>
        <v>14160378.972756768</v>
      </c>
      <c r="E67" s="46">
        <f t="shared" ca="1" si="7"/>
        <v>0.37999999999999989</v>
      </c>
      <c r="F67" s="46">
        <f t="shared" ca="1" si="7"/>
        <v>94.58</v>
      </c>
      <c r="G67" s="29">
        <f>'Monthly Data'!BG67</f>
        <v>66</v>
      </c>
      <c r="H67" s="29">
        <f>'Monthly Data'!X67</f>
        <v>3163.2</v>
      </c>
      <c r="I67" s="44">
        <f>'Monthly Data'!BF67</f>
        <v>0</v>
      </c>
      <c r="J67" s="44">
        <f>'Monthly Data'!H67</f>
        <v>5241</v>
      </c>
      <c r="K67" s="29">
        <f>'Monthly Data'!BH67</f>
        <v>30</v>
      </c>
      <c r="M67" s="29">
        <f>'GS&lt;50 PW (2)'!$B$6</f>
        <v>-27557429.082861301</v>
      </c>
      <c r="N67" s="29">
        <f ca="1">E67*'GS&lt;50 PW (2)'!$B$7</f>
        <v>1892.9247314144686</v>
      </c>
      <c r="O67" s="29">
        <f ca="1">F67*'GS&lt;50 PW (2)'!$B$8</f>
        <v>1278257.045905377</v>
      </c>
      <c r="P67" s="29">
        <f>G67*'GS&lt;50 PW (2)'!$B$9</f>
        <v>-1529667.8875054435</v>
      </c>
      <c r="Q67" s="29">
        <f>H67*'GS&lt;50 PW (2)'!$B$10</f>
        <v>5572585.2131930375</v>
      </c>
      <c r="R67" s="44">
        <f>I67*'GS&lt;50 PW (2)'!$B$11</f>
        <v>0</v>
      </c>
      <c r="S67" s="157">
        <f>J67*'GS&lt;50 PW (2)'!$B$12</f>
        <v>26157980.602016635</v>
      </c>
      <c r="T67" s="157">
        <f>K67*'GS&lt;50 PW (2)'!$B$13</f>
        <v>10539230.25042633</v>
      </c>
      <c r="U67" s="28">
        <f t="shared" ref="U67:U130" ca="1" si="10">SUM(M67:T67)</f>
        <v>14462849.065906052</v>
      </c>
    </row>
    <row r="68" spans="1:21" x14ac:dyDescent="0.2">
      <c r="A68" s="45">
        <f>'Monthly Data'!A68</f>
        <v>42186</v>
      </c>
      <c r="B68" s="29">
        <f t="shared" si="8"/>
        <v>2015</v>
      </c>
      <c r="C68" s="29">
        <f t="shared" si="9"/>
        <v>7</v>
      </c>
      <c r="D68" s="44">
        <f>'Monthly Data'!J68</f>
        <v>15620808.972756768</v>
      </c>
      <c r="E68" s="46">
        <f t="shared" ca="1" si="7"/>
        <v>0</v>
      </c>
      <c r="F68" s="46">
        <f t="shared" ca="1" si="7"/>
        <v>206.28000000000003</v>
      </c>
      <c r="G68" s="29">
        <f>'Monthly Data'!BG68</f>
        <v>67</v>
      </c>
      <c r="H68" s="29">
        <f>'Monthly Data'!X68</f>
        <v>3194.9</v>
      </c>
      <c r="I68" s="44">
        <f>'Monthly Data'!BF68</f>
        <v>0</v>
      </c>
      <c r="J68" s="44">
        <f>'Monthly Data'!H68</f>
        <v>5240</v>
      </c>
      <c r="K68" s="29">
        <f>'Monthly Data'!BH68</f>
        <v>31</v>
      </c>
      <c r="M68" s="29">
        <f>'GS&lt;50 PW (2)'!$B$6</f>
        <v>-27557429.082861301</v>
      </c>
      <c r="N68" s="29">
        <f ca="1">E68*'GS&lt;50 PW (2)'!$B$7</f>
        <v>0</v>
      </c>
      <c r="O68" s="29">
        <f ca="1">F68*'GS&lt;50 PW (2)'!$B$8</f>
        <v>2787892.4025096344</v>
      </c>
      <c r="P68" s="29">
        <f>G68*'GS&lt;50 PW (2)'!$B$9</f>
        <v>-1552844.6736797683</v>
      </c>
      <c r="Q68" s="29">
        <f>H68*'GS&lt;50 PW (2)'!$B$10</f>
        <v>5628430.8604041599</v>
      </c>
      <c r="R68" s="44">
        <f>I68*'GS&lt;50 PW (2)'!$B$11</f>
        <v>0</v>
      </c>
      <c r="S68" s="157">
        <f>J68*'GS&lt;50 PW (2)'!$B$12</f>
        <v>26152989.573472079</v>
      </c>
      <c r="T68" s="157">
        <f>K68*'GS&lt;50 PW (2)'!$B$13</f>
        <v>10890537.925440541</v>
      </c>
      <c r="U68" s="28">
        <f t="shared" ca="1" si="10"/>
        <v>16349577.005285343</v>
      </c>
    </row>
    <row r="69" spans="1:21" x14ac:dyDescent="0.2">
      <c r="A69" s="45">
        <f>'Monthly Data'!A69</f>
        <v>42217</v>
      </c>
      <c r="B69" s="29">
        <f t="shared" si="8"/>
        <v>2015</v>
      </c>
      <c r="C69" s="29">
        <f t="shared" si="9"/>
        <v>8</v>
      </c>
      <c r="D69" s="44">
        <f>'Monthly Data'!J69</f>
        <v>15851495.972756768</v>
      </c>
      <c r="E69" s="46">
        <f t="shared" ca="1" si="7"/>
        <v>0</v>
      </c>
      <c r="F69" s="46">
        <f t="shared" ca="1" si="7"/>
        <v>177.64000000000001</v>
      </c>
      <c r="G69" s="29">
        <f>'Monthly Data'!BG69</f>
        <v>68</v>
      </c>
      <c r="H69" s="29">
        <f>'Monthly Data'!X69</f>
        <v>3214.6</v>
      </c>
      <c r="I69" s="44">
        <f>'Monthly Data'!BF69</f>
        <v>0</v>
      </c>
      <c r="J69" s="44">
        <f>'Monthly Data'!H69</f>
        <v>5244</v>
      </c>
      <c r="K69" s="29">
        <f>'Monthly Data'!BH69</f>
        <v>31</v>
      </c>
      <c r="M69" s="29">
        <f>'GS&lt;50 PW (2)'!$B$6</f>
        <v>-27557429.082861301</v>
      </c>
      <c r="N69" s="29">
        <f ca="1">E69*'GS&lt;50 PW (2)'!$B$7</f>
        <v>0</v>
      </c>
      <c r="O69" s="29">
        <f ca="1">F69*'GS&lt;50 PW (2)'!$B$8</f>
        <v>2400820.2752657137</v>
      </c>
      <c r="P69" s="29">
        <f>G69*'GS&lt;50 PW (2)'!$B$9</f>
        <v>-1576021.4598540934</v>
      </c>
      <c r="Q69" s="29">
        <f>H69*'GS&lt;50 PW (2)'!$B$10</f>
        <v>5663136.199522743</v>
      </c>
      <c r="R69" s="44">
        <f>I69*'GS&lt;50 PW (2)'!$B$11</f>
        <v>0</v>
      </c>
      <c r="S69" s="157">
        <f>J69*'GS&lt;50 PW (2)'!$B$12</f>
        <v>26172953.687650301</v>
      </c>
      <c r="T69" s="157">
        <f>K69*'GS&lt;50 PW (2)'!$B$13</f>
        <v>10890537.925440541</v>
      </c>
      <c r="U69" s="28">
        <f t="shared" ca="1" si="10"/>
        <v>15993997.545163905</v>
      </c>
    </row>
    <row r="70" spans="1:21" x14ac:dyDescent="0.2">
      <c r="A70" s="45">
        <f>'Monthly Data'!A70</f>
        <v>42248</v>
      </c>
      <c r="B70" s="29">
        <f t="shared" si="8"/>
        <v>2015</v>
      </c>
      <c r="C70" s="29">
        <f t="shared" si="9"/>
        <v>9</v>
      </c>
      <c r="D70" s="44">
        <f>'Monthly Data'!J70</f>
        <v>14469061.972756768</v>
      </c>
      <c r="E70" s="46">
        <f t="shared" ca="1" si="7"/>
        <v>0.49000000000000005</v>
      </c>
      <c r="F70" s="46">
        <f t="shared" ca="1" si="7"/>
        <v>85.65</v>
      </c>
      <c r="G70" s="29">
        <f>'Monthly Data'!BG70</f>
        <v>69</v>
      </c>
      <c r="H70" s="29">
        <f>'Monthly Data'!X70</f>
        <v>3220.3</v>
      </c>
      <c r="I70" s="44">
        <f>'Monthly Data'!BF70</f>
        <v>1</v>
      </c>
      <c r="J70" s="44">
        <f>'Monthly Data'!H70</f>
        <v>5237</v>
      </c>
      <c r="K70" s="29">
        <f>'Monthly Data'!BH70</f>
        <v>30</v>
      </c>
      <c r="M70" s="29">
        <f>'GS&lt;50 PW (2)'!$B$6</f>
        <v>-27557429.082861301</v>
      </c>
      <c r="N70" s="29">
        <f ca="1">E70*'GS&lt;50 PW (2)'!$B$7</f>
        <v>2440.8766273502365</v>
      </c>
      <c r="O70" s="29">
        <f ca="1">F70*'GS&lt;50 PW (2)'!$B$8</f>
        <v>1157567.307906487</v>
      </c>
      <c r="P70" s="29">
        <f>G70*'GS&lt;50 PW (2)'!$B$9</f>
        <v>-1599198.2460284182</v>
      </c>
      <c r="Q70" s="29">
        <f>H70*'GS&lt;50 PW (2)'!$B$10</f>
        <v>5673177.8458666988</v>
      </c>
      <c r="R70" s="44">
        <f>I70*'GS&lt;50 PW (2)'!$B$11</f>
        <v>-215549.88615650401</v>
      </c>
      <c r="S70" s="157">
        <f>J70*'GS&lt;50 PW (2)'!$B$12</f>
        <v>26138016.48783841</v>
      </c>
      <c r="T70" s="157">
        <f>K70*'GS&lt;50 PW (2)'!$B$13</f>
        <v>10539230.25042633</v>
      </c>
      <c r="U70" s="28">
        <f t="shared" ca="1" si="10"/>
        <v>14138255.553619053</v>
      </c>
    </row>
    <row r="71" spans="1:21" x14ac:dyDescent="0.2">
      <c r="A71" s="45">
        <f>'Monthly Data'!A71</f>
        <v>42278</v>
      </c>
      <c r="B71" s="29">
        <f t="shared" si="8"/>
        <v>2015</v>
      </c>
      <c r="C71" s="29">
        <f t="shared" si="9"/>
        <v>10</v>
      </c>
      <c r="D71" s="44">
        <f>'Monthly Data'!J71</f>
        <v>13421428.972756768</v>
      </c>
      <c r="E71" s="46">
        <f t="shared" ca="1" si="7"/>
        <v>53.33000000000002</v>
      </c>
      <c r="F71" s="46">
        <f t="shared" ca="1" si="7"/>
        <v>12.219999999999999</v>
      </c>
      <c r="G71" s="29">
        <f>'Monthly Data'!BG71</f>
        <v>70</v>
      </c>
      <c r="H71" s="29">
        <f>'Monthly Data'!X71</f>
        <v>3216.5</v>
      </c>
      <c r="I71" s="44">
        <f>'Monthly Data'!BF71</f>
        <v>1</v>
      </c>
      <c r="J71" s="44">
        <f>'Monthly Data'!H71</f>
        <v>5242</v>
      </c>
      <c r="K71" s="29">
        <f>'Monthly Data'!BH71</f>
        <v>31</v>
      </c>
      <c r="M71" s="29">
        <f>'GS&lt;50 PW (2)'!$B$6</f>
        <v>-27557429.082861301</v>
      </c>
      <c r="N71" s="29">
        <f ca="1">E71*'GS&lt;50 PW (2)'!$B$7</f>
        <v>265657.04191140441</v>
      </c>
      <c r="O71" s="29">
        <f ca="1">F71*'GS&lt;50 PW (2)'!$B$8</f>
        <v>165154.37831427052</v>
      </c>
      <c r="P71" s="29">
        <f>G71*'GS&lt;50 PW (2)'!$B$9</f>
        <v>-1622375.032202743</v>
      </c>
      <c r="Q71" s="29">
        <f>H71*'GS&lt;50 PW (2)'!$B$10</f>
        <v>5666483.4149707286</v>
      </c>
      <c r="R71" s="44">
        <f>I71*'GS&lt;50 PW (2)'!$B$11</f>
        <v>-215549.88615650401</v>
      </c>
      <c r="S71" s="157">
        <f>J71*'GS&lt;50 PW (2)'!$B$12</f>
        <v>26162971.630561192</v>
      </c>
      <c r="T71" s="157">
        <f>K71*'GS&lt;50 PW (2)'!$B$13</f>
        <v>10890537.925440541</v>
      </c>
      <c r="U71" s="28">
        <f t="shared" ca="1" si="10"/>
        <v>13755450.389977591</v>
      </c>
    </row>
    <row r="72" spans="1:21" x14ac:dyDescent="0.2">
      <c r="A72" s="45">
        <f>'Monthly Data'!A72</f>
        <v>42309</v>
      </c>
      <c r="B72" s="29">
        <f t="shared" si="8"/>
        <v>2015</v>
      </c>
      <c r="C72" s="29">
        <f t="shared" si="9"/>
        <v>11</v>
      </c>
      <c r="D72" s="44">
        <f>'Monthly Data'!J72</f>
        <v>13464090.972756768</v>
      </c>
      <c r="E72" s="46">
        <f t="shared" ca="1" si="7"/>
        <v>207.66000000000003</v>
      </c>
      <c r="F72" s="46">
        <f t="shared" ca="1" si="7"/>
        <v>1.0000000000000142E-2</v>
      </c>
      <c r="G72" s="29">
        <f>'Monthly Data'!BG72</f>
        <v>71</v>
      </c>
      <c r="H72" s="29">
        <f>'Monthly Data'!X72</f>
        <v>3211.5</v>
      </c>
      <c r="I72" s="44">
        <f>'Monthly Data'!BF72</f>
        <v>1</v>
      </c>
      <c r="J72" s="44">
        <f>'Monthly Data'!H72</f>
        <v>5234</v>
      </c>
      <c r="K72" s="29">
        <f>'Monthly Data'!BH72</f>
        <v>30</v>
      </c>
      <c r="M72" s="29">
        <f>'GS&lt;50 PW (2)'!$B$6</f>
        <v>-27557429.082861301</v>
      </c>
      <c r="N72" s="29">
        <f ca="1">E72*'GS&lt;50 PW (2)'!$B$7</f>
        <v>1034433.5519092861</v>
      </c>
      <c r="O72" s="29">
        <f ca="1">F72*'GS&lt;50 PW (2)'!$B$8</f>
        <v>135.15088241757192</v>
      </c>
      <c r="P72" s="29">
        <f>G72*'GS&lt;50 PW (2)'!$B$9</f>
        <v>-1645551.818377068</v>
      </c>
      <c r="Q72" s="29">
        <f>H72*'GS&lt;50 PW (2)'!$B$10</f>
        <v>5657674.953265504</v>
      </c>
      <c r="R72" s="44">
        <f>I72*'GS&lt;50 PW (2)'!$B$11</f>
        <v>-215549.88615650401</v>
      </c>
      <c r="S72" s="157">
        <f>J72*'GS&lt;50 PW (2)'!$B$12</f>
        <v>26123043.402204745</v>
      </c>
      <c r="T72" s="157">
        <f>K72*'GS&lt;50 PW (2)'!$B$13</f>
        <v>10539230.25042633</v>
      </c>
      <c r="U72" s="28">
        <f t="shared" ca="1" si="10"/>
        <v>13935986.521293413</v>
      </c>
    </row>
    <row r="73" spans="1:21" x14ac:dyDescent="0.2">
      <c r="A73" s="45">
        <f>'Monthly Data'!A73</f>
        <v>42339</v>
      </c>
      <c r="B73" s="29">
        <f t="shared" si="8"/>
        <v>2015</v>
      </c>
      <c r="C73" s="29">
        <f t="shared" si="9"/>
        <v>12</v>
      </c>
      <c r="D73" s="44">
        <f>'Monthly Data'!J73</f>
        <v>14365422.972756768</v>
      </c>
      <c r="E73" s="46">
        <f t="shared" ca="1" si="7"/>
        <v>351.65000000000003</v>
      </c>
      <c r="F73" s="46">
        <f t="shared" ca="1" si="7"/>
        <v>0</v>
      </c>
      <c r="G73" s="29">
        <f>'Monthly Data'!BG73</f>
        <v>72</v>
      </c>
      <c r="H73" s="29">
        <f>'Monthly Data'!X73</f>
        <v>3220.1</v>
      </c>
      <c r="I73" s="44">
        <f>'Monthly Data'!BF73</f>
        <v>0</v>
      </c>
      <c r="J73" s="44">
        <f>'Monthly Data'!H73</f>
        <v>5238</v>
      </c>
      <c r="K73" s="29">
        <f>'Monthly Data'!BH73</f>
        <v>31</v>
      </c>
      <c r="M73" s="29">
        <f>'GS&lt;50 PW (2)'!$B$6</f>
        <v>-27557429.082861301</v>
      </c>
      <c r="N73" s="29">
        <f ca="1">E73*'GS&lt;50 PW (2)'!$B$7</f>
        <v>1751702.5836892056</v>
      </c>
      <c r="O73" s="29">
        <f ca="1">F73*'GS&lt;50 PW (2)'!$B$8</f>
        <v>0</v>
      </c>
      <c r="P73" s="29">
        <f>G73*'GS&lt;50 PW (2)'!$B$9</f>
        <v>-1668728.6045513928</v>
      </c>
      <c r="Q73" s="29">
        <f>H73*'GS&lt;50 PW (2)'!$B$10</f>
        <v>5672825.5073984889</v>
      </c>
      <c r="R73" s="44">
        <f>I73*'GS&lt;50 PW (2)'!$B$11</f>
        <v>0</v>
      </c>
      <c r="S73" s="157">
        <f>J73*'GS&lt;50 PW (2)'!$B$12</f>
        <v>26143007.516382966</v>
      </c>
      <c r="T73" s="157">
        <f>K73*'GS&lt;50 PW (2)'!$B$13</f>
        <v>10890537.925440541</v>
      </c>
      <c r="U73" s="28">
        <f t="shared" ca="1" si="10"/>
        <v>15231915.845498508</v>
      </c>
    </row>
    <row r="74" spans="1:21" x14ac:dyDescent="0.2">
      <c r="A74" s="45">
        <f>'Monthly Data'!A74</f>
        <v>42370</v>
      </c>
      <c r="B74" s="29">
        <f t="shared" si="8"/>
        <v>2016</v>
      </c>
      <c r="C74" s="29">
        <f t="shared" si="9"/>
        <v>1</v>
      </c>
      <c r="D74" s="44">
        <f>'Monthly Data'!J74</f>
        <v>15516489.950975668</v>
      </c>
      <c r="E74" s="46">
        <f t="shared" ca="1" si="7"/>
        <v>477.14</v>
      </c>
      <c r="F74" s="46">
        <f t="shared" ca="1" si="7"/>
        <v>0</v>
      </c>
      <c r="G74" s="29">
        <f>'Monthly Data'!BG74</f>
        <v>73</v>
      </c>
      <c r="H74" s="29">
        <f>'Monthly Data'!X74</f>
        <v>3227</v>
      </c>
      <c r="I74" s="44">
        <f>'Monthly Data'!BF74</f>
        <v>0</v>
      </c>
      <c r="J74" s="44">
        <f>'Monthly Data'!H74</f>
        <v>5246</v>
      </c>
      <c r="K74" s="29">
        <f>'Monthly Data'!BH74</f>
        <v>31</v>
      </c>
      <c r="M74" s="29">
        <f>'GS&lt;50 PW (2)'!$B$6</f>
        <v>-27557429.082861301</v>
      </c>
      <c r="N74" s="29">
        <f ca="1">E74*'GS&lt;50 PW (2)'!$B$7</f>
        <v>2376816.069334473</v>
      </c>
      <c r="O74" s="29">
        <f ca="1">F74*'GS&lt;50 PW (2)'!$B$8</f>
        <v>0</v>
      </c>
      <c r="P74" s="29">
        <f>G74*'GS&lt;50 PW (2)'!$B$9</f>
        <v>-1691905.3907257179</v>
      </c>
      <c r="Q74" s="29">
        <f>H74*'GS&lt;50 PW (2)'!$B$10</f>
        <v>5684981.1845516991</v>
      </c>
      <c r="R74" s="44">
        <f>I74*'GS&lt;50 PW (2)'!$B$11</f>
        <v>0</v>
      </c>
      <c r="S74" s="157">
        <f>J74*'GS&lt;50 PW (2)'!$B$12</f>
        <v>26182935.744739413</v>
      </c>
      <c r="T74" s="157">
        <f>K74*'GS&lt;50 PW (2)'!$B$13</f>
        <v>10890537.925440541</v>
      </c>
      <c r="U74" s="28">
        <f t="shared" ca="1" si="10"/>
        <v>15885936.450479111</v>
      </c>
    </row>
    <row r="75" spans="1:21" x14ac:dyDescent="0.2">
      <c r="A75" s="45">
        <f>'Monthly Data'!A75</f>
        <v>42401</v>
      </c>
      <c r="B75" s="29">
        <f t="shared" si="8"/>
        <v>2016</v>
      </c>
      <c r="C75" s="29">
        <f t="shared" si="9"/>
        <v>2</v>
      </c>
      <c r="D75" s="44">
        <f>'Monthly Data'!J75</f>
        <v>14724758.950975668</v>
      </c>
      <c r="E75" s="46">
        <f t="shared" ca="1" si="7"/>
        <v>417.05</v>
      </c>
      <c r="F75" s="46">
        <f t="shared" ca="1" si="7"/>
        <v>0</v>
      </c>
      <c r="G75" s="29">
        <f>'Monthly Data'!BG75</f>
        <v>74</v>
      </c>
      <c r="H75" s="29">
        <f>'Monthly Data'!X75</f>
        <v>3221.1</v>
      </c>
      <c r="I75" s="44">
        <f>'Monthly Data'!BF75</f>
        <v>0</v>
      </c>
      <c r="J75" s="44">
        <f>'Monthly Data'!H75</f>
        <v>5267</v>
      </c>
      <c r="K75" s="29">
        <f>'Monthly Data'!BH75</f>
        <v>29</v>
      </c>
      <c r="M75" s="29">
        <f>'GS&lt;50 PW (2)'!$B$6</f>
        <v>-27557429.082861301</v>
      </c>
      <c r="N75" s="29">
        <f ca="1">E75*'GS&lt;50 PW (2)'!$B$7</f>
        <v>2077484.8927273799</v>
      </c>
      <c r="O75" s="29">
        <f ca="1">F75*'GS&lt;50 PW (2)'!$B$8</f>
        <v>0</v>
      </c>
      <c r="P75" s="29">
        <f>G75*'GS&lt;50 PW (2)'!$B$9</f>
        <v>-1715082.1769000427</v>
      </c>
      <c r="Q75" s="29">
        <f>H75*'GS&lt;50 PW (2)'!$B$10</f>
        <v>5674587.1997395344</v>
      </c>
      <c r="R75" s="44">
        <f>I75*'GS&lt;50 PW (2)'!$B$11</f>
        <v>0</v>
      </c>
      <c r="S75" s="157">
        <f>J75*'GS&lt;50 PW (2)'!$B$12</f>
        <v>26287747.344175082</v>
      </c>
      <c r="T75" s="157">
        <f>K75*'GS&lt;50 PW (2)'!$B$13</f>
        <v>10187922.575412119</v>
      </c>
      <c r="U75" s="28">
        <f t="shared" ca="1" si="10"/>
        <v>14955230.752292769</v>
      </c>
    </row>
    <row r="76" spans="1:21" x14ac:dyDescent="0.2">
      <c r="A76" s="45">
        <f>'Monthly Data'!A76</f>
        <v>42430</v>
      </c>
      <c r="B76" s="29">
        <f t="shared" si="8"/>
        <v>2016</v>
      </c>
      <c r="C76" s="29">
        <f t="shared" si="9"/>
        <v>3</v>
      </c>
      <c r="D76" s="44">
        <f>'Monthly Data'!J76</f>
        <v>14847791.950975668</v>
      </c>
      <c r="E76" s="46">
        <f t="shared" ca="1" si="7"/>
        <v>332.70999999999992</v>
      </c>
      <c r="F76" s="46">
        <f t="shared" ca="1" si="7"/>
        <v>0</v>
      </c>
      <c r="G76" s="29">
        <f>'Monthly Data'!BG76</f>
        <v>75</v>
      </c>
      <c r="H76" s="29">
        <f>'Monthly Data'!X76</f>
        <v>3210.6</v>
      </c>
      <c r="I76" s="44">
        <f>'Monthly Data'!BF76</f>
        <v>1</v>
      </c>
      <c r="J76" s="44">
        <f>'Monthly Data'!H76</f>
        <v>5268</v>
      </c>
      <c r="K76" s="29">
        <f>'Monthly Data'!BH76</f>
        <v>31</v>
      </c>
      <c r="M76" s="29">
        <f>'GS&lt;50 PW (2)'!$B$6</f>
        <v>-27557429.082861301</v>
      </c>
      <c r="N76" s="29">
        <f ca="1">E76*'GS&lt;50 PW (2)'!$B$7</f>
        <v>1657355.2299708102</v>
      </c>
      <c r="O76" s="29">
        <f ca="1">F76*'GS&lt;50 PW (2)'!$B$8</f>
        <v>0</v>
      </c>
      <c r="P76" s="29">
        <f>G76*'GS&lt;50 PW (2)'!$B$9</f>
        <v>-1738258.9630743675</v>
      </c>
      <c r="Q76" s="29">
        <f>H76*'GS&lt;50 PW (2)'!$B$10</f>
        <v>5656089.430158563</v>
      </c>
      <c r="R76" s="44">
        <f>I76*'GS&lt;50 PW (2)'!$B$11</f>
        <v>-215549.88615650401</v>
      </c>
      <c r="S76" s="157">
        <f>J76*'GS&lt;50 PW (2)'!$B$12</f>
        <v>26292738.372719638</v>
      </c>
      <c r="T76" s="157">
        <f>K76*'GS&lt;50 PW (2)'!$B$13</f>
        <v>10890537.925440541</v>
      </c>
      <c r="U76" s="28">
        <f t="shared" ca="1" si="10"/>
        <v>14985483.026197379</v>
      </c>
    </row>
    <row r="77" spans="1:21" x14ac:dyDescent="0.2">
      <c r="A77" s="45">
        <f>'Monthly Data'!A77</f>
        <v>42461</v>
      </c>
      <c r="B77" s="29">
        <f t="shared" si="8"/>
        <v>2016</v>
      </c>
      <c r="C77" s="29">
        <f t="shared" si="9"/>
        <v>4</v>
      </c>
      <c r="D77" s="44">
        <f>'Monthly Data'!J77</f>
        <v>13743186.950975668</v>
      </c>
      <c r="E77" s="46">
        <f t="shared" ca="1" si="7"/>
        <v>164.53999999999996</v>
      </c>
      <c r="F77" s="46">
        <f t="shared" ca="1" si="7"/>
        <v>0.16999999999999993</v>
      </c>
      <c r="G77" s="29">
        <f>'Monthly Data'!BG77</f>
        <v>76</v>
      </c>
      <c r="H77" s="29">
        <f>'Monthly Data'!X77</f>
        <v>3208.5</v>
      </c>
      <c r="I77" s="44">
        <f>'Monthly Data'!BF77</f>
        <v>1</v>
      </c>
      <c r="J77" s="44">
        <f>'Monthly Data'!H77</f>
        <v>5267</v>
      </c>
      <c r="K77" s="29">
        <f>'Monthly Data'!BH77</f>
        <v>30</v>
      </c>
      <c r="M77" s="29">
        <f>'GS&lt;50 PW (2)'!$B$6</f>
        <v>-27557429.082861301</v>
      </c>
      <c r="N77" s="29">
        <f ca="1">E77*'GS&lt;50 PW (2)'!$B$7</f>
        <v>819636.40870246489</v>
      </c>
      <c r="O77" s="29">
        <f ca="1">F77*'GS&lt;50 PW (2)'!$B$8</f>
        <v>2297.5650010986888</v>
      </c>
      <c r="P77" s="29">
        <f>G77*'GS&lt;50 PW (2)'!$B$9</f>
        <v>-1761435.7492486925</v>
      </c>
      <c r="Q77" s="29">
        <f>H77*'GS&lt;50 PW (2)'!$B$10</f>
        <v>5652389.8762423694</v>
      </c>
      <c r="R77" s="44">
        <f>I77*'GS&lt;50 PW (2)'!$B$11</f>
        <v>-215549.88615650401</v>
      </c>
      <c r="S77" s="157">
        <f>J77*'GS&lt;50 PW (2)'!$B$12</f>
        <v>26287747.344175082</v>
      </c>
      <c r="T77" s="157">
        <f>K77*'GS&lt;50 PW (2)'!$B$13</f>
        <v>10539230.25042633</v>
      </c>
      <c r="U77" s="28">
        <f t="shared" ca="1" si="10"/>
        <v>13766886.726280853</v>
      </c>
    </row>
    <row r="78" spans="1:21" x14ac:dyDescent="0.2">
      <c r="A78" s="45">
        <f>'Monthly Data'!A78</f>
        <v>42491</v>
      </c>
      <c r="B78" s="29">
        <f t="shared" si="8"/>
        <v>2016</v>
      </c>
      <c r="C78" s="29">
        <f t="shared" si="9"/>
        <v>5</v>
      </c>
      <c r="D78" s="44">
        <f>'Monthly Data'!J78</f>
        <v>14047142.950975668</v>
      </c>
      <c r="E78" s="46">
        <f t="shared" ref="E78:F93" ca="1" si="11">E66</f>
        <v>35.92</v>
      </c>
      <c r="F78" s="46">
        <f t="shared" ca="1" si="11"/>
        <v>30.080000000000002</v>
      </c>
      <c r="G78" s="29">
        <f>'Monthly Data'!BG78</f>
        <v>77</v>
      </c>
      <c r="H78" s="29">
        <f>'Monthly Data'!X78</f>
        <v>3217.7</v>
      </c>
      <c r="I78" s="44">
        <f>'Monthly Data'!BF78</f>
        <v>1</v>
      </c>
      <c r="J78" s="44">
        <f>'Monthly Data'!H78</f>
        <v>5294</v>
      </c>
      <c r="K78" s="29">
        <f>'Monthly Data'!BH78</f>
        <v>31</v>
      </c>
      <c r="M78" s="29">
        <f>'GS&lt;50 PW (2)'!$B$6</f>
        <v>-27557429.082861301</v>
      </c>
      <c r="N78" s="29">
        <f ca="1">E78*'GS&lt;50 PW (2)'!$B$7</f>
        <v>178931.20092738877</v>
      </c>
      <c r="O78" s="29">
        <f ca="1">F78*'GS&lt;50 PW (2)'!$B$8</f>
        <v>406533.85431205056</v>
      </c>
      <c r="P78" s="29">
        <f>G78*'GS&lt;50 PW (2)'!$B$9</f>
        <v>-1784612.5354230173</v>
      </c>
      <c r="Q78" s="29">
        <f>H78*'GS&lt;50 PW (2)'!$B$10</f>
        <v>5668597.445779982</v>
      </c>
      <c r="R78" s="44">
        <f>I78*'GS&lt;50 PW (2)'!$B$11</f>
        <v>-215549.88615650401</v>
      </c>
      <c r="S78" s="157">
        <f>J78*'GS&lt;50 PW (2)'!$B$12</f>
        <v>26422505.114878088</v>
      </c>
      <c r="T78" s="157">
        <f>K78*'GS&lt;50 PW (2)'!$B$13</f>
        <v>10890537.925440541</v>
      </c>
      <c r="U78" s="28">
        <f t="shared" ca="1" si="10"/>
        <v>14009514.036897229</v>
      </c>
    </row>
    <row r="79" spans="1:21" x14ac:dyDescent="0.2">
      <c r="A79" s="45">
        <f>'Monthly Data'!A79</f>
        <v>42522</v>
      </c>
      <c r="B79" s="29">
        <f t="shared" si="8"/>
        <v>2016</v>
      </c>
      <c r="C79" s="29">
        <f t="shared" si="9"/>
        <v>6</v>
      </c>
      <c r="D79" s="44">
        <f>'Monthly Data'!J79</f>
        <v>14847585.950975668</v>
      </c>
      <c r="E79" s="46">
        <f t="shared" ca="1" si="11"/>
        <v>0.37999999999999989</v>
      </c>
      <c r="F79" s="46">
        <f t="shared" ca="1" si="11"/>
        <v>94.58</v>
      </c>
      <c r="G79" s="29">
        <f>'Monthly Data'!BG79</f>
        <v>78</v>
      </c>
      <c r="H79" s="29">
        <f>'Monthly Data'!X79</f>
        <v>3230.3</v>
      </c>
      <c r="I79" s="44">
        <f>'Monthly Data'!BF79</f>
        <v>0</v>
      </c>
      <c r="J79" s="44">
        <f>'Monthly Data'!H79</f>
        <v>5264</v>
      </c>
      <c r="K79" s="29">
        <f>'Monthly Data'!BH79</f>
        <v>30</v>
      </c>
      <c r="M79" s="29">
        <f>'GS&lt;50 PW (2)'!$B$6</f>
        <v>-27557429.082861301</v>
      </c>
      <c r="N79" s="29">
        <f ca="1">E79*'GS&lt;50 PW (2)'!$B$7</f>
        <v>1892.9247314144686</v>
      </c>
      <c r="O79" s="29">
        <f ca="1">F79*'GS&lt;50 PW (2)'!$B$8</f>
        <v>1278257.045905377</v>
      </c>
      <c r="P79" s="29">
        <f>G79*'GS&lt;50 PW (2)'!$B$9</f>
        <v>-1807789.3215973424</v>
      </c>
      <c r="Q79" s="29">
        <f>H79*'GS&lt;50 PW (2)'!$B$10</f>
        <v>5690794.769277147</v>
      </c>
      <c r="R79" s="44">
        <f>I79*'GS&lt;50 PW (2)'!$B$11</f>
        <v>0</v>
      </c>
      <c r="S79" s="157">
        <f>J79*'GS&lt;50 PW (2)'!$B$12</f>
        <v>26272774.258541416</v>
      </c>
      <c r="T79" s="157">
        <f>K79*'GS&lt;50 PW (2)'!$B$13</f>
        <v>10539230.25042633</v>
      </c>
      <c r="U79" s="28">
        <f t="shared" ca="1" si="10"/>
        <v>14417730.844423044</v>
      </c>
    </row>
    <row r="80" spans="1:21" x14ac:dyDescent="0.2">
      <c r="A80" s="45">
        <f>'Monthly Data'!A80</f>
        <v>42552</v>
      </c>
      <c r="B80" s="29">
        <f t="shared" si="8"/>
        <v>2016</v>
      </c>
      <c r="C80" s="29">
        <f t="shared" si="9"/>
        <v>7</v>
      </c>
      <c r="D80" s="44">
        <f>'Monthly Data'!J80</f>
        <v>16625848.950975668</v>
      </c>
      <c r="E80" s="46">
        <f t="shared" ca="1" si="11"/>
        <v>0</v>
      </c>
      <c r="F80" s="46">
        <f t="shared" ca="1" si="11"/>
        <v>206.28000000000003</v>
      </c>
      <c r="G80" s="29">
        <f>'Monthly Data'!BG80</f>
        <v>79</v>
      </c>
      <c r="H80" s="29">
        <f>'Monthly Data'!X80</f>
        <v>3229.4</v>
      </c>
      <c r="I80" s="44">
        <f>'Monthly Data'!BF80</f>
        <v>0</v>
      </c>
      <c r="J80" s="44">
        <f>'Monthly Data'!H80</f>
        <v>5262</v>
      </c>
      <c r="K80" s="29">
        <f>'Monthly Data'!BH80</f>
        <v>31</v>
      </c>
      <c r="M80" s="29">
        <f>'GS&lt;50 PW (2)'!$B$6</f>
        <v>-27557429.082861301</v>
      </c>
      <c r="N80" s="29">
        <f ca="1">E80*'GS&lt;50 PW (2)'!$B$7</f>
        <v>0</v>
      </c>
      <c r="O80" s="29">
        <f ca="1">F80*'GS&lt;50 PW (2)'!$B$8</f>
        <v>2787892.4025096344</v>
      </c>
      <c r="P80" s="29">
        <f>G80*'GS&lt;50 PW (2)'!$B$9</f>
        <v>-1830966.1077716672</v>
      </c>
      <c r="Q80" s="29">
        <f>H80*'GS&lt;50 PW (2)'!$B$10</f>
        <v>5689209.2461702069</v>
      </c>
      <c r="R80" s="44">
        <f>I80*'GS&lt;50 PW (2)'!$B$11</f>
        <v>0</v>
      </c>
      <c r="S80" s="157">
        <f>J80*'GS&lt;50 PW (2)'!$B$12</f>
        <v>26262792.201452304</v>
      </c>
      <c r="T80" s="157">
        <f>K80*'GS&lt;50 PW (2)'!$B$13</f>
        <v>10890537.925440541</v>
      </c>
      <c r="U80" s="28">
        <f t="shared" ca="1" si="10"/>
        <v>16242036.584939716</v>
      </c>
    </row>
    <row r="81" spans="1:21" x14ac:dyDescent="0.2">
      <c r="A81" s="45">
        <f>'Monthly Data'!A81</f>
        <v>42583</v>
      </c>
      <c r="B81" s="29">
        <f t="shared" si="8"/>
        <v>2016</v>
      </c>
      <c r="C81" s="29">
        <f t="shared" si="9"/>
        <v>8</v>
      </c>
      <c r="D81" s="44">
        <f>'Monthly Data'!J81</f>
        <v>16997943.950975668</v>
      </c>
      <c r="E81" s="46">
        <f t="shared" ca="1" si="11"/>
        <v>0</v>
      </c>
      <c r="F81" s="46">
        <f t="shared" ca="1" si="11"/>
        <v>177.64000000000001</v>
      </c>
      <c r="G81" s="29">
        <f>'Monthly Data'!BG81</f>
        <v>80</v>
      </c>
      <c r="H81" s="29">
        <f>'Monthly Data'!X81</f>
        <v>3224.8</v>
      </c>
      <c r="I81" s="44">
        <f>'Monthly Data'!BF81</f>
        <v>0</v>
      </c>
      <c r="J81" s="44">
        <f>'Monthly Data'!H81</f>
        <v>5260</v>
      </c>
      <c r="K81" s="29">
        <f>'Monthly Data'!BH81</f>
        <v>31</v>
      </c>
      <c r="M81" s="29">
        <f>'GS&lt;50 PW (2)'!$B$6</f>
        <v>-27557429.082861301</v>
      </c>
      <c r="N81" s="29">
        <f ca="1">E81*'GS&lt;50 PW (2)'!$B$7</f>
        <v>0</v>
      </c>
      <c r="O81" s="29">
        <f ca="1">F81*'GS&lt;50 PW (2)'!$B$8</f>
        <v>2400820.2752657137</v>
      </c>
      <c r="P81" s="29">
        <f>G81*'GS&lt;50 PW (2)'!$B$9</f>
        <v>-1854142.893945992</v>
      </c>
      <c r="Q81" s="29">
        <f>H81*'GS&lt;50 PW (2)'!$B$10</f>
        <v>5681105.4614014002</v>
      </c>
      <c r="R81" s="44">
        <f>I81*'GS&lt;50 PW (2)'!$B$11</f>
        <v>0</v>
      </c>
      <c r="S81" s="157">
        <f>J81*'GS&lt;50 PW (2)'!$B$12</f>
        <v>26252810.144363195</v>
      </c>
      <c r="T81" s="157">
        <f>K81*'GS&lt;50 PW (2)'!$B$13</f>
        <v>10890537.925440541</v>
      </c>
      <c r="U81" s="28">
        <f t="shared" ca="1" si="10"/>
        <v>15813701.829663554</v>
      </c>
    </row>
    <row r="82" spans="1:21" x14ac:dyDescent="0.2">
      <c r="A82" s="45">
        <f>'Monthly Data'!A82</f>
        <v>42614</v>
      </c>
      <c r="B82" s="29">
        <f t="shared" si="8"/>
        <v>2016</v>
      </c>
      <c r="C82" s="29">
        <f t="shared" si="9"/>
        <v>9</v>
      </c>
      <c r="D82" s="44">
        <f>'Monthly Data'!J82</f>
        <v>14679158.950975668</v>
      </c>
      <c r="E82" s="46">
        <f t="shared" ca="1" si="11"/>
        <v>0.49000000000000005</v>
      </c>
      <c r="F82" s="46">
        <f t="shared" ca="1" si="11"/>
        <v>85.65</v>
      </c>
      <c r="G82" s="29">
        <f>'Monthly Data'!BG82</f>
        <v>81</v>
      </c>
      <c r="H82" s="29">
        <f>'Monthly Data'!X82</f>
        <v>3216.9</v>
      </c>
      <c r="I82" s="44">
        <f>'Monthly Data'!BF82</f>
        <v>1</v>
      </c>
      <c r="J82" s="44">
        <f>'Monthly Data'!H82</f>
        <v>5273</v>
      </c>
      <c r="K82" s="29">
        <f>'Monthly Data'!BH82</f>
        <v>30</v>
      </c>
      <c r="M82" s="29">
        <f>'GS&lt;50 PW (2)'!$B$6</f>
        <v>-27557429.082861301</v>
      </c>
      <c r="N82" s="29">
        <f ca="1">E82*'GS&lt;50 PW (2)'!$B$7</f>
        <v>2440.8766273502365</v>
      </c>
      <c r="O82" s="29">
        <f ca="1">F82*'GS&lt;50 PW (2)'!$B$8</f>
        <v>1157567.307906487</v>
      </c>
      <c r="P82" s="29">
        <f>G82*'GS&lt;50 PW (2)'!$B$9</f>
        <v>-1877319.680120317</v>
      </c>
      <c r="Q82" s="29">
        <f>H82*'GS&lt;50 PW (2)'!$B$10</f>
        <v>5667188.0919071464</v>
      </c>
      <c r="R82" s="44">
        <f>I82*'GS&lt;50 PW (2)'!$B$11</f>
        <v>-215549.88615650401</v>
      </c>
      <c r="S82" s="157">
        <f>J82*'GS&lt;50 PW (2)'!$B$12</f>
        <v>26317693.515442416</v>
      </c>
      <c r="T82" s="157">
        <f>K82*'GS&lt;50 PW (2)'!$B$13</f>
        <v>10539230.25042633</v>
      </c>
      <c r="U82" s="28">
        <f t="shared" ca="1" si="10"/>
        <v>14033821.393171612</v>
      </c>
    </row>
    <row r="83" spans="1:21" x14ac:dyDescent="0.2">
      <c r="A83" s="45">
        <f>'Monthly Data'!A83</f>
        <v>42644</v>
      </c>
      <c r="B83" s="29">
        <f t="shared" si="8"/>
        <v>2016</v>
      </c>
      <c r="C83" s="29">
        <f t="shared" si="9"/>
        <v>10</v>
      </c>
      <c r="D83" s="44">
        <f>'Monthly Data'!J83</f>
        <v>13570265.950975668</v>
      </c>
      <c r="E83" s="46">
        <f t="shared" ca="1" si="11"/>
        <v>53.33000000000002</v>
      </c>
      <c r="F83" s="46">
        <f t="shared" ca="1" si="11"/>
        <v>12.219999999999999</v>
      </c>
      <c r="G83" s="29">
        <f>'Monthly Data'!BG83</f>
        <v>82</v>
      </c>
      <c r="H83" s="29">
        <f>'Monthly Data'!X83</f>
        <v>3209.8</v>
      </c>
      <c r="I83" s="44">
        <f>'Monthly Data'!BF83</f>
        <v>1</v>
      </c>
      <c r="J83" s="44">
        <f>'Monthly Data'!H83</f>
        <v>5278</v>
      </c>
      <c r="K83" s="29">
        <f>'Monthly Data'!BH83</f>
        <v>31</v>
      </c>
      <c r="M83" s="29">
        <f>'GS&lt;50 PW (2)'!$B$6</f>
        <v>-27557429.082861301</v>
      </c>
      <c r="N83" s="29">
        <f ca="1">E83*'GS&lt;50 PW (2)'!$B$7</f>
        <v>265657.04191140441</v>
      </c>
      <c r="O83" s="29">
        <f ca="1">F83*'GS&lt;50 PW (2)'!$B$8</f>
        <v>165154.37831427052</v>
      </c>
      <c r="P83" s="29">
        <f>G83*'GS&lt;50 PW (2)'!$B$9</f>
        <v>-1900496.4662946418</v>
      </c>
      <c r="Q83" s="29">
        <f>H83*'GS&lt;50 PW (2)'!$B$10</f>
        <v>5654680.0762857283</v>
      </c>
      <c r="R83" s="44">
        <f>I83*'GS&lt;50 PW (2)'!$B$11</f>
        <v>-215549.88615650401</v>
      </c>
      <c r="S83" s="157">
        <f>J83*'GS&lt;50 PW (2)'!$B$12</f>
        <v>26342648.658165198</v>
      </c>
      <c r="T83" s="157">
        <f>K83*'GS&lt;50 PW (2)'!$B$13</f>
        <v>10890537.925440541</v>
      </c>
      <c r="U83" s="28">
        <f t="shared" ca="1" si="10"/>
        <v>13645202.644804696</v>
      </c>
    </row>
    <row r="84" spans="1:21" x14ac:dyDescent="0.2">
      <c r="A84" s="45">
        <f>'Monthly Data'!A84</f>
        <v>42675</v>
      </c>
      <c r="B84" s="29">
        <f t="shared" si="8"/>
        <v>2016</v>
      </c>
      <c r="C84" s="29">
        <f t="shared" si="9"/>
        <v>11</v>
      </c>
      <c r="D84" s="44">
        <f>'Monthly Data'!J84</f>
        <v>13638185.950975668</v>
      </c>
      <c r="E84" s="46">
        <f t="shared" ca="1" si="11"/>
        <v>207.66000000000003</v>
      </c>
      <c r="F84" s="46">
        <f t="shared" ca="1" si="11"/>
        <v>1.0000000000000142E-2</v>
      </c>
      <c r="G84" s="29">
        <f>'Monthly Data'!BG84</f>
        <v>83</v>
      </c>
      <c r="H84" s="29">
        <f>'Monthly Data'!X84</f>
        <v>3207.3</v>
      </c>
      <c r="I84" s="44">
        <f>'Monthly Data'!BF84</f>
        <v>1</v>
      </c>
      <c r="J84" s="44">
        <f>'Monthly Data'!H84</f>
        <v>5298</v>
      </c>
      <c r="K84" s="29">
        <f>'Monthly Data'!BH84</f>
        <v>30</v>
      </c>
      <c r="M84" s="29">
        <f>'GS&lt;50 PW (2)'!$B$6</f>
        <v>-27557429.082861301</v>
      </c>
      <c r="N84" s="29">
        <f ca="1">E84*'GS&lt;50 PW (2)'!$B$7</f>
        <v>1034433.5519092861</v>
      </c>
      <c r="O84" s="29">
        <f ca="1">F84*'GS&lt;50 PW (2)'!$B$8</f>
        <v>135.15088241757192</v>
      </c>
      <c r="P84" s="29">
        <f>G84*'GS&lt;50 PW (2)'!$B$9</f>
        <v>-1923673.2524689669</v>
      </c>
      <c r="Q84" s="29">
        <f>H84*'GS&lt;50 PW (2)'!$B$10</f>
        <v>5650275.845433116</v>
      </c>
      <c r="R84" s="44">
        <f>I84*'GS&lt;50 PW (2)'!$B$11</f>
        <v>-215549.88615650401</v>
      </c>
      <c r="S84" s="157">
        <f>J84*'GS&lt;50 PW (2)'!$B$12</f>
        <v>26442469.22905631</v>
      </c>
      <c r="T84" s="157">
        <f>K84*'GS&lt;50 PW (2)'!$B$13</f>
        <v>10539230.25042633</v>
      </c>
      <c r="U84" s="28">
        <f t="shared" ca="1" si="10"/>
        <v>13969891.806220692</v>
      </c>
    </row>
    <row r="85" spans="1:21" x14ac:dyDescent="0.2">
      <c r="A85" s="45">
        <f>'Monthly Data'!A85</f>
        <v>42705</v>
      </c>
      <c r="B85" s="29">
        <f t="shared" si="8"/>
        <v>2016</v>
      </c>
      <c r="C85" s="29">
        <f t="shared" si="9"/>
        <v>12</v>
      </c>
      <c r="D85" s="44">
        <f>'Monthly Data'!J85</f>
        <v>15093391.950975668</v>
      </c>
      <c r="E85" s="46">
        <f t="shared" ca="1" si="11"/>
        <v>351.65000000000003</v>
      </c>
      <c r="F85" s="46">
        <f t="shared" ca="1" si="11"/>
        <v>0</v>
      </c>
      <c r="G85" s="29">
        <f>'Monthly Data'!BG85</f>
        <v>84</v>
      </c>
      <c r="H85" s="29">
        <f>'Monthly Data'!X85</f>
        <v>3203.9</v>
      </c>
      <c r="I85" s="44">
        <f>'Monthly Data'!BF85</f>
        <v>0</v>
      </c>
      <c r="J85" s="44">
        <f>'Monthly Data'!H85</f>
        <v>5297</v>
      </c>
      <c r="K85" s="29">
        <f>'Monthly Data'!BH85</f>
        <v>31</v>
      </c>
      <c r="M85" s="29">
        <f>'GS&lt;50 PW (2)'!$B$6</f>
        <v>-27557429.082861301</v>
      </c>
      <c r="N85" s="29">
        <f ca="1">E85*'GS&lt;50 PW (2)'!$B$7</f>
        <v>1751702.5836892056</v>
      </c>
      <c r="O85" s="29">
        <f ca="1">F85*'GS&lt;50 PW (2)'!$B$8</f>
        <v>0</v>
      </c>
      <c r="P85" s="29">
        <f>G85*'GS&lt;50 PW (2)'!$B$9</f>
        <v>-1946850.0386432917</v>
      </c>
      <c r="Q85" s="29">
        <f>H85*'GS&lt;50 PW (2)'!$B$10</f>
        <v>5644286.0914735636</v>
      </c>
      <c r="R85" s="44">
        <f>I85*'GS&lt;50 PW (2)'!$B$11</f>
        <v>0</v>
      </c>
      <c r="S85" s="157">
        <f>J85*'GS&lt;50 PW (2)'!$B$12</f>
        <v>26437478.200511757</v>
      </c>
      <c r="T85" s="157">
        <f>K85*'GS&lt;50 PW (2)'!$B$13</f>
        <v>10890537.925440541</v>
      </c>
      <c r="U85" s="28">
        <f t="shared" ca="1" si="10"/>
        <v>15219725.679610474</v>
      </c>
    </row>
    <row r="86" spans="1:21" x14ac:dyDescent="0.2">
      <c r="A86" s="45">
        <f>'Monthly Data'!A86</f>
        <v>42736</v>
      </c>
      <c r="B86" s="29">
        <f t="shared" si="8"/>
        <v>2017</v>
      </c>
      <c r="C86" s="29">
        <f t="shared" si="9"/>
        <v>1</v>
      </c>
      <c r="D86" s="44">
        <f>'Monthly Data'!J86</f>
        <v>15848949.82816771</v>
      </c>
      <c r="E86" s="46">
        <f t="shared" ca="1" si="11"/>
        <v>477.14</v>
      </c>
      <c r="F86" s="46">
        <f t="shared" ca="1" si="11"/>
        <v>0</v>
      </c>
      <c r="G86" s="29">
        <f>'Monthly Data'!BG86</f>
        <v>85</v>
      </c>
      <c r="H86" s="29">
        <f>'Monthly Data'!X86</f>
        <v>3213.3</v>
      </c>
      <c r="I86" s="44">
        <f>'Monthly Data'!BF86</f>
        <v>0</v>
      </c>
      <c r="J86" s="44">
        <f>'Monthly Data'!H86</f>
        <v>5303</v>
      </c>
      <c r="K86" s="29">
        <f>'Monthly Data'!BH86</f>
        <v>31</v>
      </c>
      <c r="M86" s="29">
        <f>'GS&lt;50 PW (2)'!$B$6</f>
        <v>-27557429.082861301</v>
      </c>
      <c r="N86" s="29">
        <f ca="1">E86*'GS&lt;50 PW (2)'!$B$7</f>
        <v>2376816.069334473</v>
      </c>
      <c r="O86" s="29">
        <f ca="1">F86*'GS&lt;50 PW (2)'!$B$8</f>
        <v>0</v>
      </c>
      <c r="P86" s="29">
        <f>G86*'GS&lt;50 PW (2)'!$B$9</f>
        <v>-1970026.8248176167</v>
      </c>
      <c r="Q86" s="29">
        <f>H86*'GS&lt;50 PW (2)'!$B$10</f>
        <v>5660845.9994793851</v>
      </c>
      <c r="R86" s="44">
        <f>I86*'GS&lt;50 PW (2)'!$B$11</f>
        <v>0</v>
      </c>
      <c r="S86" s="157">
        <f>J86*'GS&lt;50 PW (2)'!$B$12</f>
        <v>26467424.371779092</v>
      </c>
      <c r="T86" s="157">
        <f>K86*'GS&lt;50 PW (2)'!$B$13</f>
        <v>10890537.925440541</v>
      </c>
      <c r="U86" s="28">
        <f t="shared" ca="1" si="10"/>
        <v>15868168.458354576</v>
      </c>
    </row>
    <row r="87" spans="1:21" x14ac:dyDescent="0.2">
      <c r="A87" s="45">
        <f>'Monthly Data'!A87</f>
        <v>42767</v>
      </c>
      <c r="B87" s="29">
        <f t="shared" si="8"/>
        <v>2017</v>
      </c>
      <c r="C87" s="29">
        <f t="shared" si="9"/>
        <v>2</v>
      </c>
      <c r="D87" s="44">
        <f>'Monthly Data'!J87</f>
        <v>14155571.82816771</v>
      </c>
      <c r="E87" s="46">
        <f t="shared" ca="1" si="11"/>
        <v>417.05</v>
      </c>
      <c r="F87" s="46">
        <f t="shared" ca="1" si="11"/>
        <v>0</v>
      </c>
      <c r="G87" s="29">
        <f>'Monthly Data'!BG87</f>
        <v>86</v>
      </c>
      <c r="H87" s="29">
        <f>'Monthly Data'!X87</f>
        <v>3230.3</v>
      </c>
      <c r="I87" s="44">
        <f>'Monthly Data'!BF87</f>
        <v>0</v>
      </c>
      <c r="J87" s="44">
        <f>'Monthly Data'!H87</f>
        <v>5341</v>
      </c>
      <c r="K87" s="29">
        <f>'Monthly Data'!BH87</f>
        <v>28</v>
      </c>
      <c r="M87" s="29">
        <f>'GS&lt;50 PW (2)'!$B$6</f>
        <v>-27557429.082861301</v>
      </c>
      <c r="N87" s="29">
        <f ca="1">E87*'GS&lt;50 PW (2)'!$B$7</f>
        <v>2077484.8927273799</v>
      </c>
      <c r="O87" s="29">
        <f ca="1">F87*'GS&lt;50 PW (2)'!$B$8</f>
        <v>0</v>
      </c>
      <c r="P87" s="29">
        <f>G87*'GS&lt;50 PW (2)'!$B$9</f>
        <v>-1993203.6109919415</v>
      </c>
      <c r="Q87" s="29">
        <f>H87*'GS&lt;50 PW (2)'!$B$10</f>
        <v>5690794.769277147</v>
      </c>
      <c r="R87" s="44">
        <f>I87*'GS&lt;50 PW (2)'!$B$11</f>
        <v>0</v>
      </c>
      <c r="S87" s="157">
        <f>J87*'GS&lt;50 PW (2)'!$B$12</f>
        <v>26657083.456472207</v>
      </c>
      <c r="T87" s="157">
        <f>K87*'GS&lt;50 PW (2)'!$B$13</f>
        <v>9836614.9003979079</v>
      </c>
      <c r="U87" s="28">
        <f t="shared" ca="1" si="10"/>
        <v>14711345.325021401</v>
      </c>
    </row>
    <row r="88" spans="1:21" x14ac:dyDescent="0.2">
      <c r="A88" s="45">
        <f>'Monthly Data'!A88</f>
        <v>42795</v>
      </c>
      <c r="B88" s="29">
        <f t="shared" si="8"/>
        <v>2017</v>
      </c>
      <c r="C88" s="29">
        <f t="shared" si="9"/>
        <v>3</v>
      </c>
      <c r="D88" s="44">
        <f>'Monthly Data'!J88</f>
        <v>15108926.82816771</v>
      </c>
      <c r="E88" s="46">
        <f t="shared" ca="1" si="11"/>
        <v>332.70999999999992</v>
      </c>
      <c r="F88" s="46">
        <f t="shared" ca="1" si="11"/>
        <v>0</v>
      </c>
      <c r="G88" s="29">
        <f>'Monthly Data'!BG88</f>
        <v>87</v>
      </c>
      <c r="H88" s="29">
        <f>'Monthly Data'!X88</f>
        <v>3247.6</v>
      </c>
      <c r="I88" s="44">
        <f>'Monthly Data'!BF88</f>
        <v>1</v>
      </c>
      <c r="J88" s="44">
        <f>'Monthly Data'!H88</f>
        <v>5342</v>
      </c>
      <c r="K88" s="29">
        <f>'Monthly Data'!BH88</f>
        <v>31</v>
      </c>
      <c r="M88" s="29">
        <f>'GS&lt;50 PW (2)'!$B$6</f>
        <v>-27557429.082861301</v>
      </c>
      <c r="N88" s="29">
        <f ca="1">E88*'GS&lt;50 PW (2)'!$B$7</f>
        <v>1657355.2299708102</v>
      </c>
      <c r="O88" s="29">
        <f ca="1">F88*'GS&lt;50 PW (2)'!$B$8</f>
        <v>0</v>
      </c>
      <c r="P88" s="29">
        <f>G88*'GS&lt;50 PW (2)'!$B$9</f>
        <v>-2016380.3971662663</v>
      </c>
      <c r="Q88" s="29">
        <f>H88*'GS&lt;50 PW (2)'!$B$10</f>
        <v>5721272.0467772223</v>
      </c>
      <c r="R88" s="44">
        <f>I88*'GS&lt;50 PW (2)'!$B$11</f>
        <v>-215549.88615650401</v>
      </c>
      <c r="S88" s="157">
        <f>J88*'GS&lt;50 PW (2)'!$B$12</f>
        <v>26662074.485016763</v>
      </c>
      <c r="T88" s="157">
        <f>K88*'GS&lt;50 PW (2)'!$B$13</f>
        <v>10890537.925440541</v>
      </c>
      <c r="U88" s="28">
        <f t="shared" ca="1" si="10"/>
        <v>15141880.321021264</v>
      </c>
    </row>
    <row r="89" spans="1:21" x14ac:dyDescent="0.2">
      <c r="A89" s="45">
        <f>'Monthly Data'!A89</f>
        <v>42826</v>
      </c>
      <c r="B89" s="29">
        <f t="shared" si="8"/>
        <v>2017</v>
      </c>
      <c r="C89" s="29">
        <f t="shared" si="9"/>
        <v>4</v>
      </c>
      <c r="D89" s="44">
        <f>'Monthly Data'!J89</f>
        <v>13649563.82816771</v>
      </c>
      <c r="E89" s="46">
        <f t="shared" ca="1" si="11"/>
        <v>164.53999999999996</v>
      </c>
      <c r="F89" s="46">
        <f t="shared" ca="1" si="11"/>
        <v>0.16999999999999993</v>
      </c>
      <c r="G89" s="29">
        <f>'Monthly Data'!BG89</f>
        <v>88</v>
      </c>
      <c r="H89" s="29">
        <f>'Monthly Data'!X89</f>
        <v>3257.7</v>
      </c>
      <c r="I89" s="44">
        <f>'Monthly Data'!BF89</f>
        <v>1</v>
      </c>
      <c r="J89" s="44">
        <f>'Monthly Data'!H89</f>
        <v>5344</v>
      </c>
      <c r="K89" s="29">
        <f>'Monthly Data'!BH89</f>
        <v>30</v>
      </c>
      <c r="M89" s="29">
        <f>'GS&lt;50 PW (2)'!$B$6</f>
        <v>-27557429.082861301</v>
      </c>
      <c r="N89" s="29">
        <f ca="1">E89*'GS&lt;50 PW (2)'!$B$7</f>
        <v>819636.40870246489</v>
      </c>
      <c r="O89" s="29">
        <f ca="1">F89*'GS&lt;50 PW (2)'!$B$8</f>
        <v>2297.5650010986888</v>
      </c>
      <c r="P89" s="29">
        <f>G89*'GS&lt;50 PW (2)'!$B$9</f>
        <v>-2039557.1833405914</v>
      </c>
      <c r="Q89" s="29">
        <f>H89*'GS&lt;50 PW (2)'!$B$10</f>
        <v>5739065.139421775</v>
      </c>
      <c r="R89" s="44">
        <f>I89*'GS&lt;50 PW (2)'!$B$11</f>
        <v>-215549.88615650401</v>
      </c>
      <c r="S89" s="157">
        <f>J89*'GS&lt;50 PW (2)'!$B$12</f>
        <v>26672056.542105876</v>
      </c>
      <c r="T89" s="157">
        <f>K89*'GS&lt;50 PW (2)'!$B$13</f>
        <v>10539230.25042633</v>
      </c>
      <c r="U89" s="28">
        <f t="shared" ca="1" si="10"/>
        <v>13959749.753299154</v>
      </c>
    </row>
    <row r="90" spans="1:21" x14ac:dyDescent="0.2">
      <c r="A90" s="45">
        <f>'Monthly Data'!A90</f>
        <v>42856</v>
      </c>
      <c r="B90" s="29">
        <f t="shared" si="8"/>
        <v>2017</v>
      </c>
      <c r="C90" s="29">
        <f t="shared" si="9"/>
        <v>5</v>
      </c>
      <c r="D90" s="44">
        <f>'Monthly Data'!J90</f>
        <v>13851673.82816771</v>
      </c>
      <c r="E90" s="46">
        <f t="shared" ca="1" si="11"/>
        <v>35.92</v>
      </c>
      <c r="F90" s="46">
        <f t="shared" ca="1" si="11"/>
        <v>30.080000000000002</v>
      </c>
      <c r="G90" s="29">
        <f>'Monthly Data'!BG90</f>
        <v>89</v>
      </c>
      <c r="H90" s="29">
        <f>'Monthly Data'!X90</f>
        <v>3266.8</v>
      </c>
      <c r="I90" s="44">
        <f>'Monthly Data'!BF90</f>
        <v>1</v>
      </c>
      <c r="J90" s="44">
        <f>'Monthly Data'!H90</f>
        <v>5341</v>
      </c>
      <c r="K90" s="29">
        <f>'Monthly Data'!BH90</f>
        <v>31</v>
      </c>
      <c r="M90" s="29">
        <f>'GS&lt;50 PW (2)'!$B$6</f>
        <v>-27557429.082861301</v>
      </c>
      <c r="N90" s="29">
        <f ca="1">E90*'GS&lt;50 PW (2)'!$B$7</f>
        <v>178931.20092738877</v>
      </c>
      <c r="O90" s="29">
        <f ca="1">F90*'GS&lt;50 PW (2)'!$B$8</f>
        <v>406533.85431205056</v>
      </c>
      <c r="P90" s="29">
        <f>G90*'GS&lt;50 PW (2)'!$B$9</f>
        <v>-2062733.9695149162</v>
      </c>
      <c r="Q90" s="29">
        <f>H90*'GS&lt;50 PW (2)'!$B$10</f>
        <v>5755096.5397252841</v>
      </c>
      <c r="R90" s="44">
        <f>I90*'GS&lt;50 PW (2)'!$B$11</f>
        <v>-215549.88615650401</v>
      </c>
      <c r="S90" s="157">
        <f>J90*'GS&lt;50 PW (2)'!$B$12</f>
        <v>26657083.456472207</v>
      </c>
      <c r="T90" s="157">
        <f>K90*'GS&lt;50 PW (2)'!$B$13</f>
        <v>10890537.925440541</v>
      </c>
      <c r="U90" s="28">
        <f t="shared" ca="1" si="10"/>
        <v>14052470.03834475</v>
      </c>
    </row>
    <row r="91" spans="1:21" x14ac:dyDescent="0.2">
      <c r="A91" s="45">
        <f>'Monthly Data'!A91</f>
        <v>42887</v>
      </c>
      <c r="B91" s="29">
        <f t="shared" si="8"/>
        <v>2017</v>
      </c>
      <c r="C91" s="29">
        <f t="shared" si="9"/>
        <v>6</v>
      </c>
      <c r="D91" s="44">
        <f>'Monthly Data'!J91</f>
        <v>14441192.82816771</v>
      </c>
      <c r="E91" s="46">
        <f t="shared" ca="1" si="11"/>
        <v>0.37999999999999989</v>
      </c>
      <c r="F91" s="46">
        <f t="shared" ca="1" si="11"/>
        <v>94.58</v>
      </c>
      <c r="G91" s="29">
        <f>'Monthly Data'!BG91</f>
        <v>90</v>
      </c>
      <c r="H91" s="29">
        <f>'Monthly Data'!X91</f>
        <v>3268.7</v>
      </c>
      <c r="I91" s="44">
        <f>'Monthly Data'!BF91</f>
        <v>0</v>
      </c>
      <c r="J91" s="44">
        <f>'Monthly Data'!H91</f>
        <v>5339</v>
      </c>
      <c r="K91" s="29">
        <f>'Monthly Data'!BH91</f>
        <v>30</v>
      </c>
      <c r="M91" s="29">
        <f>'GS&lt;50 PW (2)'!$B$6</f>
        <v>-27557429.082861301</v>
      </c>
      <c r="N91" s="29">
        <f ca="1">E91*'GS&lt;50 PW (2)'!$B$7</f>
        <v>1892.9247314144686</v>
      </c>
      <c r="O91" s="29">
        <f ca="1">F91*'GS&lt;50 PW (2)'!$B$8</f>
        <v>1278257.045905377</v>
      </c>
      <c r="P91" s="29">
        <f>G91*'GS&lt;50 PW (2)'!$B$9</f>
        <v>-2085910.7556892412</v>
      </c>
      <c r="Q91" s="29">
        <f>H91*'GS&lt;50 PW (2)'!$B$10</f>
        <v>5758443.7551732687</v>
      </c>
      <c r="R91" s="44">
        <f>I91*'GS&lt;50 PW (2)'!$B$11</f>
        <v>0</v>
      </c>
      <c r="S91" s="157">
        <f>J91*'GS&lt;50 PW (2)'!$B$12</f>
        <v>26647101.399383098</v>
      </c>
      <c r="T91" s="157">
        <f>K91*'GS&lt;50 PW (2)'!$B$13</f>
        <v>10539230.25042633</v>
      </c>
      <c r="U91" s="28">
        <f t="shared" ca="1" si="10"/>
        <v>14581585.537068948</v>
      </c>
    </row>
    <row r="92" spans="1:21" x14ac:dyDescent="0.2">
      <c r="A92" s="45">
        <f>'Monthly Data'!A92</f>
        <v>42917</v>
      </c>
      <c r="B92" s="29">
        <f t="shared" si="8"/>
        <v>2017</v>
      </c>
      <c r="C92" s="29">
        <f t="shared" si="9"/>
        <v>7</v>
      </c>
      <c r="D92" s="44">
        <f>'Monthly Data'!J92</f>
        <v>15754820.82816771</v>
      </c>
      <c r="E92" s="46">
        <f t="shared" ca="1" si="11"/>
        <v>0</v>
      </c>
      <c r="F92" s="46">
        <f t="shared" ca="1" si="11"/>
        <v>206.28000000000003</v>
      </c>
      <c r="G92" s="29">
        <f>'Monthly Data'!BG92</f>
        <v>91</v>
      </c>
      <c r="H92" s="29">
        <f>'Monthly Data'!X92</f>
        <v>3270</v>
      </c>
      <c r="I92" s="44">
        <f>'Monthly Data'!BF92</f>
        <v>0</v>
      </c>
      <c r="J92" s="44">
        <f>'Monthly Data'!H92</f>
        <v>5337</v>
      </c>
      <c r="K92" s="29">
        <f>'Monthly Data'!BH92</f>
        <v>31</v>
      </c>
      <c r="M92" s="29">
        <f>'GS&lt;50 PW (2)'!$B$6</f>
        <v>-27557429.082861301</v>
      </c>
      <c r="N92" s="29">
        <f ca="1">E92*'GS&lt;50 PW (2)'!$B$7</f>
        <v>0</v>
      </c>
      <c r="O92" s="29">
        <f ca="1">F92*'GS&lt;50 PW (2)'!$B$8</f>
        <v>2787892.4025096344</v>
      </c>
      <c r="P92" s="29">
        <f>G92*'GS&lt;50 PW (2)'!$B$9</f>
        <v>-2109087.5418635658</v>
      </c>
      <c r="Q92" s="29">
        <f>H92*'GS&lt;50 PW (2)'!$B$10</f>
        <v>5760733.9552166266</v>
      </c>
      <c r="R92" s="44">
        <f>I92*'GS&lt;50 PW (2)'!$B$11</f>
        <v>0</v>
      </c>
      <c r="S92" s="157">
        <f>J92*'GS&lt;50 PW (2)'!$B$12</f>
        <v>26637119.342293985</v>
      </c>
      <c r="T92" s="157">
        <f>K92*'GS&lt;50 PW (2)'!$B$13</f>
        <v>10890537.925440541</v>
      </c>
      <c r="U92" s="28">
        <f t="shared" ca="1" si="10"/>
        <v>16409767.000735922</v>
      </c>
    </row>
    <row r="93" spans="1:21" x14ac:dyDescent="0.2">
      <c r="A93" s="45">
        <f>'Monthly Data'!A93</f>
        <v>42948</v>
      </c>
      <c r="B93" s="29">
        <f t="shared" si="8"/>
        <v>2017</v>
      </c>
      <c r="C93" s="29">
        <f t="shared" si="9"/>
        <v>8</v>
      </c>
      <c r="D93" s="44">
        <f>'Monthly Data'!J93</f>
        <v>15368995.82816771</v>
      </c>
      <c r="E93" s="46">
        <f t="shared" ca="1" si="11"/>
        <v>0</v>
      </c>
      <c r="F93" s="46">
        <f t="shared" ca="1" si="11"/>
        <v>177.64000000000001</v>
      </c>
      <c r="G93" s="29">
        <f>'Monthly Data'!BG93</f>
        <v>92</v>
      </c>
      <c r="H93" s="29">
        <f>'Monthly Data'!X93</f>
        <v>3278.6</v>
      </c>
      <c r="I93" s="44">
        <f>'Monthly Data'!BF93</f>
        <v>0</v>
      </c>
      <c r="J93" s="44">
        <f>'Monthly Data'!H93</f>
        <v>5344</v>
      </c>
      <c r="K93" s="29">
        <f>'Monthly Data'!BH93</f>
        <v>31</v>
      </c>
      <c r="M93" s="29">
        <f>'GS&lt;50 PW (2)'!$B$6</f>
        <v>-27557429.082861301</v>
      </c>
      <c r="N93" s="29">
        <f ca="1">E93*'GS&lt;50 PW (2)'!$B$7</f>
        <v>0</v>
      </c>
      <c r="O93" s="29">
        <f ca="1">F93*'GS&lt;50 PW (2)'!$B$8</f>
        <v>2400820.2752657137</v>
      </c>
      <c r="P93" s="29">
        <f>G93*'GS&lt;50 PW (2)'!$B$9</f>
        <v>-2132264.3280378911</v>
      </c>
      <c r="Q93" s="29">
        <f>H93*'GS&lt;50 PW (2)'!$B$10</f>
        <v>5775884.5093496125</v>
      </c>
      <c r="R93" s="44">
        <f>I93*'GS&lt;50 PW (2)'!$B$11</f>
        <v>0</v>
      </c>
      <c r="S93" s="157">
        <f>J93*'GS&lt;50 PW (2)'!$B$12</f>
        <v>26672056.542105876</v>
      </c>
      <c r="T93" s="157">
        <f>K93*'GS&lt;50 PW (2)'!$B$13</f>
        <v>10890537.925440541</v>
      </c>
      <c r="U93" s="28">
        <f t="shared" ca="1" si="10"/>
        <v>16049605.841262547</v>
      </c>
    </row>
    <row r="94" spans="1:21" x14ac:dyDescent="0.2">
      <c r="A94" s="45">
        <f>'Monthly Data'!A94</f>
        <v>42979</v>
      </c>
      <c r="B94" s="29">
        <f t="shared" si="8"/>
        <v>2017</v>
      </c>
      <c r="C94" s="29">
        <f t="shared" si="9"/>
        <v>9</v>
      </c>
      <c r="D94" s="44">
        <f>'Monthly Data'!J94</f>
        <v>14400007.82816771</v>
      </c>
      <c r="E94" s="46">
        <f t="shared" ref="E94:F109" ca="1" si="12">E82</f>
        <v>0.49000000000000005</v>
      </c>
      <c r="F94" s="46">
        <f t="shared" ca="1" si="12"/>
        <v>85.65</v>
      </c>
      <c r="G94" s="29">
        <f>'Monthly Data'!BG94</f>
        <v>93</v>
      </c>
      <c r="H94" s="29">
        <f>'Monthly Data'!X94</f>
        <v>3297.7</v>
      </c>
      <c r="I94" s="44">
        <f>'Monthly Data'!BF94</f>
        <v>1</v>
      </c>
      <c r="J94" s="44">
        <f>'Monthly Data'!H94</f>
        <v>5350</v>
      </c>
      <c r="K94" s="29">
        <f>'Monthly Data'!BH94</f>
        <v>30</v>
      </c>
      <c r="M94" s="29">
        <f>'GS&lt;50 PW (2)'!$B$6</f>
        <v>-27557429.082861301</v>
      </c>
      <c r="N94" s="29">
        <f ca="1">E94*'GS&lt;50 PW (2)'!$B$7</f>
        <v>2440.8766273502365</v>
      </c>
      <c r="O94" s="29">
        <f ca="1">F94*'GS&lt;50 PW (2)'!$B$8</f>
        <v>1157567.307906487</v>
      </c>
      <c r="P94" s="29">
        <f>G94*'GS&lt;50 PW (2)'!$B$9</f>
        <v>-2155441.1142122159</v>
      </c>
      <c r="Q94" s="29">
        <f>H94*'GS&lt;50 PW (2)'!$B$10</f>
        <v>5809532.8330635689</v>
      </c>
      <c r="R94" s="44">
        <f>I94*'GS&lt;50 PW (2)'!$B$11</f>
        <v>-215549.88615650401</v>
      </c>
      <c r="S94" s="157">
        <f>J94*'GS&lt;50 PW (2)'!$B$12</f>
        <v>26702002.71337321</v>
      </c>
      <c r="T94" s="157">
        <f>K94*'GS&lt;50 PW (2)'!$B$13</f>
        <v>10539230.25042633</v>
      </c>
      <c r="U94" s="28">
        <f t="shared" ca="1" si="10"/>
        <v>14282353.898166928</v>
      </c>
    </row>
    <row r="95" spans="1:21" x14ac:dyDescent="0.2">
      <c r="A95" s="45">
        <f>'Monthly Data'!A95</f>
        <v>43009</v>
      </c>
      <c r="B95" s="29">
        <f t="shared" si="8"/>
        <v>2017</v>
      </c>
      <c r="C95" s="29">
        <f t="shared" si="9"/>
        <v>10</v>
      </c>
      <c r="D95" s="44">
        <f>'Monthly Data'!J95</f>
        <v>14110097.82816771</v>
      </c>
      <c r="E95" s="46">
        <f t="shared" ca="1" si="12"/>
        <v>53.33000000000002</v>
      </c>
      <c r="F95" s="46">
        <f t="shared" ca="1" si="12"/>
        <v>12.219999999999999</v>
      </c>
      <c r="G95" s="29">
        <f>'Monthly Data'!BG95</f>
        <v>94</v>
      </c>
      <c r="H95" s="29">
        <f>'Monthly Data'!X95</f>
        <v>3320.8</v>
      </c>
      <c r="I95" s="44">
        <f>'Monthly Data'!BF95</f>
        <v>1</v>
      </c>
      <c r="J95" s="44">
        <f>'Monthly Data'!H95</f>
        <v>5350</v>
      </c>
      <c r="K95" s="29">
        <f>'Monthly Data'!BH95</f>
        <v>31</v>
      </c>
      <c r="M95" s="29">
        <f>'GS&lt;50 PW (2)'!$B$6</f>
        <v>-27557429.082861301</v>
      </c>
      <c r="N95" s="29">
        <f ca="1">E95*'GS&lt;50 PW (2)'!$B$7</f>
        <v>265657.04191140441</v>
      </c>
      <c r="O95" s="29">
        <f ca="1">F95*'GS&lt;50 PW (2)'!$B$8</f>
        <v>165154.37831427052</v>
      </c>
      <c r="P95" s="29">
        <f>G95*'GS&lt;50 PW (2)'!$B$9</f>
        <v>-2178617.9003865407</v>
      </c>
      <c r="Q95" s="29">
        <f>H95*'GS&lt;50 PW (2)'!$B$10</f>
        <v>5850227.9261417054</v>
      </c>
      <c r="R95" s="44">
        <f>I95*'GS&lt;50 PW (2)'!$B$11</f>
        <v>-215549.88615650401</v>
      </c>
      <c r="S95" s="157">
        <f>J95*'GS&lt;50 PW (2)'!$B$12</f>
        <v>26702002.71337321</v>
      </c>
      <c r="T95" s="157">
        <f>K95*'GS&lt;50 PW (2)'!$B$13</f>
        <v>10890537.925440541</v>
      </c>
      <c r="U95" s="28">
        <f t="shared" ca="1" si="10"/>
        <v>13921983.115776787</v>
      </c>
    </row>
    <row r="96" spans="1:21" x14ac:dyDescent="0.2">
      <c r="A96" s="45">
        <f>'Monthly Data'!A96</f>
        <v>43040</v>
      </c>
      <c r="B96" s="29">
        <f t="shared" si="8"/>
        <v>2017</v>
      </c>
      <c r="C96" s="29">
        <f t="shared" si="9"/>
        <v>11</v>
      </c>
      <c r="D96" s="44">
        <f>'Monthly Data'!J96</f>
        <v>14159381.82816771</v>
      </c>
      <c r="E96" s="46">
        <f t="shared" ca="1" si="12"/>
        <v>207.66000000000003</v>
      </c>
      <c r="F96" s="46">
        <f t="shared" ca="1" si="12"/>
        <v>1.0000000000000142E-2</v>
      </c>
      <c r="G96" s="29">
        <f>'Monthly Data'!BG96</f>
        <v>95</v>
      </c>
      <c r="H96" s="29">
        <f>'Monthly Data'!X96</f>
        <v>3335.4</v>
      </c>
      <c r="I96" s="44">
        <f>'Monthly Data'!BF96</f>
        <v>1</v>
      </c>
      <c r="J96" s="44">
        <f>'Monthly Data'!H96</f>
        <v>5353</v>
      </c>
      <c r="K96" s="29">
        <f>'Monthly Data'!BH96</f>
        <v>30</v>
      </c>
      <c r="M96" s="29">
        <f>'GS&lt;50 PW (2)'!$B$6</f>
        <v>-27557429.082861301</v>
      </c>
      <c r="N96" s="29">
        <f ca="1">E96*'GS&lt;50 PW (2)'!$B$7</f>
        <v>1034433.5519092861</v>
      </c>
      <c r="O96" s="29">
        <f ca="1">F96*'GS&lt;50 PW (2)'!$B$8</f>
        <v>135.15088241757192</v>
      </c>
      <c r="P96" s="29">
        <f>G96*'GS&lt;50 PW (2)'!$B$9</f>
        <v>-2201794.6865608655</v>
      </c>
      <c r="Q96" s="29">
        <f>H96*'GS&lt;50 PW (2)'!$B$10</f>
        <v>5875948.6343209594</v>
      </c>
      <c r="R96" s="44">
        <f>I96*'GS&lt;50 PW (2)'!$B$11</f>
        <v>-215549.88615650401</v>
      </c>
      <c r="S96" s="157">
        <f>J96*'GS&lt;50 PW (2)'!$B$12</f>
        <v>26716975.799006876</v>
      </c>
      <c r="T96" s="157">
        <f>K96*'GS&lt;50 PW (2)'!$B$13</f>
        <v>10539230.25042633</v>
      </c>
      <c r="U96" s="28">
        <f t="shared" ca="1" si="10"/>
        <v>14191949.730967201</v>
      </c>
    </row>
    <row r="97" spans="1:25" x14ac:dyDescent="0.2">
      <c r="A97" s="45">
        <f>'Monthly Data'!A97</f>
        <v>43070</v>
      </c>
      <c r="B97" s="29">
        <f t="shared" si="8"/>
        <v>2017</v>
      </c>
      <c r="C97" s="29">
        <f t="shared" si="9"/>
        <v>12</v>
      </c>
      <c r="D97" s="44">
        <f>'Monthly Data'!J97</f>
        <v>15720827.82816771</v>
      </c>
      <c r="E97" s="46">
        <f t="shared" ca="1" si="12"/>
        <v>351.65000000000003</v>
      </c>
      <c r="F97" s="46">
        <f t="shared" ca="1" si="12"/>
        <v>0</v>
      </c>
      <c r="G97" s="29">
        <f>'Monthly Data'!BG97</f>
        <v>96</v>
      </c>
      <c r="H97" s="29">
        <f>'Monthly Data'!X97</f>
        <v>3352.3</v>
      </c>
      <c r="I97" s="44">
        <f>'Monthly Data'!BF97</f>
        <v>0</v>
      </c>
      <c r="J97" s="44">
        <f>'Monthly Data'!H97</f>
        <v>5356</v>
      </c>
      <c r="K97" s="29">
        <f>'Monthly Data'!BH97</f>
        <v>31</v>
      </c>
      <c r="M97" s="29">
        <f>'GS&lt;50 PW (2)'!$B$6</f>
        <v>-27557429.082861301</v>
      </c>
      <c r="N97" s="29">
        <f ca="1">E97*'GS&lt;50 PW (2)'!$B$7</f>
        <v>1751702.5836892056</v>
      </c>
      <c r="O97" s="29">
        <f ca="1">F97*'GS&lt;50 PW (2)'!$B$8</f>
        <v>0</v>
      </c>
      <c r="P97" s="29">
        <f>G97*'GS&lt;50 PW (2)'!$B$9</f>
        <v>-2224971.4727351908</v>
      </c>
      <c r="Q97" s="29">
        <f>H97*'GS&lt;50 PW (2)'!$B$10</f>
        <v>5905721.2348846179</v>
      </c>
      <c r="R97" s="44">
        <f>I97*'GS&lt;50 PW (2)'!$B$11</f>
        <v>0</v>
      </c>
      <c r="S97" s="157">
        <f>J97*'GS&lt;50 PW (2)'!$B$12</f>
        <v>26731948.884640545</v>
      </c>
      <c r="T97" s="157">
        <f>K97*'GS&lt;50 PW (2)'!$B$13</f>
        <v>10890537.925440541</v>
      </c>
      <c r="U97" s="28">
        <f t="shared" ca="1" si="10"/>
        <v>15497510.073058417</v>
      </c>
    </row>
    <row r="98" spans="1:25" x14ac:dyDescent="0.2">
      <c r="A98" s="45">
        <f>'Monthly Data'!A98</f>
        <v>43101</v>
      </c>
      <c r="B98" s="29">
        <f t="shared" si="8"/>
        <v>2018</v>
      </c>
      <c r="C98" s="29">
        <f t="shared" si="9"/>
        <v>1</v>
      </c>
      <c r="D98" s="44">
        <f>'Monthly Data'!J98</f>
        <v>16637342.711502966</v>
      </c>
      <c r="E98" s="46">
        <f t="shared" ca="1" si="12"/>
        <v>477.14</v>
      </c>
      <c r="F98" s="46">
        <f t="shared" ca="1" si="12"/>
        <v>0</v>
      </c>
      <c r="G98" s="29">
        <f>'Monthly Data'!BG98</f>
        <v>97</v>
      </c>
      <c r="H98" s="29">
        <f>'Monthly Data'!X98</f>
        <v>3357.1</v>
      </c>
      <c r="I98" s="44">
        <f>'Monthly Data'!BF98</f>
        <v>0</v>
      </c>
      <c r="J98" s="44">
        <f>'Monthly Data'!H98</f>
        <v>5365</v>
      </c>
      <c r="K98" s="29">
        <f>'Monthly Data'!BH98</f>
        <v>31</v>
      </c>
      <c r="M98" s="29">
        <f>'GS&lt;50 PW (2)'!$B$6</f>
        <v>-27557429.082861301</v>
      </c>
      <c r="N98" s="29">
        <f ca="1">E98*'GS&lt;50 PW (2)'!$B$7</f>
        <v>2376816.069334473</v>
      </c>
      <c r="O98" s="29">
        <f ca="1">F98*'GS&lt;50 PW (2)'!$B$8</f>
        <v>0</v>
      </c>
      <c r="P98" s="29">
        <f>G98*'GS&lt;50 PW (2)'!$B$9</f>
        <v>-2248148.2589095156</v>
      </c>
      <c r="Q98" s="29">
        <f>H98*'GS&lt;50 PW (2)'!$B$10</f>
        <v>5914177.3581216326</v>
      </c>
      <c r="R98" s="44">
        <f>I98*'GS&lt;50 PW (2)'!$B$11</f>
        <v>0</v>
      </c>
      <c r="S98" s="157">
        <f>J98*'GS&lt;50 PW (2)'!$B$12</f>
        <v>26776868.141541544</v>
      </c>
      <c r="T98" s="157">
        <f>K98*'GS&lt;50 PW (2)'!$B$13</f>
        <v>10890537.925440541</v>
      </c>
      <c r="U98" s="28">
        <f t="shared" ca="1" si="10"/>
        <v>16152822.152667375</v>
      </c>
    </row>
    <row r="99" spans="1:25" x14ac:dyDescent="0.2">
      <c r="A99" s="45">
        <f>'Monthly Data'!A99</f>
        <v>43132</v>
      </c>
      <c r="B99" s="29">
        <f t="shared" si="8"/>
        <v>2018</v>
      </c>
      <c r="C99" s="29">
        <f t="shared" si="9"/>
        <v>2</v>
      </c>
      <c r="D99" s="44">
        <f>'Monthly Data'!J99</f>
        <v>14632746.711502966</v>
      </c>
      <c r="E99" s="46">
        <f t="shared" ca="1" si="12"/>
        <v>417.05</v>
      </c>
      <c r="F99" s="46">
        <f t="shared" ca="1" si="12"/>
        <v>0</v>
      </c>
      <c r="G99" s="29">
        <f>'Monthly Data'!BG99</f>
        <v>98</v>
      </c>
      <c r="H99" s="29">
        <f>'Monthly Data'!X99</f>
        <v>3356.1</v>
      </c>
      <c r="I99" s="44">
        <f>'Monthly Data'!BF99</f>
        <v>0</v>
      </c>
      <c r="J99" s="44">
        <f>'Monthly Data'!H99</f>
        <v>5367</v>
      </c>
      <c r="K99" s="29">
        <f>'Monthly Data'!BH99</f>
        <v>28</v>
      </c>
      <c r="M99" s="29">
        <f>'GS&lt;50 PW (2)'!$B$6</f>
        <v>-27557429.082861301</v>
      </c>
      <c r="N99" s="29">
        <f ca="1">E99*'GS&lt;50 PW (2)'!$B$7</f>
        <v>2077484.8927273799</v>
      </c>
      <c r="O99" s="29">
        <f ca="1">F99*'GS&lt;50 PW (2)'!$B$8</f>
        <v>0</v>
      </c>
      <c r="P99" s="29">
        <f>G99*'GS&lt;50 PW (2)'!$B$9</f>
        <v>-2271325.0450838404</v>
      </c>
      <c r="Q99" s="29">
        <f>H99*'GS&lt;50 PW (2)'!$B$10</f>
        <v>5912415.6657805881</v>
      </c>
      <c r="R99" s="44">
        <f>I99*'GS&lt;50 PW (2)'!$B$11</f>
        <v>0</v>
      </c>
      <c r="S99" s="157">
        <f>J99*'GS&lt;50 PW (2)'!$B$12</f>
        <v>26786850.198630657</v>
      </c>
      <c r="T99" s="157">
        <f>K99*'GS&lt;50 PW (2)'!$B$13</f>
        <v>9836614.9003979079</v>
      </c>
      <c r="U99" s="28">
        <f t="shared" ca="1" si="10"/>
        <v>14784611.529591393</v>
      </c>
    </row>
    <row r="100" spans="1:25" x14ac:dyDescent="0.2">
      <c r="A100" s="45">
        <f>'Monthly Data'!A100</f>
        <v>43160</v>
      </c>
      <c r="B100" s="29">
        <f t="shared" si="8"/>
        <v>2018</v>
      </c>
      <c r="C100" s="29">
        <f t="shared" si="9"/>
        <v>3</v>
      </c>
      <c r="D100" s="44">
        <f>'Monthly Data'!J100</f>
        <v>15492131.711502966</v>
      </c>
      <c r="E100" s="46">
        <f t="shared" ca="1" si="12"/>
        <v>332.70999999999992</v>
      </c>
      <c r="F100" s="46">
        <f t="shared" ca="1" si="12"/>
        <v>0</v>
      </c>
      <c r="G100" s="29">
        <f>'Monthly Data'!BG100</f>
        <v>99</v>
      </c>
      <c r="H100" s="29">
        <f>'Monthly Data'!X100</f>
        <v>3345.3</v>
      </c>
      <c r="I100" s="44">
        <f>'Monthly Data'!BF100</f>
        <v>1</v>
      </c>
      <c r="J100" s="44">
        <f>'Monthly Data'!H100</f>
        <v>5382</v>
      </c>
      <c r="K100" s="29">
        <f>'Monthly Data'!BH100</f>
        <v>31</v>
      </c>
      <c r="M100" s="29">
        <f>'GS&lt;50 PW (2)'!$B$6</f>
        <v>-27557429.082861301</v>
      </c>
      <c r="N100" s="29">
        <f ca="1">E100*'GS&lt;50 PW (2)'!$B$7</f>
        <v>1657355.2299708102</v>
      </c>
      <c r="O100" s="29">
        <f ca="1">F100*'GS&lt;50 PW (2)'!$B$8</f>
        <v>0</v>
      </c>
      <c r="P100" s="29">
        <f>G100*'GS&lt;50 PW (2)'!$B$9</f>
        <v>-2294501.8312581652</v>
      </c>
      <c r="Q100" s="29">
        <f>H100*'GS&lt;50 PW (2)'!$B$10</f>
        <v>5893389.3884973042</v>
      </c>
      <c r="R100" s="44">
        <f>I100*'GS&lt;50 PW (2)'!$B$11</f>
        <v>-215549.88615650401</v>
      </c>
      <c r="S100" s="157">
        <f>J100*'GS&lt;50 PW (2)'!$B$12</f>
        <v>26861715.626798995</v>
      </c>
      <c r="T100" s="157">
        <f>K100*'GS&lt;50 PW (2)'!$B$13</f>
        <v>10890537.925440541</v>
      </c>
      <c r="U100" s="28">
        <f t="shared" ca="1" si="10"/>
        <v>15235517.370431678</v>
      </c>
    </row>
    <row r="101" spans="1:25" x14ac:dyDescent="0.2">
      <c r="A101" s="45">
        <f>'Monthly Data'!A101</f>
        <v>43191</v>
      </c>
      <c r="B101" s="29">
        <f t="shared" si="8"/>
        <v>2018</v>
      </c>
      <c r="C101" s="29">
        <f t="shared" si="9"/>
        <v>4</v>
      </c>
      <c r="D101" s="44">
        <f>'Monthly Data'!J101</f>
        <v>14434908.711502966</v>
      </c>
      <c r="E101" s="46">
        <f t="shared" ca="1" si="12"/>
        <v>164.53999999999996</v>
      </c>
      <c r="F101" s="46">
        <f t="shared" ca="1" si="12"/>
        <v>0.16999999999999993</v>
      </c>
      <c r="G101" s="29">
        <f>'Monthly Data'!BG101</f>
        <v>100</v>
      </c>
      <c r="H101" s="29">
        <f>'Monthly Data'!X101</f>
        <v>3338.5</v>
      </c>
      <c r="I101" s="44">
        <f>'Monthly Data'!BF101</f>
        <v>1</v>
      </c>
      <c r="J101" s="44">
        <f>'Monthly Data'!H101</f>
        <v>5377</v>
      </c>
      <c r="K101" s="29">
        <f>'Monthly Data'!BH101</f>
        <v>30</v>
      </c>
      <c r="M101" s="29">
        <f>'GS&lt;50 PW (2)'!$B$6</f>
        <v>-27557429.082861301</v>
      </c>
      <c r="N101" s="29">
        <f ca="1">E101*'GS&lt;50 PW (2)'!$B$7</f>
        <v>819636.40870246489</v>
      </c>
      <c r="O101" s="29">
        <f ca="1">F101*'GS&lt;50 PW (2)'!$B$8</f>
        <v>2297.5650010986888</v>
      </c>
      <c r="P101" s="29">
        <f>G101*'GS&lt;50 PW (2)'!$B$9</f>
        <v>-2317678.61743249</v>
      </c>
      <c r="Q101" s="29">
        <f>H101*'GS&lt;50 PW (2)'!$B$10</f>
        <v>5881409.8805781985</v>
      </c>
      <c r="R101" s="44">
        <f>I101*'GS&lt;50 PW (2)'!$B$11</f>
        <v>-215549.88615650401</v>
      </c>
      <c r="S101" s="157">
        <f>J101*'GS&lt;50 PW (2)'!$B$12</f>
        <v>26836760.484076213</v>
      </c>
      <c r="T101" s="157">
        <f>K101*'GS&lt;50 PW (2)'!$B$13</f>
        <v>10539230.25042633</v>
      </c>
      <c r="U101" s="28">
        <f t="shared" ca="1" si="10"/>
        <v>13988677.002334014</v>
      </c>
    </row>
    <row r="102" spans="1:25" x14ac:dyDescent="0.2">
      <c r="A102" s="45">
        <f>'Monthly Data'!A102</f>
        <v>43221</v>
      </c>
      <c r="B102" s="29">
        <f t="shared" si="8"/>
        <v>2018</v>
      </c>
      <c r="C102" s="29">
        <f t="shared" si="9"/>
        <v>5</v>
      </c>
      <c r="D102" s="44">
        <f>'Monthly Data'!J102</f>
        <v>14790241.711502966</v>
      </c>
      <c r="E102" s="46">
        <f t="shared" ca="1" si="12"/>
        <v>35.92</v>
      </c>
      <c r="F102" s="46">
        <f t="shared" ca="1" si="12"/>
        <v>30.080000000000002</v>
      </c>
      <c r="G102" s="29">
        <f>'Monthly Data'!BG102</f>
        <v>101</v>
      </c>
      <c r="H102" s="29">
        <f>'Monthly Data'!X102</f>
        <v>3335</v>
      </c>
      <c r="I102" s="44">
        <f>'Monthly Data'!BF102</f>
        <v>1</v>
      </c>
      <c r="J102" s="44">
        <f>'Monthly Data'!H102</f>
        <v>5371</v>
      </c>
      <c r="K102" s="29">
        <f>'Monthly Data'!BH102</f>
        <v>31</v>
      </c>
      <c r="M102" s="29">
        <f>'GS&lt;50 PW (2)'!$B$6</f>
        <v>-27557429.082861301</v>
      </c>
      <c r="N102" s="29">
        <f ca="1">E102*'GS&lt;50 PW (2)'!$B$7</f>
        <v>178931.20092738877</v>
      </c>
      <c r="O102" s="29">
        <f ca="1">F102*'GS&lt;50 PW (2)'!$B$8</f>
        <v>406533.85431205056</v>
      </c>
      <c r="P102" s="29">
        <f>G102*'GS&lt;50 PW (2)'!$B$9</f>
        <v>-2340855.4036068153</v>
      </c>
      <c r="Q102" s="29">
        <f>H102*'GS&lt;50 PW (2)'!$B$10</f>
        <v>5875243.9573845416</v>
      </c>
      <c r="R102" s="44">
        <f>I102*'GS&lt;50 PW (2)'!$B$11</f>
        <v>-215549.88615650401</v>
      </c>
      <c r="S102" s="157">
        <f>J102*'GS&lt;50 PW (2)'!$B$12</f>
        <v>26806814.312808879</v>
      </c>
      <c r="T102" s="157">
        <f>K102*'GS&lt;50 PW (2)'!$B$13</f>
        <v>10890537.925440541</v>
      </c>
      <c r="U102" s="28">
        <f t="shared" ca="1" si="10"/>
        <v>14044226.878248783</v>
      </c>
    </row>
    <row r="103" spans="1:25" x14ac:dyDescent="0.2">
      <c r="A103" s="45">
        <f>'Monthly Data'!A103</f>
        <v>43252</v>
      </c>
      <c r="B103" s="29">
        <f t="shared" si="8"/>
        <v>2018</v>
      </c>
      <c r="C103" s="29">
        <f t="shared" si="9"/>
        <v>6</v>
      </c>
      <c r="D103" s="44">
        <f>'Monthly Data'!J103</f>
        <v>15588790.711502966</v>
      </c>
      <c r="E103" s="46">
        <f t="shared" ca="1" si="12"/>
        <v>0.37999999999999989</v>
      </c>
      <c r="F103" s="46">
        <f t="shared" ca="1" si="12"/>
        <v>94.58</v>
      </c>
      <c r="G103" s="29">
        <f>'Monthly Data'!BG103</f>
        <v>102</v>
      </c>
      <c r="H103" s="29">
        <f>'Monthly Data'!X103</f>
        <v>3341.9</v>
      </c>
      <c r="I103" s="44">
        <f>'Monthly Data'!BF103</f>
        <v>0</v>
      </c>
      <c r="J103" s="44">
        <f>'Monthly Data'!H103</f>
        <v>5437</v>
      </c>
      <c r="K103" s="29">
        <f>'Monthly Data'!BH103</f>
        <v>30</v>
      </c>
      <c r="M103" s="29">
        <f>'GS&lt;50 PW (2)'!$B$6</f>
        <v>-27557429.082861301</v>
      </c>
      <c r="N103" s="29">
        <f ca="1">E103*'GS&lt;50 PW (2)'!$B$7</f>
        <v>1892.9247314144686</v>
      </c>
      <c r="O103" s="29">
        <f ca="1">F103*'GS&lt;50 PW (2)'!$B$8</f>
        <v>1278257.045905377</v>
      </c>
      <c r="P103" s="29">
        <f>G103*'GS&lt;50 PW (2)'!$B$9</f>
        <v>-2364032.1897811401</v>
      </c>
      <c r="Q103" s="29">
        <f>H103*'GS&lt;50 PW (2)'!$B$10</f>
        <v>5887399.6345377509</v>
      </c>
      <c r="R103" s="44">
        <f>I103*'GS&lt;50 PW (2)'!$B$11</f>
        <v>0</v>
      </c>
      <c r="S103" s="157">
        <f>J103*'GS&lt;50 PW (2)'!$B$12</f>
        <v>27136222.196749561</v>
      </c>
      <c r="T103" s="157">
        <f>K103*'GS&lt;50 PW (2)'!$B$13</f>
        <v>10539230.25042633</v>
      </c>
      <c r="U103" s="28">
        <f t="shared" ca="1" si="10"/>
        <v>14921540.779707991</v>
      </c>
    </row>
    <row r="104" spans="1:25" x14ac:dyDescent="0.2">
      <c r="A104" s="45">
        <f>'Monthly Data'!A104</f>
        <v>43282</v>
      </c>
      <c r="B104" s="29">
        <f t="shared" si="8"/>
        <v>2018</v>
      </c>
      <c r="C104" s="29">
        <f t="shared" si="9"/>
        <v>7</v>
      </c>
      <c r="D104" s="44">
        <f>'Monthly Data'!J104</f>
        <v>17320094.711502966</v>
      </c>
      <c r="E104" s="46">
        <f t="shared" ca="1" si="12"/>
        <v>0</v>
      </c>
      <c r="F104" s="46">
        <f t="shared" ca="1" si="12"/>
        <v>206.28000000000003</v>
      </c>
      <c r="G104" s="29">
        <f>'Monthly Data'!BG104</f>
        <v>103</v>
      </c>
      <c r="H104" s="29">
        <f>'Monthly Data'!X104</f>
        <v>3357.7</v>
      </c>
      <c r="I104" s="44">
        <f>'Monthly Data'!BF104</f>
        <v>0</v>
      </c>
      <c r="J104" s="44">
        <f>'Monthly Data'!H104</f>
        <v>5443</v>
      </c>
      <c r="K104" s="29">
        <f>'Monthly Data'!BH104</f>
        <v>31</v>
      </c>
      <c r="M104" s="29">
        <f>'GS&lt;50 PW (2)'!$B$6</f>
        <v>-27557429.082861301</v>
      </c>
      <c r="N104" s="29">
        <f ca="1">E104*'GS&lt;50 PW (2)'!$B$7</f>
        <v>0</v>
      </c>
      <c r="O104" s="29">
        <f ca="1">F104*'GS&lt;50 PW (2)'!$B$8</f>
        <v>2787892.4025096344</v>
      </c>
      <c r="P104" s="29">
        <f>G104*'GS&lt;50 PW (2)'!$B$9</f>
        <v>-2387208.9759554649</v>
      </c>
      <c r="Q104" s="29">
        <f>H104*'GS&lt;50 PW (2)'!$B$10</f>
        <v>5915234.3735262593</v>
      </c>
      <c r="R104" s="44">
        <f>I104*'GS&lt;50 PW (2)'!$B$11</f>
        <v>0</v>
      </c>
      <c r="S104" s="157">
        <f>J104*'GS&lt;50 PW (2)'!$B$12</f>
        <v>27166168.368016895</v>
      </c>
      <c r="T104" s="157">
        <f>K104*'GS&lt;50 PW (2)'!$B$13</f>
        <v>10890537.925440541</v>
      </c>
      <c r="U104" s="28">
        <f t="shared" ca="1" si="10"/>
        <v>16815195.010676563</v>
      </c>
    </row>
    <row r="105" spans="1:25" x14ac:dyDescent="0.2">
      <c r="A105" s="45">
        <f>'Monthly Data'!A105</f>
        <v>43313</v>
      </c>
      <c r="B105" s="29">
        <f t="shared" si="8"/>
        <v>2018</v>
      </c>
      <c r="C105" s="29">
        <f t="shared" si="9"/>
        <v>8</v>
      </c>
      <c r="D105" s="44">
        <f>'Monthly Data'!J105</f>
        <v>17125835.711502966</v>
      </c>
      <c r="E105" s="46">
        <f t="shared" ca="1" si="12"/>
        <v>0</v>
      </c>
      <c r="F105" s="46">
        <f t="shared" ca="1" si="12"/>
        <v>177.64000000000001</v>
      </c>
      <c r="G105" s="29">
        <f>'Monthly Data'!BG105</f>
        <v>104</v>
      </c>
      <c r="H105" s="29">
        <f>'Monthly Data'!X105</f>
        <v>3354.6</v>
      </c>
      <c r="I105" s="44">
        <f>'Monthly Data'!BF105</f>
        <v>0</v>
      </c>
      <c r="J105" s="44">
        <f>'Monthly Data'!H105</f>
        <v>5466</v>
      </c>
      <c r="K105" s="29">
        <f>'Monthly Data'!BH105</f>
        <v>31</v>
      </c>
      <c r="M105" s="29">
        <f>'GS&lt;50 PW (2)'!$B$6</f>
        <v>-27557429.082861301</v>
      </c>
      <c r="N105" s="29">
        <f ca="1">E105*'GS&lt;50 PW (2)'!$B$7</f>
        <v>0</v>
      </c>
      <c r="O105" s="29">
        <f ca="1">F105*'GS&lt;50 PW (2)'!$B$8</f>
        <v>2400820.2752657137</v>
      </c>
      <c r="P105" s="29">
        <f>G105*'GS&lt;50 PW (2)'!$B$9</f>
        <v>-2410385.7621297897</v>
      </c>
      <c r="Q105" s="29">
        <f>H105*'GS&lt;50 PW (2)'!$B$10</f>
        <v>5909773.1272690203</v>
      </c>
      <c r="R105" s="44">
        <f>I105*'GS&lt;50 PW (2)'!$B$11</f>
        <v>0</v>
      </c>
      <c r="S105" s="157">
        <f>J105*'GS&lt;50 PW (2)'!$B$12</f>
        <v>27280962.024541676</v>
      </c>
      <c r="T105" s="157">
        <f>K105*'GS&lt;50 PW (2)'!$B$13</f>
        <v>10890537.925440541</v>
      </c>
      <c r="U105" s="28">
        <f t="shared" ca="1" si="10"/>
        <v>16514278.507525859</v>
      </c>
    </row>
    <row r="106" spans="1:25" x14ac:dyDescent="0.2">
      <c r="A106" s="45">
        <f>'Monthly Data'!A106</f>
        <v>43344</v>
      </c>
      <c r="B106" s="29">
        <f t="shared" si="8"/>
        <v>2018</v>
      </c>
      <c r="C106" s="29">
        <f t="shared" si="9"/>
        <v>9</v>
      </c>
      <c r="D106" s="44">
        <f>'Monthly Data'!J106</f>
        <v>15289545.711502966</v>
      </c>
      <c r="E106" s="46">
        <f t="shared" ca="1" si="12"/>
        <v>0.49000000000000005</v>
      </c>
      <c r="F106" s="46">
        <f t="shared" ca="1" si="12"/>
        <v>85.65</v>
      </c>
      <c r="G106" s="29">
        <f>'Monthly Data'!BG106</f>
        <v>105</v>
      </c>
      <c r="H106" s="29">
        <f>'Monthly Data'!X106</f>
        <v>3347.2</v>
      </c>
      <c r="I106" s="44">
        <f>'Monthly Data'!BF106</f>
        <v>1</v>
      </c>
      <c r="J106" s="44">
        <f>'Monthly Data'!H106</f>
        <v>5466</v>
      </c>
      <c r="K106" s="29">
        <f>'Monthly Data'!BH106</f>
        <v>30</v>
      </c>
      <c r="M106" s="29">
        <f>'GS&lt;50 PW (2)'!$B$6</f>
        <v>-27557429.082861301</v>
      </c>
      <c r="N106" s="29">
        <f ca="1">E106*'GS&lt;50 PW (2)'!$B$7</f>
        <v>2440.8766273502365</v>
      </c>
      <c r="O106" s="29">
        <f ca="1">F106*'GS&lt;50 PW (2)'!$B$8</f>
        <v>1157567.307906487</v>
      </c>
      <c r="P106" s="29">
        <f>G106*'GS&lt;50 PW (2)'!$B$9</f>
        <v>-2433562.5483041145</v>
      </c>
      <c r="Q106" s="29">
        <f>H106*'GS&lt;50 PW (2)'!$B$10</f>
        <v>5896736.6039452888</v>
      </c>
      <c r="R106" s="44">
        <f>I106*'GS&lt;50 PW (2)'!$B$11</f>
        <v>-215549.88615650401</v>
      </c>
      <c r="S106" s="157">
        <f>J106*'GS&lt;50 PW (2)'!$B$12</f>
        <v>27280962.024541676</v>
      </c>
      <c r="T106" s="157">
        <f>K106*'GS&lt;50 PW (2)'!$B$13</f>
        <v>10539230.25042633</v>
      </c>
      <c r="U106" s="28">
        <f t="shared" ca="1" si="10"/>
        <v>14670395.546125215</v>
      </c>
    </row>
    <row r="107" spans="1:25" x14ac:dyDescent="0.2">
      <c r="A107" s="45">
        <v>43374</v>
      </c>
      <c r="B107" s="29">
        <f t="shared" si="8"/>
        <v>2018</v>
      </c>
      <c r="C107" s="29">
        <f t="shared" si="9"/>
        <v>10</v>
      </c>
      <c r="D107" s="44">
        <f>'Monthly Data'!J107</f>
        <v>14360792.711502966</v>
      </c>
      <c r="E107" s="46">
        <f t="shared" ca="1" si="12"/>
        <v>53.33000000000002</v>
      </c>
      <c r="F107" s="46">
        <f t="shared" ca="1" si="12"/>
        <v>12.219999999999999</v>
      </c>
      <c r="G107" s="29">
        <f>'Monthly Data'!BG107</f>
        <v>106</v>
      </c>
      <c r="H107" s="29">
        <f>'Monthly Data'!X107</f>
        <v>3346.6</v>
      </c>
      <c r="I107" s="44">
        <f>'Monthly Data'!BF107</f>
        <v>1</v>
      </c>
      <c r="J107" s="44">
        <f>'Monthly Data'!H107</f>
        <v>5469</v>
      </c>
      <c r="K107" s="29">
        <f>'Monthly Data'!BH107</f>
        <v>31</v>
      </c>
      <c r="M107" s="29">
        <f>'GS&lt;50 PW (2)'!$B$6</f>
        <v>-27557429.082861301</v>
      </c>
      <c r="N107" s="29">
        <f ca="1">E107*'GS&lt;50 PW (2)'!$B$7</f>
        <v>265657.04191140441</v>
      </c>
      <c r="O107" s="29">
        <f ca="1">F107*'GS&lt;50 PW (2)'!$B$8</f>
        <v>165154.37831427052</v>
      </c>
      <c r="P107" s="29">
        <f>G107*'GS&lt;50 PW (2)'!$B$9</f>
        <v>-2456739.3344784398</v>
      </c>
      <c r="Q107" s="29">
        <f>H107*'GS&lt;50 PW (2)'!$B$10</f>
        <v>5895679.5885406621</v>
      </c>
      <c r="R107" s="44">
        <f>I107*'GS&lt;50 PW (2)'!$B$11</f>
        <v>-215549.88615650401</v>
      </c>
      <c r="S107" s="157">
        <f>J107*'GS&lt;50 PW (2)'!$B$12</f>
        <v>27295935.110175341</v>
      </c>
      <c r="T107" s="157">
        <f>K107*'GS&lt;50 PW (2)'!$B$13</f>
        <v>10890537.925440541</v>
      </c>
      <c r="U107" s="28">
        <f t="shared" ca="1" si="10"/>
        <v>14283245.740885979</v>
      </c>
    </row>
    <row r="108" spans="1:25" x14ac:dyDescent="0.2">
      <c r="A108" s="45">
        <v>43405</v>
      </c>
      <c r="B108" s="29">
        <f t="shared" si="8"/>
        <v>2018</v>
      </c>
      <c r="C108" s="29">
        <f t="shared" si="9"/>
        <v>11</v>
      </c>
      <c r="D108" s="44">
        <f>'Monthly Data'!J108</f>
        <v>14828956.711502966</v>
      </c>
      <c r="E108" s="46">
        <f t="shared" ca="1" si="12"/>
        <v>207.66000000000003</v>
      </c>
      <c r="F108" s="46">
        <f t="shared" ca="1" si="12"/>
        <v>1.0000000000000142E-2</v>
      </c>
      <c r="G108" s="29">
        <f>'Monthly Data'!BG108</f>
        <v>107</v>
      </c>
      <c r="H108" s="29">
        <f>'Monthly Data'!X108</f>
        <v>3365.9</v>
      </c>
      <c r="I108" s="44">
        <f>'Monthly Data'!BF108</f>
        <v>1</v>
      </c>
      <c r="J108" s="44">
        <f>'Monthly Data'!H108</f>
        <v>5496</v>
      </c>
      <c r="K108" s="29">
        <f>'Monthly Data'!BH108</f>
        <v>30</v>
      </c>
      <c r="M108" s="29">
        <f>'GS&lt;50 PW (2)'!$B$6</f>
        <v>-27557429.082861301</v>
      </c>
      <c r="N108" s="29">
        <f ca="1">E108*'GS&lt;50 PW (2)'!$B$7</f>
        <v>1034433.5519092861</v>
      </c>
      <c r="O108" s="29">
        <f ca="1">F108*'GS&lt;50 PW (2)'!$B$8</f>
        <v>135.15088241757192</v>
      </c>
      <c r="P108" s="29">
        <f>G108*'GS&lt;50 PW (2)'!$B$9</f>
        <v>-2479916.1206527646</v>
      </c>
      <c r="Q108" s="29">
        <f>H108*'GS&lt;50 PW (2)'!$B$10</f>
        <v>5929680.2507228274</v>
      </c>
      <c r="R108" s="44">
        <f>I108*'GS&lt;50 PW (2)'!$B$11</f>
        <v>-215549.88615650401</v>
      </c>
      <c r="S108" s="157">
        <f>J108*'GS&lt;50 PW (2)'!$B$12</f>
        <v>27430692.880878348</v>
      </c>
      <c r="T108" s="157">
        <f>K108*'GS&lt;50 PW (2)'!$B$13</f>
        <v>10539230.25042633</v>
      </c>
      <c r="U108" s="28">
        <f t="shared" ca="1" si="10"/>
        <v>14681276.995148644</v>
      </c>
    </row>
    <row r="109" spans="1:25" x14ac:dyDescent="0.2">
      <c r="A109" s="45">
        <v>43435</v>
      </c>
      <c r="B109" s="29">
        <f t="shared" si="8"/>
        <v>2018</v>
      </c>
      <c r="C109" s="29">
        <f t="shared" si="9"/>
        <v>12</v>
      </c>
      <c r="D109" s="44">
        <f>'Monthly Data'!J109</f>
        <v>15678882.711502966</v>
      </c>
      <c r="E109" s="46">
        <f t="shared" ca="1" si="12"/>
        <v>351.65000000000003</v>
      </c>
      <c r="F109" s="46">
        <f t="shared" ca="1" si="12"/>
        <v>0</v>
      </c>
      <c r="G109" s="29">
        <f>'Monthly Data'!BG109</f>
        <v>108</v>
      </c>
      <c r="H109" s="29">
        <f>'Monthly Data'!X109</f>
        <v>3382.8</v>
      </c>
      <c r="I109" s="44">
        <f>'Monthly Data'!BF109</f>
        <v>0</v>
      </c>
      <c r="J109" s="44">
        <f>'Monthly Data'!H109</f>
        <v>5494</v>
      </c>
      <c r="K109" s="29">
        <f>'Monthly Data'!BH109</f>
        <v>31</v>
      </c>
      <c r="M109" s="29">
        <f>'GS&lt;50 PW (2)'!$B$6</f>
        <v>-27557429.082861301</v>
      </c>
      <c r="N109" s="29">
        <f ca="1">E109*'GS&lt;50 PW (2)'!$B$7</f>
        <v>1751702.5836892056</v>
      </c>
      <c r="O109" s="29">
        <f ca="1">F109*'GS&lt;50 PW (2)'!$B$8</f>
        <v>0</v>
      </c>
      <c r="P109" s="29">
        <f>G109*'GS&lt;50 PW (2)'!$B$9</f>
        <v>-2503092.9068270894</v>
      </c>
      <c r="Q109" s="29">
        <f>H109*'GS&lt;50 PW (2)'!$B$10</f>
        <v>5959452.8512864858</v>
      </c>
      <c r="R109" s="44">
        <f>I109*'GS&lt;50 PW (2)'!$B$11</f>
        <v>0</v>
      </c>
      <c r="S109" s="157">
        <f>J109*'GS&lt;50 PW (2)'!$B$12</f>
        <v>27420710.823789235</v>
      </c>
      <c r="T109" s="157">
        <f>K109*'GS&lt;50 PW (2)'!$B$13</f>
        <v>10890537.925440541</v>
      </c>
      <c r="U109" s="28">
        <f t="shared" ca="1" si="10"/>
        <v>15961882.194517078</v>
      </c>
    </row>
    <row r="110" spans="1:25" x14ac:dyDescent="0.2">
      <c r="A110" s="45">
        <v>43466</v>
      </c>
      <c r="B110" s="29">
        <f t="shared" si="8"/>
        <v>2019</v>
      </c>
      <c r="C110" s="29">
        <f t="shared" si="9"/>
        <v>1</v>
      </c>
      <c r="D110" s="44">
        <f>'Monthly Data'!J110</f>
        <v>16768813.412260393</v>
      </c>
      <c r="E110" s="46">
        <f t="shared" ref="E110:F125" ca="1" si="13">E98</f>
        <v>477.14</v>
      </c>
      <c r="F110" s="46">
        <f t="shared" ca="1" si="13"/>
        <v>0</v>
      </c>
      <c r="G110" s="29">
        <f>'Monthly Data'!BG110</f>
        <v>109</v>
      </c>
      <c r="H110" s="29">
        <f>'Monthly Data'!X110</f>
        <v>3394.9</v>
      </c>
      <c r="I110" s="44">
        <f>'Monthly Data'!BF110</f>
        <v>0</v>
      </c>
      <c r="J110" s="44">
        <f>'Monthly Data'!H110</f>
        <v>5499</v>
      </c>
      <c r="K110" s="29">
        <f>K62</f>
        <v>31</v>
      </c>
      <c r="M110" s="29">
        <f>'GS&lt;50 PW (2)'!$B$6</f>
        <v>-27557429.082861301</v>
      </c>
      <c r="N110" s="29">
        <f ca="1">E110*'GS&lt;50 PW (2)'!$B$7</f>
        <v>2376816.069334473</v>
      </c>
      <c r="O110" s="29">
        <f ca="1">F110*'GS&lt;50 PW (2)'!$B$8</f>
        <v>0</v>
      </c>
      <c r="P110" s="29">
        <f>G110*'GS&lt;50 PW (2)'!$B$9</f>
        <v>-2526269.6930014142</v>
      </c>
      <c r="Q110" s="29">
        <f>H110*'GS&lt;50 PW (2)'!$B$10</f>
        <v>5980769.3286131276</v>
      </c>
      <c r="R110" s="44">
        <f>I110*'GS&lt;50 PW (2)'!$B$11</f>
        <v>0</v>
      </c>
      <c r="S110" s="157">
        <f>J110*'GS&lt;50 PW (2)'!$B$12</f>
        <v>27445665.966512017</v>
      </c>
      <c r="T110" s="157">
        <f>K110*'GS&lt;50 PW (2)'!$B$13</f>
        <v>10890537.925440541</v>
      </c>
      <c r="U110" s="28">
        <f t="shared" ca="1" si="10"/>
        <v>16610090.514037443</v>
      </c>
    </row>
    <row r="111" spans="1:25" x14ac:dyDescent="0.2">
      <c r="A111" s="45">
        <v>43497</v>
      </c>
      <c r="B111" s="29">
        <f t="shared" si="8"/>
        <v>2019</v>
      </c>
      <c r="C111" s="29">
        <f t="shared" si="9"/>
        <v>2</v>
      </c>
      <c r="D111" s="44">
        <f>'Monthly Data'!J111</f>
        <v>15507441.412260393</v>
      </c>
      <c r="E111" s="46">
        <f t="shared" ca="1" si="13"/>
        <v>417.05</v>
      </c>
      <c r="F111" s="46">
        <f t="shared" ca="1" si="13"/>
        <v>0</v>
      </c>
      <c r="G111" s="29">
        <f>'Monthly Data'!BG111</f>
        <v>110</v>
      </c>
      <c r="H111" s="29">
        <f>'Monthly Data'!X111</f>
        <v>3412.3</v>
      </c>
      <c r="I111" s="44">
        <f>'Monthly Data'!BF111</f>
        <v>0</v>
      </c>
      <c r="J111" s="44">
        <f>'Monthly Data'!H111</f>
        <v>5507</v>
      </c>
      <c r="K111" s="29">
        <f t="shared" ref="K111:K145" si="14">K63</f>
        <v>28</v>
      </c>
      <c r="M111" s="29">
        <f>'GS&lt;50 PW (2)'!$B$6</f>
        <v>-27557429.082861301</v>
      </c>
      <c r="N111" s="29">
        <f ca="1">E111*'GS&lt;50 PW (2)'!$B$7</f>
        <v>2077484.8927273799</v>
      </c>
      <c r="O111" s="29">
        <f ca="1">F111*'GS&lt;50 PW (2)'!$B$8</f>
        <v>0</v>
      </c>
      <c r="P111" s="29">
        <f>G111*'GS&lt;50 PW (2)'!$B$9</f>
        <v>-2549446.479175739</v>
      </c>
      <c r="Q111" s="29">
        <f>H111*'GS&lt;50 PW (2)'!$B$10</f>
        <v>6011422.7753473083</v>
      </c>
      <c r="R111" s="44">
        <f>I111*'GS&lt;50 PW (2)'!$B$11</f>
        <v>0</v>
      </c>
      <c r="S111" s="157">
        <f>J111*'GS&lt;50 PW (2)'!$B$12</f>
        <v>27485594.19486846</v>
      </c>
      <c r="T111" s="157">
        <f>K111*'GS&lt;50 PW (2)'!$B$13</f>
        <v>9836614.9003979079</v>
      </c>
      <c r="U111" s="28">
        <f t="shared" ca="1" si="10"/>
        <v>15304241.201304015</v>
      </c>
    </row>
    <row r="112" spans="1:25" x14ac:dyDescent="0.2">
      <c r="A112" s="45">
        <v>43525</v>
      </c>
      <c r="B112" s="29">
        <f t="shared" si="8"/>
        <v>2019</v>
      </c>
      <c r="C112" s="29">
        <f t="shared" si="9"/>
        <v>3</v>
      </c>
      <c r="D112" s="44">
        <f>'Monthly Data'!J112</f>
        <v>16257283.412260393</v>
      </c>
      <c r="E112" s="46">
        <f t="shared" ca="1" si="13"/>
        <v>332.70999999999992</v>
      </c>
      <c r="F112" s="46">
        <f t="shared" ca="1" si="13"/>
        <v>0</v>
      </c>
      <c r="G112" s="29">
        <f>'Monthly Data'!BG112</f>
        <v>111</v>
      </c>
      <c r="H112" s="29">
        <f>'Monthly Data'!X112</f>
        <v>3430.6</v>
      </c>
      <c r="I112" s="44">
        <f>'Monthly Data'!BF112</f>
        <v>1</v>
      </c>
      <c r="J112" s="44">
        <f>'Monthly Data'!H112</f>
        <v>5500</v>
      </c>
      <c r="K112" s="29">
        <f t="shared" si="14"/>
        <v>31</v>
      </c>
      <c r="M112" s="29">
        <f>'GS&lt;50 PW (2)'!$B$6</f>
        <v>-27557429.082861301</v>
      </c>
      <c r="N112" s="29">
        <f ca="1">E112*'GS&lt;50 PW (2)'!$B$7</f>
        <v>1657355.2299708102</v>
      </c>
      <c r="O112" s="29">
        <f ca="1">F112*'GS&lt;50 PW (2)'!$B$8</f>
        <v>0</v>
      </c>
      <c r="P112" s="29">
        <f>G112*'GS&lt;50 PW (2)'!$B$9</f>
        <v>-2572623.2653500643</v>
      </c>
      <c r="Q112" s="29">
        <f>H112*'GS&lt;50 PW (2)'!$B$10</f>
        <v>6043661.7451884281</v>
      </c>
      <c r="R112" s="44">
        <f>I112*'GS&lt;50 PW (2)'!$B$11</f>
        <v>-215549.88615650401</v>
      </c>
      <c r="S112" s="157">
        <f>J112*'GS&lt;50 PW (2)'!$B$12</f>
        <v>27450656.99505657</v>
      </c>
      <c r="T112" s="157">
        <f>K112*'GS&lt;50 PW (2)'!$B$13</f>
        <v>10890537.925440541</v>
      </c>
      <c r="U112" s="28">
        <f t="shared" ca="1" si="10"/>
        <v>15696609.661288479</v>
      </c>
      <c r="X112" s="26"/>
      <c r="Y112" s="47"/>
    </row>
    <row r="113" spans="1:25" x14ac:dyDescent="0.2">
      <c r="A113" s="45">
        <v>43556</v>
      </c>
      <c r="B113" s="29">
        <f t="shared" si="8"/>
        <v>2019</v>
      </c>
      <c r="C113" s="29">
        <f t="shared" si="9"/>
        <v>4</v>
      </c>
      <c r="D113" s="44">
        <f>'Monthly Data'!J113</f>
        <v>14467856.412260393</v>
      </c>
      <c r="E113" s="46">
        <f t="shared" ca="1" si="13"/>
        <v>164.53999999999996</v>
      </c>
      <c r="F113" s="46">
        <f t="shared" ca="1" si="13"/>
        <v>0.16999999999999993</v>
      </c>
      <c r="G113" s="29">
        <f>'Monthly Data'!BG113</f>
        <v>112</v>
      </c>
      <c r="H113" s="29">
        <f>'Monthly Data'!X113</f>
        <v>3447.9</v>
      </c>
      <c r="I113" s="44">
        <f>'Monthly Data'!BF113</f>
        <v>1</v>
      </c>
      <c r="J113" s="44">
        <f>'Monthly Data'!H113</f>
        <v>5496</v>
      </c>
      <c r="K113" s="29">
        <f t="shared" si="14"/>
        <v>30</v>
      </c>
      <c r="M113" s="29">
        <f>'GS&lt;50 PW (2)'!$B$6</f>
        <v>-27557429.082861301</v>
      </c>
      <c r="N113" s="29">
        <f ca="1">E113*'GS&lt;50 PW (2)'!$B$7</f>
        <v>819636.40870246489</v>
      </c>
      <c r="O113" s="29">
        <f ca="1">F113*'GS&lt;50 PW (2)'!$B$8</f>
        <v>2297.5650010986888</v>
      </c>
      <c r="P113" s="29">
        <f>G113*'GS&lt;50 PW (2)'!$B$9</f>
        <v>-2595800.0515243891</v>
      </c>
      <c r="Q113" s="29">
        <f>H113*'GS&lt;50 PW (2)'!$B$10</f>
        <v>6074139.0226885043</v>
      </c>
      <c r="R113" s="44">
        <f>I113*'GS&lt;50 PW (2)'!$B$11</f>
        <v>-215549.88615650401</v>
      </c>
      <c r="S113" s="157">
        <f>J113*'GS&lt;50 PW (2)'!$B$12</f>
        <v>27430692.880878348</v>
      </c>
      <c r="T113" s="157">
        <f>K113*'GS&lt;50 PW (2)'!$B$13</f>
        <v>10539230.25042633</v>
      </c>
      <c r="U113" s="28">
        <f t="shared" ca="1" si="10"/>
        <v>14497217.107154556</v>
      </c>
      <c r="X113" s="26"/>
      <c r="Y113" s="47"/>
    </row>
    <row r="114" spans="1:25" x14ac:dyDescent="0.2">
      <c r="A114" s="45">
        <v>43586</v>
      </c>
      <c r="B114" s="29">
        <f t="shared" si="8"/>
        <v>2019</v>
      </c>
      <c r="C114" s="29">
        <f t="shared" si="9"/>
        <v>5</v>
      </c>
      <c r="D114" s="44">
        <f>'Monthly Data'!J114</f>
        <v>14209768.412260393</v>
      </c>
      <c r="E114" s="46">
        <f t="shared" ca="1" si="13"/>
        <v>35.92</v>
      </c>
      <c r="F114" s="46">
        <f t="shared" ca="1" si="13"/>
        <v>30.080000000000002</v>
      </c>
      <c r="G114" s="29">
        <f>'Monthly Data'!BG114</f>
        <v>113</v>
      </c>
      <c r="H114" s="29">
        <f>'Monthly Data'!X114</f>
        <v>3461.7</v>
      </c>
      <c r="I114" s="44">
        <f>'Monthly Data'!BF114</f>
        <v>1</v>
      </c>
      <c r="J114" s="44">
        <f>'Monthly Data'!H114</f>
        <v>5489</v>
      </c>
      <c r="K114" s="29">
        <f t="shared" si="14"/>
        <v>31</v>
      </c>
      <c r="M114" s="29">
        <f>'GS&lt;50 PW (2)'!$B$6</f>
        <v>-27557429.082861301</v>
      </c>
      <c r="N114" s="29">
        <f ca="1">E114*'GS&lt;50 PW (2)'!$B$7</f>
        <v>178931.20092738877</v>
      </c>
      <c r="O114" s="29">
        <f ca="1">F114*'GS&lt;50 PW (2)'!$B$8</f>
        <v>406533.85431205056</v>
      </c>
      <c r="P114" s="29">
        <f>G114*'GS&lt;50 PW (2)'!$B$9</f>
        <v>-2618976.8376987139</v>
      </c>
      <c r="Q114" s="29">
        <f>H114*'GS&lt;50 PW (2)'!$B$10</f>
        <v>6098450.3769949228</v>
      </c>
      <c r="R114" s="44">
        <f>I114*'GS&lt;50 PW (2)'!$B$11</f>
        <v>-215549.88615650401</v>
      </c>
      <c r="S114" s="157">
        <f>J114*'GS&lt;50 PW (2)'!$B$12</f>
        <v>27395755.681066457</v>
      </c>
      <c r="T114" s="157">
        <f>K114*'GS&lt;50 PW (2)'!$B$13</f>
        <v>10890537.925440541</v>
      </c>
      <c r="U114" s="28">
        <f t="shared" ca="1" si="10"/>
        <v>14578253.232024843</v>
      </c>
      <c r="X114" s="26"/>
      <c r="Y114" s="47"/>
    </row>
    <row r="115" spans="1:25" x14ac:dyDescent="0.2">
      <c r="A115" s="45">
        <v>43617</v>
      </c>
      <c r="B115" s="29">
        <f t="shared" si="8"/>
        <v>2019</v>
      </c>
      <c r="C115" s="29">
        <f t="shared" si="9"/>
        <v>6</v>
      </c>
      <c r="D115" s="44">
        <f>'Monthly Data'!J115</f>
        <v>14742734.412260393</v>
      </c>
      <c r="E115" s="46">
        <f t="shared" ca="1" si="13"/>
        <v>0.37999999999999989</v>
      </c>
      <c r="F115" s="46">
        <f t="shared" ca="1" si="13"/>
        <v>94.58</v>
      </c>
      <c r="G115" s="29">
        <f>'Monthly Data'!BG115</f>
        <v>114</v>
      </c>
      <c r="H115" s="29">
        <f>'Monthly Data'!X115</f>
        <v>3472.4</v>
      </c>
      <c r="I115" s="44">
        <f>'Monthly Data'!BF115</f>
        <v>0</v>
      </c>
      <c r="J115" s="44">
        <f>'Monthly Data'!H115</f>
        <v>5489</v>
      </c>
      <c r="K115" s="29">
        <f t="shared" si="14"/>
        <v>30</v>
      </c>
      <c r="M115" s="29">
        <f>'GS&lt;50 PW (2)'!$B$6</f>
        <v>-27557429.082861301</v>
      </c>
      <c r="N115" s="29">
        <f ca="1">E115*'GS&lt;50 PW (2)'!$B$7</f>
        <v>1892.9247314144686</v>
      </c>
      <c r="O115" s="29">
        <f ca="1">F115*'GS&lt;50 PW (2)'!$B$8</f>
        <v>1278257.045905377</v>
      </c>
      <c r="P115" s="29">
        <f>G115*'GS&lt;50 PW (2)'!$B$9</f>
        <v>-2642153.6238730387</v>
      </c>
      <c r="Q115" s="29">
        <f>H115*'GS&lt;50 PW (2)'!$B$10</f>
        <v>6117300.4850441031</v>
      </c>
      <c r="R115" s="44">
        <f>I115*'GS&lt;50 PW (2)'!$B$11</f>
        <v>0</v>
      </c>
      <c r="S115" s="157">
        <f>J115*'GS&lt;50 PW (2)'!$B$12</f>
        <v>27395755.681066457</v>
      </c>
      <c r="T115" s="157">
        <f>K115*'GS&lt;50 PW (2)'!$B$13</f>
        <v>10539230.25042633</v>
      </c>
      <c r="U115" s="28">
        <f t="shared" ca="1" si="10"/>
        <v>15132853.680439342</v>
      </c>
      <c r="X115" s="26"/>
      <c r="Y115" s="47"/>
    </row>
    <row r="116" spans="1:25" x14ac:dyDescent="0.2">
      <c r="A116" s="45">
        <v>43647</v>
      </c>
      <c r="B116" s="29">
        <f t="shared" si="8"/>
        <v>2019</v>
      </c>
      <c r="C116" s="29">
        <f t="shared" si="9"/>
        <v>7</v>
      </c>
      <c r="D116" s="44">
        <f>'Monthly Data'!J116</f>
        <v>17257525.412260391</v>
      </c>
      <c r="E116" s="46">
        <f t="shared" ca="1" si="13"/>
        <v>0</v>
      </c>
      <c r="F116" s="46">
        <f t="shared" ca="1" si="13"/>
        <v>206.28000000000003</v>
      </c>
      <c r="G116" s="29">
        <f>'Monthly Data'!BG116</f>
        <v>115</v>
      </c>
      <c r="H116" s="29">
        <f>'Monthly Data'!X116</f>
        <v>3487.5</v>
      </c>
      <c r="I116" s="44">
        <f>'Monthly Data'!BF116</f>
        <v>0</v>
      </c>
      <c r="J116" s="44">
        <f>'Monthly Data'!H116</f>
        <v>5495</v>
      </c>
      <c r="K116" s="29">
        <f t="shared" si="14"/>
        <v>31</v>
      </c>
      <c r="M116" s="29">
        <f>'GS&lt;50 PW (2)'!$B$6</f>
        <v>-27557429.082861301</v>
      </c>
      <c r="N116" s="29">
        <f ca="1">E116*'GS&lt;50 PW (2)'!$B$7</f>
        <v>0</v>
      </c>
      <c r="O116" s="29">
        <f ca="1">F116*'GS&lt;50 PW (2)'!$B$8</f>
        <v>2787892.4025096344</v>
      </c>
      <c r="P116" s="29">
        <f>G116*'GS&lt;50 PW (2)'!$B$9</f>
        <v>-2665330.4100473635</v>
      </c>
      <c r="Q116" s="29">
        <f>H116*'GS&lt;50 PW (2)'!$B$10</f>
        <v>6143902.0393938795</v>
      </c>
      <c r="R116" s="44">
        <f>I116*'GS&lt;50 PW (2)'!$B$11</f>
        <v>0</v>
      </c>
      <c r="S116" s="157">
        <f>J116*'GS&lt;50 PW (2)'!$B$12</f>
        <v>27425701.852333792</v>
      </c>
      <c r="T116" s="157">
        <f>K116*'GS&lt;50 PW (2)'!$B$13</f>
        <v>10890537.925440541</v>
      </c>
      <c r="U116" s="28">
        <f t="shared" ca="1" si="10"/>
        <v>17025274.726769179</v>
      </c>
      <c r="X116" s="26"/>
      <c r="Y116" s="47"/>
    </row>
    <row r="117" spans="1:25" x14ac:dyDescent="0.2">
      <c r="A117" s="45">
        <v>43678</v>
      </c>
      <c r="B117" s="29">
        <f t="shared" si="8"/>
        <v>2019</v>
      </c>
      <c r="C117" s="29">
        <f t="shared" si="9"/>
        <v>8</v>
      </c>
      <c r="D117" s="44">
        <f>'Monthly Data'!J117</f>
        <v>16523491.412260393</v>
      </c>
      <c r="E117" s="46">
        <f t="shared" ca="1" si="13"/>
        <v>0</v>
      </c>
      <c r="F117" s="46">
        <f t="shared" ca="1" si="13"/>
        <v>177.64000000000001</v>
      </c>
      <c r="G117" s="29">
        <f>'Monthly Data'!BG117</f>
        <v>116</v>
      </c>
      <c r="H117" s="29">
        <f>'Monthly Data'!X117</f>
        <v>3500.1</v>
      </c>
      <c r="I117" s="44">
        <f>'Monthly Data'!BF117</f>
        <v>0</v>
      </c>
      <c r="J117" s="44">
        <f>'Monthly Data'!H117</f>
        <v>5492</v>
      </c>
      <c r="K117" s="29">
        <f t="shared" si="14"/>
        <v>31</v>
      </c>
      <c r="M117" s="29">
        <f>'GS&lt;50 PW (2)'!$B$6</f>
        <v>-27557429.082861301</v>
      </c>
      <c r="N117" s="29">
        <f ca="1">E117*'GS&lt;50 PW (2)'!$B$7</f>
        <v>0</v>
      </c>
      <c r="O117" s="29">
        <f ca="1">F117*'GS&lt;50 PW (2)'!$B$8</f>
        <v>2400820.2752657137</v>
      </c>
      <c r="P117" s="29">
        <f>G117*'GS&lt;50 PW (2)'!$B$9</f>
        <v>-2688507.1962216888</v>
      </c>
      <c r="Q117" s="29">
        <f>H117*'GS&lt;50 PW (2)'!$B$10</f>
        <v>6166099.3628910445</v>
      </c>
      <c r="R117" s="44">
        <f>I117*'GS&lt;50 PW (2)'!$B$11</f>
        <v>0</v>
      </c>
      <c r="S117" s="157">
        <f>J117*'GS&lt;50 PW (2)'!$B$12</f>
        <v>27410728.766700126</v>
      </c>
      <c r="T117" s="157">
        <f>K117*'GS&lt;50 PW (2)'!$B$13</f>
        <v>10890537.925440541</v>
      </c>
      <c r="U117" s="28">
        <f t="shared" ca="1" si="10"/>
        <v>16622250.051214436</v>
      </c>
      <c r="X117" s="26"/>
      <c r="Y117" s="47"/>
    </row>
    <row r="118" spans="1:25" x14ac:dyDescent="0.2">
      <c r="A118" s="45">
        <v>43709</v>
      </c>
      <c r="B118" s="29">
        <f t="shared" si="8"/>
        <v>2019</v>
      </c>
      <c r="C118" s="29">
        <f t="shared" si="9"/>
        <v>9</v>
      </c>
      <c r="D118" s="44">
        <f>'Monthly Data'!J118</f>
        <v>14663873.412260393</v>
      </c>
      <c r="E118" s="46">
        <f t="shared" ca="1" si="13"/>
        <v>0.49000000000000005</v>
      </c>
      <c r="F118" s="46">
        <f t="shared" ca="1" si="13"/>
        <v>85.65</v>
      </c>
      <c r="G118" s="29">
        <f>'Monthly Data'!BG118</f>
        <v>117</v>
      </c>
      <c r="H118" s="29">
        <f>'Monthly Data'!X118</f>
        <v>3522.9</v>
      </c>
      <c r="I118" s="44">
        <f>'Monthly Data'!BF118</f>
        <v>1</v>
      </c>
      <c r="J118" s="44">
        <f>'Monthly Data'!H118</f>
        <v>5496</v>
      </c>
      <c r="K118" s="29">
        <f t="shared" si="14"/>
        <v>30</v>
      </c>
      <c r="M118" s="29">
        <f>'GS&lt;50 PW (2)'!$B$6</f>
        <v>-27557429.082861301</v>
      </c>
      <c r="N118" s="29">
        <f ca="1">E118*'GS&lt;50 PW (2)'!$B$7</f>
        <v>2440.8766273502365</v>
      </c>
      <c r="O118" s="29">
        <f ca="1">F118*'GS&lt;50 PW (2)'!$B$8</f>
        <v>1157567.307906487</v>
      </c>
      <c r="P118" s="29">
        <f>G118*'GS&lt;50 PW (2)'!$B$9</f>
        <v>-2711683.9823960136</v>
      </c>
      <c r="Q118" s="29">
        <f>H118*'GS&lt;50 PW (2)'!$B$10</f>
        <v>6206265.9482668675</v>
      </c>
      <c r="R118" s="44">
        <f>I118*'GS&lt;50 PW (2)'!$B$11</f>
        <v>-215549.88615650401</v>
      </c>
      <c r="S118" s="157">
        <f>J118*'GS&lt;50 PW (2)'!$B$12</f>
        <v>27430692.880878348</v>
      </c>
      <c r="T118" s="157">
        <f>K118*'GS&lt;50 PW (2)'!$B$13</f>
        <v>10539230.25042633</v>
      </c>
      <c r="U118" s="28">
        <f t="shared" ca="1" si="10"/>
        <v>14851534.312691566</v>
      </c>
      <c r="X118" s="26"/>
      <c r="Y118" s="47"/>
    </row>
    <row r="119" spans="1:25" x14ac:dyDescent="0.2">
      <c r="A119" s="45">
        <v>43739</v>
      </c>
      <c r="B119" s="29">
        <f t="shared" si="8"/>
        <v>2019</v>
      </c>
      <c r="C119" s="29">
        <f t="shared" si="9"/>
        <v>10</v>
      </c>
      <c r="D119" s="44">
        <f>'Monthly Data'!J119</f>
        <v>13981094.412260393</v>
      </c>
      <c r="E119" s="46">
        <f t="shared" ca="1" si="13"/>
        <v>53.33000000000002</v>
      </c>
      <c r="F119" s="46">
        <f t="shared" ca="1" si="13"/>
        <v>12.219999999999999</v>
      </c>
      <c r="G119" s="29">
        <f>'Monthly Data'!BG119</f>
        <v>118</v>
      </c>
      <c r="H119" s="29">
        <f>'Monthly Data'!X119</f>
        <v>3525.5</v>
      </c>
      <c r="I119" s="44">
        <f>'Monthly Data'!BF119</f>
        <v>1</v>
      </c>
      <c r="J119" s="44">
        <f>'Monthly Data'!H119</f>
        <v>5495</v>
      </c>
      <c r="K119" s="29">
        <f t="shared" si="14"/>
        <v>31</v>
      </c>
      <c r="M119" s="29">
        <f>'GS&lt;50 PW (2)'!$B$6</f>
        <v>-27557429.082861301</v>
      </c>
      <c r="N119" s="29">
        <f ca="1">E119*'GS&lt;50 PW (2)'!$B$7</f>
        <v>265657.04191140441</v>
      </c>
      <c r="O119" s="29">
        <f ca="1">F119*'GS&lt;50 PW (2)'!$B$8</f>
        <v>165154.37831427052</v>
      </c>
      <c r="P119" s="29">
        <f>G119*'GS&lt;50 PW (2)'!$B$9</f>
        <v>-2734860.7685703384</v>
      </c>
      <c r="Q119" s="29">
        <f>H119*'GS&lt;50 PW (2)'!$B$10</f>
        <v>6210846.3483535834</v>
      </c>
      <c r="R119" s="44">
        <f>I119*'GS&lt;50 PW (2)'!$B$11</f>
        <v>-215549.88615650401</v>
      </c>
      <c r="S119" s="157">
        <f>J119*'GS&lt;50 PW (2)'!$B$12</f>
        <v>27425701.852333792</v>
      </c>
      <c r="T119" s="157">
        <f>K119*'GS&lt;50 PW (2)'!$B$13</f>
        <v>10890537.925440541</v>
      </c>
      <c r="U119" s="28">
        <f t="shared" ca="1" si="10"/>
        <v>14450057.80876545</v>
      </c>
      <c r="X119" s="26"/>
      <c r="Y119" s="47"/>
    </row>
    <row r="120" spans="1:25" x14ac:dyDescent="0.2">
      <c r="A120" s="45">
        <v>43770</v>
      </c>
      <c r="B120" s="29">
        <f t="shared" si="8"/>
        <v>2019</v>
      </c>
      <c r="C120" s="29">
        <f t="shared" si="9"/>
        <v>11</v>
      </c>
      <c r="D120" s="44">
        <f>'Monthly Data'!J120</f>
        <v>14453552.412260393</v>
      </c>
      <c r="E120" s="46">
        <f t="shared" ca="1" si="13"/>
        <v>207.66000000000003</v>
      </c>
      <c r="F120" s="46">
        <f t="shared" ca="1" si="13"/>
        <v>1.0000000000000142E-2</v>
      </c>
      <c r="G120" s="29">
        <f>'Monthly Data'!BG120</f>
        <v>119</v>
      </c>
      <c r="H120" s="29">
        <f>'Monthly Data'!X120</f>
        <v>3531.7</v>
      </c>
      <c r="I120" s="44">
        <f>'Monthly Data'!BF120</f>
        <v>1</v>
      </c>
      <c r="J120" s="44">
        <f>'Monthly Data'!H120</f>
        <v>5456</v>
      </c>
      <c r="K120" s="29">
        <f t="shared" si="14"/>
        <v>30</v>
      </c>
      <c r="M120" s="29">
        <f>'GS&lt;50 PW (2)'!$B$6</f>
        <v>-27557429.082861301</v>
      </c>
      <c r="N120" s="29">
        <f ca="1">E120*'GS&lt;50 PW (2)'!$B$7</f>
        <v>1034433.5519092861</v>
      </c>
      <c r="O120" s="29">
        <f ca="1">F120*'GS&lt;50 PW (2)'!$B$8</f>
        <v>135.15088241757192</v>
      </c>
      <c r="P120" s="29">
        <f>G120*'GS&lt;50 PW (2)'!$B$9</f>
        <v>-2758037.5547446632</v>
      </c>
      <c r="Q120" s="29">
        <f>H120*'GS&lt;50 PW (2)'!$B$10</f>
        <v>6221768.8408680614</v>
      </c>
      <c r="R120" s="44">
        <f>I120*'GS&lt;50 PW (2)'!$B$11</f>
        <v>-215549.88615650401</v>
      </c>
      <c r="S120" s="157">
        <f>J120*'GS&lt;50 PW (2)'!$B$12</f>
        <v>27231051.73909612</v>
      </c>
      <c r="T120" s="157">
        <f>K120*'GS&lt;50 PW (2)'!$B$13</f>
        <v>10539230.25042633</v>
      </c>
      <c r="U120" s="28">
        <f t="shared" ca="1" si="10"/>
        <v>14495603.00941975</v>
      </c>
      <c r="X120" s="26"/>
      <c r="Y120" s="47"/>
    </row>
    <row r="121" spans="1:25" x14ac:dyDescent="0.2">
      <c r="A121" s="45">
        <v>43800</v>
      </c>
      <c r="B121" s="29">
        <f t="shared" si="8"/>
        <v>2019</v>
      </c>
      <c r="C121" s="29">
        <f t="shared" si="9"/>
        <v>12</v>
      </c>
      <c r="D121" s="44">
        <f>'Monthly Data'!J121</f>
        <v>15293998.412260393</v>
      </c>
      <c r="E121" s="46">
        <f t="shared" ca="1" si="13"/>
        <v>351.65000000000003</v>
      </c>
      <c r="F121" s="46">
        <f t="shared" ca="1" si="13"/>
        <v>0</v>
      </c>
      <c r="G121" s="29">
        <f>'Monthly Data'!BG121</f>
        <v>120</v>
      </c>
      <c r="H121" s="29">
        <f>'Monthly Data'!X121</f>
        <v>3532</v>
      </c>
      <c r="I121" s="44">
        <f>'Monthly Data'!BF121</f>
        <v>0</v>
      </c>
      <c r="J121" s="44">
        <f>'Monthly Data'!H121</f>
        <v>5460</v>
      </c>
      <c r="K121" s="29">
        <f t="shared" si="14"/>
        <v>31</v>
      </c>
      <c r="M121" s="29">
        <f>'GS&lt;50 PW (2)'!$B$6</f>
        <v>-27557429.082861301</v>
      </c>
      <c r="N121" s="29">
        <f ca="1">E121*'GS&lt;50 PW (2)'!$B$7</f>
        <v>1751702.5836892056</v>
      </c>
      <c r="O121" s="29">
        <f ca="1">F121*'GS&lt;50 PW (2)'!$B$8</f>
        <v>0</v>
      </c>
      <c r="P121" s="29">
        <f>G121*'GS&lt;50 PW (2)'!$B$9</f>
        <v>-2781214.340918988</v>
      </c>
      <c r="Q121" s="29">
        <f>H121*'GS&lt;50 PW (2)'!$B$10</f>
        <v>6222297.3485703748</v>
      </c>
      <c r="R121" s="44">
        <f>I121*'GS&lt;50 PW (2)'!$B$11</f>
        <v>0</v>
      </c>
      <c r="S121" s="157">
        <f>J121*'GS&lt;50 PW (2)'!$B$12</f>
        <v>27251015.853274342</v>
      </c>
      <c r="T121" s="157">
        <f>K121*'GS&lt;50 PW (2)'!$B$13</f>
        <v>10890537.925440541</v>
      </c>
      <c r="U121" s="28">
        <f t="shared" ca="1" si="10"/>
        <v>15776910.287194172</v>
      </c>
      <c r="X121" s="26"/>
      <c r="Y121" s="47"/>
    </row>
    <row r="122" spans="1:25" x14ac:dyDescent="0.2">
      <c r="A122" s="45">
        <v>43831</v>
      </c>
      <c r="B122" s="29">
        <f t="shared" si="8"/>
        <v>2020</v>
      </c>
      <c r="C122" s="29">
        <f t="shared" si="9"/>
        <v>1</v>
      </c>
      <c r="D122" s="191">
        <f>'Monthly Data (to June 2020)'!J122</f>
        <v>15787680.191478822</v>
      </c>
      <c r="E122" s="46">
        <f t="shared" ca="1" si="13"/>
        <v>477.14</v>
      </c>
      <c r="F122" s="46">
        <f t="shared" ca="1" si="13"/>
        <v>0</v>
      </c>
      <c r="G122" s="29">
        <f>1+G121</f>
        <v>121</v>
      </c>
      <c r="H122" s="222">
        <f>'Economic (2020 Adj.)'!R134</f>
        <v>3193.7204154939591</v>
      </c>
      <c r="I122" s="44">
        <f>I110</f>
        <v>0</v>
      </c>
      <c r="J122" s="44">
        <f>'Customer Count'!G37</f>
        <v>5491</v>
      </c>
      <c r="K122" s="29">
        <f t="shared" si="14"/>
        <v>31</v>
      </c>
      <c r="M122" s="29">
        <f>'GS&lt;50 PW (2)'!$B$6</f>
        <v>-27557429.082861301</v>
      </c>
      <c r="N122" s="29">
        <f ca="1">E122*'GS&lt;50 PW (2)'!$B$7</f>
        <v>2376816.069334473</v>
      </c>
      <c r="O122" s="29">
        <f ca="1">F122*'GS&lt;50 PW (2)'!$B$8</f>
        <v>0</v>
      </c>
      <c r="P122" s="29">
        <f>G122*'GS&lt;50 PW (2)'!$B$9</f>
        <v>-2804391.1270933133</v>
      </c>
      <c r="Q122" s="29">
        <f>H122*'GS&lt;50 PW (2)'!$B$10</f>
        <v>5626352.7954142522</v>
      </c>
      <c r="R122" s="44">
        <f>I122*'GS&lt;50 PW (2)'!$B$11</f>
        <v>0</v>
      </c>
      <c r="S122" s="157">
        <f>J122*'GS&lt;50 PW (2)'!$B$12</f>
        <v>27405737.73815557</v>
      </c>
      <c r="T122" s="157">
        <f>K122*'GS&lt;50 PW (2)'!$B$13</f>
        <v>10890537.925440541</v>
      </c>
      <c r="U122" s="28">
        <f t="shared" ca="1" si="10"/>
        <v>15937624.318390222</v>
      </c>
      <c r="W122" s="44">
        <f t="shared" ref="W122:W127" ca="1" si="15">D122-U122</f>
        <v>-149944.12691139989</v>
      </c>
      <c r="X122" s="26"/>
      <c r="Y122" s="47"/>
    </row>
    <row r="123" spans="1:25" x14ac:dyDescent="0.2">
      <c r="A123" s="45">
        <v>43862</v>
      </c>
      <c r="B123" s="29">
        <f t="shared" si="8"/>
        <v>2020</v>
      </c>
      <c r="C123" s="29">
        <f t="shared" si="9"/>
        <v>2</v>
      </c>
      <c r="D123" s="191">
        <f>'Monthly Data (to June 2020)'!J123</f>
        <v>14875325.191478822</v>
      </c>
      <c r="E123" s="46">
        <f t="shared" ca="1" si="13"/>
        <v>417.05</v>
      </c>
      <c r="F123" s="46">
        <f t="shared" ca="1" si="13"/>
        <v>0</v>
      </c>
      <c r="G123" s="29">
        <f t="shared" ref="G123:G145" si="16">1+G122</f>
        <v>122</v>
      </c>
      <c r="H123" s="222">
        <f>'Economic (2020 Adj.)'!R135</f>
        <v>3210.0893027158495</v>
      </c>
      <c r="I123" s="44">
        <f t="shared" ref="I123:I145" si="17">I111</f>
        <v>0</v>
      </c>
      <c r="J123" s="44">
        <f>'Customer Count'!G38</f>
        <v>5489</v>
      </c>
      <c r="K123" s="29">
        <f t="shared" si="14"/>
        <v>29</v>
      </c>
      <c r="M123" s="29">
        <f>'GS&lt;50 PW (2)'!$B$6</f>
        <v>-27557429.082861301</v>
      </c>
      <c r="N123" s="29">
        <f ca="1">E123*'GS&lt;50 PW (2)'!$B$7</f>
        <v>2077484.8927273799</v>
      </c>
      <c r="O123" s="29">
        <f ca="1">F123*'GS&lt;50 PW (2)'!$B$8</f>
        <v>0</v>
      </c>
      <c r="P123" s="29">
        <f>G123*'GS&lt;50 PW (2)'!$B$9</f>
        <v>-2827567.9132676381</v>
      </c>
      <c r="Q123" s="29">
        <f>H123*'GS&lt;50 PW (2)'!$B$10</f>
        <v>5655189.7386644837</v>
      </c>
      <c r="R123" s="44">
        <f>I123*'GS&lt;50 PW (2)'!$B$11</f>
        <v>0</v>
      </c>
      <c r="S123" s="157">
        <f>J123*'GS&lt;50 PW (2)'!$B$12</f>
        <v>27395755.681066457</v>
      </c>
      <c r="T123" s="157">
        <f>K123*'GS&lt;50 PW (2)'!$B$13</f>
        <v>10187922.575412119</v>
      </c>
      <c r="U123" s="28">
        <f t="shared" ca="1" si="10"/>
        <v>14931355.891741497</v>
      </c>
      <c r="W123" s="44">
        <f t="shared" ca="1" si="15"/>
        <v>-56030.700262675062</v>
      </c>
      <c r="X123" s="26"/>
      <c r="Y123" s="47"/>
    </row>
    <row r="124" spans="1:25" x14ac:dyDescent="0.2">
      <c r="A124" s="45">
        <v>43891</v>
      </c>
      <c r="B124" s="29">
        <f t="shared" si="8"/>
        <v>2020</v>
      </c>
      <c r="C124" s="29">
        <f t="shared" si="9"/>
        <v>3</v>
      </c>
      <c r="D124" s="191">
        <f>'Monthly Data (to June 2020)'!J124</f>
        <v>14125149.191478822</v>
      </c>
      <c r="E124" s="46">
        <f t="shared" ca="1" si="13"/>
        <v>332.70999999999992</v>
      </c>
      <c r="F124" s="46">
        <f t="shared" ca="1" si="13"/>
        <v>0</v>
      </c>
      <c r="G124" s="29">
        <f t="shared" si="16"/>
        <v>123</v>
      </c>
      <c r="H124" s="222">
        <f>'Economic (2020 Adj.)'!R136</f>
        <v>3227.3048565181816</v>
      </c>
      <c r="I124" s="44">
        <f t="shared" si="17"/>
        <v>1</v>
      </c>
      <c r="J124" s="44">
        <f>'Customer Count'!G39</f>
        <v>5500</v>
      </c>
      <c r="K124" s="29">
        <f t="shared" si="14"/>
        <v>31</v>
      </c>
      <c r="M124" s="29">
        <f>'GS&lt;50 PW (2)'!$B$6</f>
        <v>-27557429.082861301</v>
      </c>
      <c r="N124" s="29">
        <f ca="1">E124*'GS&lt;50 PW (2)'!$B$7</f>
        <v>1657355.2299708102</v>
      </c>
      <c r="O124" s="29">
        <f ca="1">F124*'GS&lt;50 PW (2)'!$B$8</f>
        <v>0</v>
      </c>
      <c r="P124" s="29">
        <f>G124*'GS&lt;50 PW (2)'!$B$9</f>
        <v>-2850744.6994419629</v>
      </c>
      <c r="Q124" s="29">
        <f>H124*'GS&lt;50 PW (2)'!$B$10</f>
        <v>5685518.247944897</v>
      </c>
      <c r="R124" s="44">
        <f>I124*'GS&lt;50 PW (2)'!$B$11</f>
        <v>-215549.88615650401</v>
      </c>
      <c r="S124" s="157">
        <f>J124*'GS&lt;50 PW (2)'!$B$12</f>
        <v>27450656.99505657</v>
      </c>
      <c r="T124" s="157">
        <f>K124*'GS&lt;50 PW (2)'!$B$13</f>
        <v>10890537.925440541</v>
      </c>
      <c r="U124" s="28">
        <f t="shared" ca="1" si="10"/>
        <v>15060344.729953052</v>
      </c>
      <c r="W124" s="44">
        <f t="shared" ca="1" si="15"/>
        <v>-935195.5384742301</v>
      </c>
    </row>
    <row r="125" spans="1:25" x14ac:dyDescent="0.2">
      <c r="A125" s="45">
        <v>43922</v>
      </c>
      <c r="B125" s="29">
        <f t="shared" si="8"/>
        <v>2020</v>
      </c>
      <c r="C125" s="29">
        <f t="shared" si="9"/>
        <v>4</v>
      </c>
      <c r="D125" s="191">
        <f>'Monthly Data (to June 2020)'!J125</f>
        <v>11624792.191478822</v>
      </c>
      <c r="E125" s="46">
        <f t="shared" ca="1" si="13"/>
        <v>164.53999999999996</v>
      </c>
      <c r="F125" s="46">
        <f t="shared" ca="1" si="13"/>
        <v>0.16999999999999993</v>
      </c>
      <c r="G125" s="29">
        <f t="shared" si="16"/>
        <v>124</v>
      </c>
      <c r="H125" s="222">
        <f>'Economic (2020 Adj.)'!R137</f>
        <v>2450.8246431490684</v>
      </c>
      <c r="I125" s="44">
        <f t="shared" si="17"/>
        <v>1</v>
      </c>
      <c r="J125" s="44">
        <f>'Customer Count'!G40</f>
        <v>5502</v>
      </c>
      <c r="K125" s="29">
        <f t="shared" si="14"/>
        <v>30</v>
      </c>
      <c r="M125" s="29">
        <f>'GS&lt;50 PW (2)'!$B$6</f>
        <v>-27557429.082861301</v>
      </c>
      <c r="N125" s="29">
        <f ca="1">E125*'GS&lt;50 PW (2)'!$B$7</f>
        <v>819636.40870246489</v>
      </c>
      <c r="O125" s="29">
        <f ca="1">F125*'GS&lt;50 PW (2)'!$B$8</f>
        <v>2297.5650010986888</v>
      </c>
      <c r="P125" s="29">
        <f>G125*'GS&lt;50 PW (2)'!$B$9</f>
        <v>-2873921.4856162877</v>
      </c>
      <c r="Q125" s="29">
        <f>H125*'GS&lt;50 PW (2)'!$B$10</f>
        <v>4317599.0030796668</v>
      </c>
      <c r="R125" s="44">
        <f>I125*'GS&lt;50 PW (2)'!$B$11</f>
        <v>-215549.88615650401</v>
      </c>
      <c r="S125" s="157">
        <f>J125*'GS&lt;50 PW (2)'!$B$12</f>
        <v>27460639.052145682</v>
      </c>
      <c r="T125" s="157">
        <f>K125*'GS&lt;50 PW (2)'!$B$13</f>
        <v>10539230.25042633</v>
      </c>
      <c r="U125" s="28">
        <f t="shared" ca="1" si="10"/>
        <v>12492501.824721154</v>
      </c>
      <c r="W125" s="44">
        <f t="shared" ca="1" si="15"/>
        <v>-867709.63324233145</v>
      </c>
      <c r="X125" s="26"/>
    </row>
    <row r="126" spans="1:25" x14ac:dyDescent="0.2">
      <c r="A126" s="45">
        <v>43952</v>
      </c>
      <c r="B126" s="29">
        <f t="shared" si="8"/>
        <v>2020</v>
      </c>
      <c r="C126" s="29">
        <f t="shared" si="9"/>
        <v>5</v>
      </c>
      <c r="D126" s="191">
        <f>'Monthly Data (to June 2020)'!J126</f>
        <v>11905290.191478822</v>
      </c>
      <c r="E126" s="46">
        <f t="shared" ref="E126:F141" ca="1" si="18">E114</f>
        <v>35.92</v>
      </c>
      <c r="F126" s="46">
        <f t="shared" ca="1" si="18"/>
        <v>30.080000000000002</v>
      </c>
      <c r="G126" s="29">
        <f t="shared" si="16"/>
        <v>125</v>
      </c>
      <c r="H126" s="222">
        <f>'Economic (2020 Adj.)'!R138</f>
        <v>2463.3859406219817</v>
      </c>
      <c r="I126" s="44">
        <f t="shared" si="17"/>
        <v>1</v>
      </c>
      <c r="J126" s="44">
        <f>'Customer Count'!G41</f>
        <v>5501</v>
      </c>
      <c r="K126" s="29">
        <f t="shared" si="14"/>
        <v>31</v>
      </c>
      <c r="M126" s="29">
        <f>'GS&lt;50 PW (2)'!$B$6</f>
        <v>-27557429.082861301</v>
      </c>
      <c r="N126" s="29">
        <f ca="1">E126*'GS&lt;50 PW (2)'!$B$7</f>
        <v>178931.20092738877</v>
      </c>
      <c r="O126" s="29">
        <f ca="1">F126*'GS&lt;50 PW (2)'!$B$8</f>
        <v>406533.85431205056</v>
      </c>
      <c r="P126" s="29">
        <f>G126*'GS&lt;50 PW (2)'!$B$9</f>
        <v>-2897098.2717906125</v>
      </c>
      <c r="Q126" s="29">
        <f>H126*'GS&lt;50 PW (2)'!$B$10</f>
        <v>4339728.1446312843</v>
      </c>
      <c r="R126" s="44">
        <f>I126*'GS&lt;50 PW (2)'!$B$11</f>
        <v>-215549.88615650401</v>
      </c>
      <c r="S126" s="157">
        <f>J126*'GS&lt;50 PW (2)'!$B$12</f>
        <v>27455648.023601126</v>
      </c>
      <c r="T126" s="157">
        <f>K126*'GS&lt;50 PW (2)'!$B$13</f>
        <v>10890537.925440541</v>
      </c>
      <c r="U126" s="28">
        <f t="shared" ca="1" si="10"/>
        <v>12601301.908103975</v>
      </c>
      <c r="W126" s="44">
        <f t="shared" ca="1" si="15"/>
        <v>-696011.71662515216</v>
      </c>
      <c r="X126" s="26"/>
    </row>
    <row r="127" spans="1:25" x14ac:dyDescent="0.2">
      <c r="A127" s="45">
        <v>43983</v>
      </c>
      <c r="B127" s="29">
        <f t="shared" si="8"/>
        <v>2020</v>
      </c>
      <c r="C127" s="29">
        <f t="shared" si="9"/>
        <v>6</v>
      </c>
      <c r="D127" s="191">
        <f>'Monthly Data (to June 2020)'!J127</f>
        <v>13649340.191478822</v>
      </c>
      <c r="E127" s="46">
        <f t="shared" ca="1" si="18"/>
        <v>0.37999999999999989</v>
      </c>
      <c r="F127" s="46">
        <f t="shared" ca="1" si="18"/>
        <v>94.58</v>
      </c>
      <c r="G127" s="29">
        <f t="shared" si="16"/>
        <v>126</v>
      </c>
      <c r="H127" s="222">
        <f>'Economic (2020 Adj.)'!R139</f>
        <v>2476.5969603779768</v>
      </c>
      <c r="I127" s="44">
        <f t="shared" si="17"/>
        <v>0</v>
      </c>
      <c r="J127" s="44">
        <f>'Customer Count'!G42</f>
        <v>5504</v>
      </c>
      <c r="K127" s="29">
        <f t="shared" si="14"/>
        <v>30</v>
      </c>
      <c r="M127" s="29">
        <f>'GS&lt;50 PW (2)'!$B$6</f>
        <v>-27557429.082861301</v>
      </c>
      <c r="N127" s="29">
        <f ca="1">E127*'GS&lt;50 PW (2)'!$B$7</f>
        <v>1892.9247314144686</v>
      </c>
      <c r="O127" s="29">
        <f ca="1">F127*'GS&lt;50 PW (2)'!$B$8</f>
        <v>1278257.045905377</v>
      </c>
      <c r="P127" s="29">
        <f>G127*'GS&lt;50 PW (2)'!$B$9</f>
        <v>-2920275.0579649378</v>
      </c>
      <c r="Q127" s="29">
        <f>H127*'GS&lt;50 PW (2)'!$B$10</f>
        <v>4363001.8969528126</v>
      </c>
      <c r="R127" s="44">
        <f>I127*'GS&lt;50 PW (2)'!$B$11</f>
        <v>0</v>
      </c>
      <c r="S127" s="157">
        <f>J127*'GS&lt;50 PW (2)'!$B$12</f>
        <v>27470621.109234795</v>
      </c>
      <c r="T127" s="157">
        <f>K127*'GS&lt;50 PW (2)'!$B$13</f>
        <v>10539230.25042633</v>
      </c>
      <c r="U127" s="28">
        <f t="shared" ca="1" si="10"/>
        <v>13175299.086424489</v>
      </c>
      <c r="W127" s="44">
        <f t="shared" ca="1" si="15"/>
        <v>474041.10505433381</v>
      </c>
      <c r="X127" s="26"/>
    </row>
    <row r="128" spans="1:25" x14ac:dyDescent="0.2">
      <c r="A128" s="45">
        <v>44013</v>
      </c>
      <c r="B128" s="29">
        <f t="shared" si="8"/>
        <v>2020</v>
      </c>
      <c r="C128" s="29">
        <f t="shared" si="9"/>
        <v>7</v>
      </c>
      <c r="D128" s="44"/>
      <c r="E128" s="46">
        <f t="shared" ca="1" si="18"/>
        <v>0</v>
      </c>
      <c r="F128" s="46">
        <f t="shared" ca="1" si="18"/>
        <v>206.28000000000003</v>
      </c>
      <c r="G128" s="29">
        <f t="shared" si="16"/>
        <v>127</v>
      </c>
      <c r="H128" s="222">
        <f>'Economic (2020 Adj.)'!R140</f>
        <v>2624.2882129140389</v>
      </c>
      <c r="I128" s="44">
        <f t="shared" si="17"/>
        <v>0</v>
      </c>
      <c r="J128" s="44">
        <f>'Customer Count'!G43</f>
        <v>5501</v>
      </c>
      <c r="K128" s="29">
        <f t="shared" si="14"/>
        <v>31</v>
      </c>
      <c r="M128" s="29">
        <f>'GS&lt;50 PW (2)'!$B$6</f>
        <v>-27557429.082861301</v>
      </c>
      <c r="N128" s="29">
        <f ca="1">E128*'GS&lt;50 PW (2)'!$B$7</f>
        <v>0</v>
      </c>
      <c r="O128" s="29">
        <f ca="1">F128*'GS&lt;50 PW (2)'!$B$8</f>
        <v>2787892.4025096344</v>
      </c>
      <c r="P128" s="29">
        <f>G128*'GS&lt;50 PW (2)'!$B$9</f>
        <v>-2943451.8441392626</v>
      </c>
      <c r="Q128" s="29">
        <f>H128*'GS&lt;50 PW (2)'!$B$10</f>
        <v>4623188.4453849131</v>
      </c>
      <c r="R128" s="44">
        <f>I128*'GS&lt;50 PW (2)'!$B$11</f>
        <v>0</v>
      </c>
      <c r="S128" s="157">
        <f>J128*'GS&lt;50 PW (2)'!$B$12</f>
        <v>27455648.023601126</v>
      </c>
      <c r="T128" s="157">
        <f>K128*'GS&lt;50 PW (2)'!$B$13</f>
        <v>10890537.925440541</v>
      </c>
      <c r="U128" s="28">
        <f t="shared" ca="1" si="10"/>
        <v>15256385.869935649</v>
      </c>
      <c r="X128" s="26"/>
    </row>
    <row r="129" spans="1:24" x14ac:dyDescent="0.2">
      <c r="A129" s="45">
        <v>44044</v>
      </c>
      <c r="B129" s="29">
        <f t="shared" si="8"/>
        <v>2020</v>
      </c>
      <c r="C129" s="29">
        <f t="shared" si="9"/>
        <v>8</v>
      </c>
      <c r="E129" s="46">
        <f t="shared" ca="1" si="18"/>
        <v>0</v>
      </c>
      <c r="F129" s="46">
        <f t="shared" ca="1" si="18"/>
        <v>177.64000000000001</v>
      </c>
      <c r="G129" s="29">
        <f t="shared" si="16"/>
        <v>128</v>
      </c>
      <c r="H129" s="222">
        <f>'Economic (2020 Adj.)'!R141</f>
        <v>2637.7385693029469</v>
      </c>
      <c r="I129" s="44">
        <f t="shared" si="17"/>
        <v>0</v>
      </c>
      <c r="J129" s="44">
        <f>'Customer Count'!G44</f>
        <v>5505.879310032994</v>
      </c>
      <c r="K129" s="29">
        <f t="shared" si="14"/>
        <v>31</v>
      </c>
      <c r="M129" s="29">
        <f>'GS&lt;50 PW (2)'!$B$6</f>
        <v>-27557429.082861301</v>
      </c>
      <c r="N129" s="29">
        <f ca="1">E129*'GS&lt;50 PW (2)'!$B$7</f>
        <v>0</v>
      </c>
      <c r="O129" s="29">
        <f ca="1">F129*'GS&lt;50 PW (2)'!$B$8</f>
        <v>2400820.2752657137</v>
      </c>
      <c r="P129" s="29">
        <f>G129*'GS&lt;50 PW (2)'!$B$9</f>
        <v>-2966628.6303135874</v>
      </c>
      <c r="Q129" s="29">
        <f>H129*'GS&lt;50 PW (2)'!$B$10</f>
        <v>4646883.835219576</v>
      </c>
      <c r="R129" s="44">
        <f>I129*'GS&lt;50 PW (2)'!$B$11</f>
        <v>0</v>
      </c>
      <c r="S129" s="157">
        <f>J129*'GS&lt;50 PW (2)'!$B$12</f>
        <v>27480000.799253538</v>
      </c>
      <c r="T129" s="157">
        <f>K129*'GS&lt;50 PW (2)'!$B$13</f>
        <v>10890537.925440541</v>
      </c>
      <c r="U129" s="28">
        <f t="shared" ca="1" si="10"/>
        <v>14894185.122004481</v>
      </c>
      <c r="X129" s="26"/>
    </row>
    <row r="130" spans="1:24" x14ac:dyDescent="0.2">
      <c r="A130" s="45">
        <v>44075</v>
      </c>
      <c r="B130" s="29">
        <f t="shared" ref="B130:B145" si="19">YEAR(A130)</f>
        <v>2020</v>
      </c>
      <c r="C130" s="29">
        <f t="shared" ref="C130:C145" si="20">MONTH(A130)</f>
        <v>9</v>
      </c>
      <c r="E130" s="46">
        <f t="shared" ca="1" si="18"/>
        <v>0.49000000000000005</v>
      </c>
      <c r="F130" s="46">
        <f t="shared" ca="1" si="18"/>
        <v>85.65</v>
      </c>
      <c r="G130" s="29">
        <f t="shared" si="16"/>
        <v>129</v>
      </c>
      <c r="H130" s="222">
        <f>'Economic (2020 Adj.)'!R142</f>
        <v>2651.8846337809364</v>
      </c>
      <c r="I130" s="44">
        <f t="shared" si="17"/>
        <v>1</v>
      </c>
      <c r="J130" s="44">
        <f>'Customer Count'!G45</f>
        <v>5510.7629479457182</v>
      </c>
      <c r="K130" s="29">
        <f t="shared" si="14"/>
        <v>30</v>
      </c>
      <c r="M130" s="29">
        <f>'GS&lt;50 PW (2)'!$B$6</f>
        <v>-27557429.082861301</v>
      </c>
      <c r="N130" s="29">
        <f ca="1">E130*'GS&lt;50 PW (2)'!$B$7</f>
        <v>2440.8766273502365</v>
      </c>
      <c r="O130" s="29">
        <f ca="1">F130*'GS&lt;50 PW (2)'!$B$8</f>
        <v>1157567.307906487</v>
      </c>
      <c r="P130" s="29">
        <f>G130*'GS&lt;50 PW (2)'!$B$9</f>
        <v>-2989805.4164879122</v>
      </c>
      <c r="Q130" s="29">
        <f>H130*'GS&lt;50 PW (2)'!$B$10</f>
        <v>4671804.8486663764</v>
      </c>
      <c r="R130" s="44">
        <f>I130*'GS&lt;50 PW (2)'!$B$11</f>
        <v>-215549.88615650401</v>
      </c>
      <c r="S130" s="157">
        <f>J130*'GS&lt;50 PW (2)'!$B$12</f>
        <v>27504375.175477218</v>
      </c>
      <c r="T130" s="157">
        <f>K130*'GS&lt;50 PW (2)'!$B$13</f>
        <v>10539230.25042633</v>
      </c>
      <c r="U130" s="28">
        <f t="shared" ca="1" si="10"/>
        <v>13112634.073598046</v>
      </c>
      <c r="X130" s="26"/>
    </row>
    <row r="131" spans="1:24" x14ac:dyDescent="0.2">
      <c r="A131" s="45">
        <v>44105</v>
      </c>
      <c r="B131" s="29">
        <f t="shared" si="19"/>
        <v>2020</v>
      </c>
      <c r="C131" s="29">
        <f t="shared" si="20"/>
        <v>10</v>
      </c>
      <c r="E131" s="46">
        <f t="shared" ca="1" si="18"/>
        <v>53.33000000000002</v>
      </c>
      <c r="F131" s="46">
        <f t="shared" ca="1" si="18"/>
        <v>12.219999999999999</v>
      </c>
      <c r="G131" s="29">
        <f t="shared" si="16"/>
        <v>130</v>
      </c>
      <c r="H131" s="222">
        <f>'Economic (2020 Adj.)'!R143</f>
        <v>2753.5344074000554</v>
      </c>
      <c r="I131" s="44">
        <f t="shared" si="17"/>
        <v>1</v>
      </c>
      <c r="J131" s="44">
        <f>'Customer Count'!G46</f>
        <v>5515.6509175769415</v>
      </c>
      <c r="K131" s="29">
        <f t="shared" si="14"/>
        <v>31</v>
      </c>
      <c r="M131" s="29">
        <f>'GS&lt;50 PW (2)'!$B$6</f>
        <v>-27557429.082861301</v>
      </c>
      <c r="N131" s="29">
        <f ca="1">E131*'GS&lt;50 PW (2)'!$B$7</f>
        <v>265657.04191140441</v>
      </c>
      <c r="O131" s="29">
        <f ca="1">F131*'GS&lt;50 PW (2)'!$B$8</f>
        <v>165154.37831427052</v>
      </c>
      <c r="P131" s="29">
        <f>G131*'GS&lt;50 PW (2)'!$B$9</f>
        <v>-3012982.202662237</v>
      </c>
      <c r="Q131" s="29">
        <f>H131*'GS&lt;50 PW (2)'!$B$10</f>
        <v>4850880.4763201205</v>
      </c>
      <c r="R131" s="44">
        <f>I131*'GS&lt;50 PW (2)'!$B$11</f>
        <v>-215549.88615650401</v>
      </c>
      <c r="S131" s="157">
        <f>J131*'GS&lt;50 PW (2)'!$B$12</f>
        <v>27528771.171431575</v>
      </c>
      <c r="T131" s="157">
        <f>K131*'GS&lt;50 PW (2)'!$B$13</f>
        <v>10890537.925440541</v>
      </c>
      <c r="U131" s="28">
        <f t="shared" ref="U131:U145" ca="1" si="21">SUM(M131:T131)</f>
        <v>12915039.821737872</v>
      </c>
      <c r="X131" s="26"/>
    </row>
    <row r="132" spans="1:24" x14ac:dyDescent="0.2">
      <c r="A132" s="45">
        <v>44136</v>
      </c>
      <c r="B132" s="29">
        <f t="shared" si="19"/>
        <v>2020</v>
      </c>
      <c r="C132" s="29">
        <f t="shared" si="20"/>
        <v>11</v>
      </c>
      <c r="E132" s="46">
        <f t="shared" ca="1" si="18"/>
        <v>207.66000000000003</v>
      </c>
      <c r="F132" s="46">
        <f t="shared" ca="1" si="18"/>
        <v>1.0000000000000142E-2</v>
      </c>
      <c r="G132" s="29">
        <f t="shared" si="16"/>
        <v>131</v>
      </c>
      <c r="H132" s="222">
        <f>'Economic (2020 Adj.)'!R144</f>
        <v>2767.6471938411169</v>
      </c>
      <c r="I132" s="44">
        <f t="shared" si="17"/>
        <v>1</v>
      </c>
      <c r="J132" s="44">
        <f>'Customer Count'!G47</f>
        <v>5520.5432227688379</v>
      </c>
      <c r="K132" s="29">
        <f t="shared" si="14"/>
        <v>30</v>
      </c>
      <c r="M132" s="29">
        <f>'GS&lt;50 PW (2)'!$B$6</f>
        <v>-27557429.082861301</v>
      </c>
      <c r="N132" s="29">
        <f ca="1">E132*'GS&lt;50 PW (2)'!$B$7</f>
        <v>1034433.5519092861</v>
      </c>
      <c r="O132" s="29">
        <f ca="1">F132*'GS&lt;50 PW (2)'!$B$8</f>
        <v>135.15088241757192</v>
      </c>
      <c r="P132" s="29">
        <f>G132*'GS&lt;50 PW (2)'!$B$9</f>
        <v>-3036158.9888365623</v>
      </c>
      <c r="Q132" s="29">
        <f>H132*'GS&lt;50 PW (2)'!$B$10</f>
        <v>4875742.8641041396</v>
      </c>
      <c r="R132" s="44">
        <f>I132*'GS&lt;50 PW (2)'!$B$11</f>
        <v>-215549.88615650401</v>
      </c>
      <c r="S132" s="157">
        <f>J132*'GS&lt;50 PW (2)'!$B$12</f>
        <v>27553188.806293007</v>
      </c>
      <c r="T132" s="157">
        <f>K132*'GS&lt;50 PW (2)'!$B$13</f>
        <v>10539230.25042633</v>
      </c>
      <c r="U132" s="28">
        <f t="shared" ca="1" si="21"/>
        <v>13193592.665760819</v>
      </c>
      <c r="X132" s="26"/>
    </row>
    <row r="133" spans="1:24" x14ac:dyDescent="0.2">
      <c r="A133" s="45">
        <v>44166</v>
      </c>
      <c r="B133" s="29">
        <f t="shared" si="19"/>
        <v>2020</v>
      </c>
      <c r="C133" s="29">
        <f t="shared" si="20"/>
        <v>12</v>
      </c>
      <c r="E133" s="46">
        <f t="shared" ca="1" si="18"/>
        <v>351.65000000000003</v>
      </c>
      <c r="F133" s="46">
        <f t="shared" ca="1" si="18"/>
        <v>0</v>
      </c>
      <c r="G133" s="29">
        <f t="shared" si="16"/>
        <v>132</v>
      </c>
      <c r="H133" s="222">
        <f>'Economic (2020 Adj.)'!R145</f>
        <v>2782.4899519946475</v>
      </c>
      <c r="I133" s="44">
        <f t="shared" si="17"/>
        <v>0</v>
      </c>
      <c r="J133" s="44">
        <f>'Customer Count'!G48</f>
        <v>5525.8852321860777</v>
      </c>
      <c r="K133" s="29">
        <f t="shared" si="14"/>
        <v>31</v>
      </c>
      <c r="M133" s="29">
        <f>'GS&lt;50 PW (2)'!$B$6</f>
        <v>-27557429.082861301</v>
      </c>
      <c r="N133" s="29">
        <f ca="1">E133*'GS&lt;50 PW (2)'!$B$7</f>
        <v>1751702.5836892056</v>
      </c>
      <c r="O133" s="29">
        <f ca="1">F133*'GS&lt;50 PW (2)'!$B$8</f>
        <v>0</v>
      </c>
      <c r="P133" s="29">
        <f>G133*'GS&lt;50 PW (2)'!$B$9</f>
        <v>-3059335.7750108871</v>
      </c>
      <c r="Q133" s="29">
        <f>H133*'GS&lt;50 PW (2)'!$B$10</f>
        <v>4901891.2374631949</v>
      </c>
      <c r="R133" s="44">
        <f>I133*'GS&lt;50 PW (2)'!$B$11</f>
        <v>0</v>
      </c>
      <c r="S133" s="157">
        <f>J133*'GS&lt;50 PW (2)'!$B$12</f>
        <v>27579850.927779738</v>
      </c>
      <c r="T133" s="157">
        <f>K133*'GS&lt;50 PW (2)'!$B$13</f>
        <v>10890537.925440541</v>
      </c>
      <c r="U133" s="28">
        <f t="shared" ca="1" si="21"/>
        <v>14507217.816500491</v>
      </c>
      <c r="X133" s="26"/>
    </row>
    <row r="134" spans="1:24" x14ac:dyDescent="0.2">
      <c r="A134" s="45">
        <v>44197</v>
      </c>
      <c r="B134" s="29">
        <f t="shared" si="19"/>
        <v>2021</v>
      </c>
      <c r="C134" s="29">
        <f t="shared" si="20"/>
        <v>1</v>
      </c>
      <c r="E134" s="46">
        <f t="shared" ca="1" si="18"/>
        <v>477.14</v>
      </c>
      <c r="F134" s="46">
        <f t="shared" ca="1" si="18"/>
        <v>0</v>
      </c>
      <c r="G134" s="29">
        <f t="shared" si="16"/>
        <v>133</v>
      </c>
      <c r="H134" s="63">
        <f>'Economic (2020 Adj.)'!F146</f>
        <v>3406.205865725</v>
      </c>
      <c r="I134" s="44">
        <f t="shared" si="17"/>
        <v>0</v>
      </c>
      <c r="J134" s="44">
        <f>'Customer Count'!G49</f>
        <v>5537.3759381750942</v>
      </c>
      <c r="K134" s="29">
        <f t="shared" si="14"/>
        <v>31</v>
      </c>
      <c r="M134" s="29">
        <f>'GS&lt;50 PW (2)'!$B$6</f>
        <v>-27557429.082861301</v>
      </c>
      <c r="N134" s="29">
        <f ca="1">E134*'GS&lt;50 PW (2)'!$B$7</f>
        <v>2376816.069334473</v>
      </c>
      <c r="O134" s="29">
        <f ca="1">F134*'GS&lt;50 PW (2)'!$B$8</f>
        <v>0</v>
      </c>
      <c r="P134" s="29">
        <f>G134*'GS&lt;50 PW (2)'!$B$9</f>
        <v>-3082512.5611852119</v>
      </c>
      <c r="Q134" s="29">
        <f>H134*'GS&lt;50 PW (2)'!$B$10</f>
        <v>6000686.7856697412</v>
      </c>
      <c r="R134" s="44">
        <f>I134*'GS&lt;50 PW (2)'!$B$11</f>
        <v>0</v>
      </c>
      <c r="S134" s="157">
        <f>J134*'GS&lt;50 PW (2)'!$B$12</f>
        <v>27637201.369368017</v>
      </c>
      <c r="T134" s="157">
        <f>K134*'GS&lt;50 PW (2)'!$B$13</f>
        <v>10890537.925440541</v>
      </c>
      <c r="U134" s="28">
        <f t="shared" ca="1" si="21"/>
        <v>16265300.50576626</v>
      </c>
      <c r="X134" s="26"/>
    </row>
    <row r="135" spans="1:24" x14ac:dyDescent="0.2">
      <c r="A135" s="45">
        <v>44228</v>
      </c>
      <c r="B135" s="29">
        <f t="shared" si="19"/>
        <v>2021</v>
      </c>
      <c r="C135" s="29">
        <f t="shared" si="20"/>
        <v>2</v>
      </c>
      <c r="E135" s="46">
        <f t="shared" ca="1" si="18"/>
        <v>417.05</v>
      </c>
      <c r="F135" s="46">
        <f t="shared" ca="1" si="18"/>
        <v>0</v>
      </c>
      <c r="G135" s="29">
        <f t="shared" si="16"/>
        <v>134</v>
      </c>
      <c r="H135" s="63">
        <f>'Economic (2020 Adj.)'!F147</f>
        <v>3423.6638120749999</v>
      </c>
      <c r="I135" s="44">
        <f t="shared" si="17"/>
        <v>0</v>
      </c>
      <c r="J135" s="44">
        <f>'Customer Count'!G50</f>
        <v>5542.2875131562969</v>
      </c>
      <c r="K135" s="29">
        <f t="shared" si="14"/>
        <v>28</v>
      </c>
      <c r="M135" s="29">
        <f>'GS&lt;50 PW (2)'!$B$6</f>
        <v>-27557429.082861301</v>
      </c>
      <c r="N135" s="29">
        <f ca="1">E135*'GS&lt;50 PW (2)'!$B$7</f>
        <v>2077484.8927273799</v>
      </c>
      <c r="O135" s="29">
        <f ca="1">F135*'GS&lt;50 PW (2)'!$B$8</f>
        <v>0</v>
      </c>
      <c r="P135" s="29">
        <f>G135*'GS&lt;50 PW (2)'!$B$9</f>
        <v>-3105689.3473595367</v>
      </c>
      <c r="Q135" s="29">
        <f>H135*'GS&lt;50 PW (2)'!$B$10</f>
        <v>6031442.316044908</v>
      </c>
      <c r="R135" s="44">
        <f>I135*'GS&lt;50 PW (2)'!$B$11</f>
        <v>0</v>
      </c>
      <c r="S135" s="157">
        <f>J135*'GS&lt;50 PW (2)'!$B$12</f>
        <v>27661715.180297926</v>
      </c>
      <c r="T135" s="157">
        <f>K135*'GS&lt;50 PW (2)'!$B$13</f>
        <v>9836614.9003979079</v>
      </c>
      <c r="U135" s="28">
        <f t="shared" ca="1" si="21"/>
        <v>14944138.859247282</v>
      </c>
      <c r="X135" s="26"/>
    </row>
    <row r="136" spans="1:24" x14ac:dyDescent="0.2">
      <c r="A136" s="45">
        <v>44256</v>
      </c>
      <c r="B136" s="29">
        <f t="shared" si="19"/>
        <v>2021</v>
      </c>
      <c r="C136" s="29">
        <f t="shared" si="20"/>
        <v>3</v>
      </c>
      <c r="E136" s="46">
        <f t="shared" ca="1" si="18"/>
        <v>332.70999999999992</v>
      </c>
      <c r="F136" s="46">
        <f t="shared" ca="1" si="18"/>
        <v>0</v>
      </c>
      <c r="G136" s="29">
        <f t="shared" si="16"/>
        <v>135</v>
      </c>
      <c r="H136" s="63">
        <f>'Economic (2020 Adj.)'!F148</f>
        <v>3442.0247556499994</v>
      </c>
      <c r="I136" s="44">
        <f t="shared" si="17"/>
        <v>1</v>
      </c>
      <c r="J136" s="44">
        <f>'Customer Count'!G51</f>
        <v>5547.2034446357875</v>
      </c>
      <c r="K136" s="29">
        <f t="shared" si="14"/>
        <v>31</v>
      </c>
      <c r="M136" s="29">
        <f>'GS&lt;50 PW (2)'!$B$6</f>
        <v>-27557429.082861301</v>
      </c>
      <c r="N136" s="29">
        <f ca="1">E136*'GS&lt;50 PW (2)'!$B$7</f>
        <v>1657355.2299708102</v>
      </c>
      <c r="O136" s="29">
        <f ca="1">F136*'GS&lt;50 PW (2)'!$B$8</f>
        <v>0</v>
      </c>
      <c r="P136" s="29">
        <f>G136*'GS&lt;50 PW (2)'!$B$9</f>
        <v>-3128866.1335338615</v>
      </c>
      <c r="Q136" s="29">
        <f>H136*'GS&lt;50 PW (2)'!$B$10</f>
        <v>6063788.6497153407</v>
      </c>
      <c r="R136" s="44">
        <f>I136*'GS&lt;50 PW (2)'!$B$11</f>
        <v>-215549.88615650401</v>
      </c>
      <c r="S136" s="157">
        <f>J136*'GS&lt;50 PW (2)'!$B$12</f>
        <v>27686250.734635144</v>
      </c>
      <c r="T136" s="157">
        <f>K136*'GS&lt;50 PW (2)'!$B$13</f>
        <v>10890537.925440541</v>
      </c>
      <c r="U136" s="28">
        <f t="shared" ca="1" si="21"/>
        <v>15396087.437210171</v>
      </c>
      <c r="X136" s="26"/>
    </row>
    <row r="137" spans="1:24" x14ac:dyDescent="0.2">
      <c r="A137" s="45">
        <v>44287</v>
      </c>
      <c r="B137" s="29">
        <f t="shared" si="19"/>
        <v>2021</v>
      </c>
      <c r="C137" s="29">
        <f t="shared" si="20"/>
        <v>4</v>
      </c>
      <c r="E137" s="46">
        <f t="shared" ca="1" si="18"/>
        <v>164.53999999999996</v>
      </c>
      <c r="F137" s="46">
        <f t="shared" ca="1" si="18"/>
        <v>0.16999999999999993</v>
      </c>
      <c r="G137" s="29">
        <f t="shared" si="16"/>
        <v>136</v>
      </c>
      <c r="H137" s="63">
        <f>'Economic (2020 Adj.)'!F149</f>
        <v>3459.3823689750002</v>
      </c>
      <c r="I137" s="44">
        <f t="shared" si="17"/>
        <v>1</v>
      </c>
      <c r="J137" s="44">
        <f>'Customer Count'!G52</f>
        <v>5552.1237364777198</v>
      </c>
      <c r="K137" s="29">
        <f t="shared" si="14"/>
        <v>30</v>
      </c>
      <c r="M137" s="29">
        <f>'GS&lt;50 PW (2)'!$B$6</f>
        <v>-27557429.082861301</v>
      </c>
      <c r="N137" s="29">
        <f ca="1">E137*'GS&lt;50 PW (2)'!$B$7</f>
        <v>819636.40870246489</v>
      </c>
      <c r="O137" s="29">
        <f ca="1">F137*'GS&lt;50 PW (2)'!$B$8</f>
        <v>2297.5650010986888</v>
      </c>
      <c r="P137" s="29">
        <f>G137*'GS&lt;50 PW (2)'!$B$9</f>
        <v>-3152042.9197081868</v>
      </c>
      <c r="Q137" s="29">
        <f>H137*'GS&lt;50 PW (2)'!$B$10</f>
        <v>6094367.424168813</v>
      </c>
      <c r="R137" s="44">
        <f>I137*'GS&lt;50 PW (2)'!$B$11</f>
        <v>-215549.88615650401</v>
      </c>
      <c r="S137" s="157">
        <f>J137*'GS&lt;50 PW (2)'!$B$12</f>
        <v>27710808.051665772</v>
      </c>
      <c r="T137" s="157">
        <f>K137*'GS&lt;50 PW (2)'!$B$13</f>
        <v>10539230.25042633</v>
      </c>
      <c r="U137" s="28">
        <f t="shared" ca="1" si="21"/>
        <v>14241317.811238494</v>
      </c>
    </row>
    <row r="138" spans="1:24" x14ac:dyDescent="0.2">
      <c r="A138" s="45">
        <v>44317</v>
      </c>
      <c r="B138" s="29">
        <f t="shared" si="19"/>
        <v>2021</v>
      </c>
      <c r="C138" s="29">
        <f t="shared" si="20"/>
        <v>5</v>
      </c>
      <c r="E138" s="46">
        <f t="shared" ca="1" si="18"/>
        <v>35.92</v>
      </c>
      <c r="F138" s="46">
        <f t="shared" ca="1" si="18"/>
        <v>30.080000000000002</v>
      </c>
      <c r="G138" s="29">
        <f t="shared" si="16"/>
        <v>137</v>
      </c>
      <c r="H138" s="63">
        <f>'Economic (2020 Adj.)'!F150</f>
        <v>3473.2283264249995</v>
      </c>
      <c r="I138" s="44">
        <f t="shared" si="17"/>
        <v>1</v>
      </c>
      <c r="J138" s="44">
        <f>'Customer Count'!G53</f>
        <v>5557.0483925496737</v>
      </c>
      <c r="K138" s="29">
        <f t="shared" si="14"/>
        <v>31</v>
      </c>
      <c r="M138" s="29">
        <f>'GS&lt;50 PW (2)'!$B$6</f>
        <v>-27557429.082861301</v>
      </c>
      <c r="N138" s="29">
        <f ca="1">E138*'GS&lt;50 PW (2)'!$B$7</f>
        <v>178931.20092738877</v>
      </c>
      <c r="O138" s="29">
        <f ca="1">F138*'GS&lt;50 PW (2)'!$B$8</f>
        <v>406533.85431205056</v>
      </c>
      <c r="P138" s="29">
        <f>G138*'GS&lt;50 PW (2)'!$B$9</f>
        <v>-3175219.7058825116</v>
      </c>
      <c r="Q138" s="29">
        <f>H138*'GS&lt;50 PW (2)'!$B$10</f>
        <v>6118759.7413629098</v>
      </c>
      <c r="R138" s="44">
        <f>I138*'GS&lt;50 PW (2)'!$B$11</f>
        <v>-215549.88615650401</v>
      </c>
      <c r="S138" s="157">
        <f>J138*'GS&lt;50 PW (2)'!$B$12</f>
        <v>27735387.150693014</v>
      </c>
      <c r="T138" s="157">
        <f>K138*'GS&lt;50 PW (2)'!$B$13</f>
        <v>10890537.925440541</v>
      </c>
      <c r="U138" s="28">
        <f t="shared" ca="1" si="21"/>
        <v>14381951.197835589</v>
      </c>
    </row>
    <row r="139" spans="1:24" x14ac:dyDescent="0.2">
      <c r="A139" s="45">
        <v>44348</v>
      </c>
      <c r="B139" s="29">
        <f t="shared" si="19"/>
        <v>2021</v>
      </c>
      <c r="C139" s="29">
        <f t="shared" si="20"/>
        <v>6</v>
      </c>
      <c r="E139" s="46">
        <f t="shared" ca="1" si="18"/>
        <v>0.37999999999999989</v>
      </c>
      <c r="F139" s="46">
        <f t="shared" ca="1" si="18"/>
        <v>94.58</v>
      </c>
      <c r="G139" s="29">
        <f t="shared" si="16"/>
        <v>138</v>
      </c>
      <c r="H139" s="63">
        <f>'Economic (2020 Adj.)'!F151</f>
        <v>3483.9639601000003</v>
      </c>
      <c r="I139" s="44">
        <f t="shared" si="17"/>
        <v>0</v>
      </c>
      <c r="J139" s="44">
        <f>'Customer Count'!G54</f>
        <v>5561.9774167226606</v>
      </c>
      <c r="K139" s="29">
        <f t="shared" si="14"/>
        <v>30</v>
      </c>
      <c r="M139" s="29">
        <f>'GS&lt;50 PW (2)'!$B$6</f>
        <v>-27557429.082861301</v>
      </c>
      <c r="N139" s="29">
        <f ca="1">E139*'GS&lt;50 PW (2)'!$B$7</f>
        <v>1892.9247314144686</v>
      </c>
      <c r="O139" s="29">
        <f ca="1">F139*'GS&lt;50 PW (2)'!$B$8</f>
        <v>1278257.045905377</v>
      </c>
      <c r="P139" s="29">
        <f>G139*'GS&lt;50 PW (2)'!$B$9</f>
        <v>-3198396.4920568364</v>
      </c>
      <c r="Q139" s="29">
        <f>H139*'GS&lt;50 PW (2)'!$B$10</f>
        <v>6137672.6249844218</v>
      </c>
      <c r="R139" s="44">
        <f>I139*'GS&lt;50 PW (2)'!$B$11</f>
        <v>0</v>
      </c>
      <c r="S139" s="157">
        <f>J139*'GS&lt;50 PW (2)'!$B$12</f>
        <v>27759988.051037196</v>
      </c>
      <c r="T139" s="157">
        <f>K139*'GS&lt;50 PW (2)'!$B$13</f>
        <v>10539230.25042633</v>
      </c>
      <c r="U139" s="28">
        <f t="shared" ca="1" si="21"/>
        <v>14961215.322166603</v>
      </c>
    </row>
    <row r="140" spans="1:24" x14ac:dyDescent="0.2">
      <c r="A140" s="45">
        <v>44378</v>
      </c>
      <c r="B140" s="29">
        <f t="shared" si="19"/>
        <v>2021</v>
      </c>
      <c r="C140" s="29">
        <f t="shared" si="20"/>
        <v>7</v>
      </c>
      <c r="E140" s="46">
        <f t="shared" ca="1" si="18"/>
        <v>0</v>
      </c>
      <c r="F140" s="46">
        <f t="shared" ca="1" si="18"/>
        <v>206.28000000000003</v>
      </c>
      <c r="G140" s="29">
        <f t="shared" si="16"/>
        <v>139</v>
      </c>
      <c r="H140" s="63">
        <f>'Economic (2020 Adj.)'!F152</f>
        <v>3499.1142468749999</v>
      </c>
      <c r="I140" s="44">
        <f t="shared" si="17"/>
        <v>0</v>
      </c>
      <c r="J140" s="44">
        <f>'Customer Count'!G55</f>
        <v>5566.9108128711241</v>
      </c>
      <c r="K140" s="29">
        <f t="shared" si="14"/>
        <v>31</v>
      </c>
      <c r="M140" s="29">
        <f>'GS&lt;50 PW (2)'!$B$6</f>
        <v>-27557429.082861301</v>
      </c>
      <c r="N140" s="29">
        <f ca="1">E140*'GS&lt;50 PW (2)'!$B$7</f>
        <v>0</v>
      </c>
      <c r="O140" s="29">
        <f ca="1">F140*'GS&lt;50 PW (2)'!$B$8</f>
        <v>2787892.4025096344</v>
      </c>
      <c r="P140" s="29">
        <f>G140*'GS&lt;50 PW (2)'!$B$9</f>
        <v>-3221573.2782311612</v>
      </c>
      <c r="Q140" s="29">
        <f>H140*'GS&lt;50 PW (2)'!$B$10</f>
        <v>6164362.7691605715</v>
      </c>
      <c r="R140" s="44">
        <f>I140*'GS&lt;50 PW (2)'!$B$11</f>
        <v>0</v>
      </c>
      <c r="S140" s="157">
        <f>J140*'GS&lt;50 PW (2)'!$B$12</f>
        <v>27784610.772035778</v>
      </c>
      <c r="T140" s="157">
        <f>K140*'GS&lt;50 PW (2)'!$B$13</f>
        <v>10890537.925440541</v>
      </c>
      <c r="U140" s="28">
        <f t="shared" ca="1" si="21"/>
        <v>16848401.508054063</v>
      </c>
    </row>
    <row r="141" spans="1:24" x14ac:dyDescent="0.2">
      <c r="A141" s="45">
        <v>44409</v>
      </c>
      <c r="B141" s="29">
        <f t="shared" si="19"/>
        <v>2021</v>
      </c>
      <c r="C141" s="29">
        <f t="shared" si="20"/>
        <v>8</v>
      </c>
      <c r="E141" s="46">
        <f t="shared" ca="1" si="18"/>
        <v>0</v>
      </c>
      <c r="F141" s="46">
        <f t="shared" ca="1" si="18"/>
        <v>177.64000000000001</v>
      </c>
      <c r="G141" s="29">
        <f t="shared" si="16"/>
        <v>140</v>
      </c>
      <c r="H141" s="63">
        <f>'Economic (2020 Adj.)'!F153</f>
        <v>3511.7562080249995</v>
      </c>
      <c r="I141" s="44">
        <f t="shared" si="17"/>
        <v>0</v>
      </c>
      <c r="J141" s="44">
        <f>'Customer Count'!G56</f>
        <v>5571.848584872946</v>
      </c>
      <c r="K141" s="29">
        <f t="shared" si="14"/>
        <v>31</v>
      </c>
      <c r="M141" s="29">
        <f>'GS&lt;50 PW (2)'!$B$6</f>
        <v>-27557429.082861301</v>
      </c>
      <c r="N141" s="29">
        <f ca="1">E141*'GS&lt;50 PW (2)'!$B$7</f>
        <v>0</v>
      </c>
      <c r="O141" s="29">
        <f ca="1">F141*'GS&lt;50 PW (2)'!$B$8</f>
        <v>2400820.2752657137</v>
      </c>
      <c r="P141" s="29">
        <f>G141*'GS&lt;50 PW (2)'!$B$9</f>
        <v>-3244750.064405486</v>
      </c>
      <c r="Q141" s="29">
        <f>H141*'GS&lt;50 PW (2)'!$B$10</f>
        <v>6186634.0152943116</v>
      </c>
      <c r="R141" s="44">
        <f>I141*'GS&lt;50 PW (2)'!$B$11</f>
        <v>0</v>
      </c>
      <c r="S141" s="157">
        <f>J141*'GS&lt;50 PW (2)'!$B$12</f>
        <v>27809255.333043382</v>
      </c>
      <c r="T141" s="157">
        <f>K141*'GS&lt;50 PW (2)'!$B$13</f>
        <v>10890537.925440541</v>
      </c>
      <c r="U141" s="28">
        <f t="shared" ca="1" si="21"/>
        <v>16485068.401777161</v>
      </c>
    </row>
    <row r="142" spans="1:24" x14ac:dyDescent="0.2">
      <c r="A142" s="45">
        <v>44440</v>
      </c>
      <c r="B142" s="29">
        <f t="shared" si="19"/>
        <v>2021</v>
      </c>
      <c r="C142" s="29">
        <f t="shared" si="20"/>
        <v>9</v>
      </c>
      <c r="E142" s="46">
        <f t="shared" ref="E142:F145" ca="1" si="22">E130</f>
        <v>0.49000000000000005</v>
      </c>
      <c r="F142" s="46">
        <f t="shared" ca="1" si="22"/>
        <v>85.65</v>
      </c>
      <c r="G142" s="29">
        <f t="shared" si="16"/>
        <v>141</v>
      </c>
      <c r="H142" s="63">
        <f>'Economic (2020 Adj.)'!F154</f>
        <v>3534.6321377249997</v>
      </c>
      <c r="I142" s="44">
        <f t="shared" si="17"/>
        <v>1</v>
      </c>
      <c r="J142" s="44">
        <f>'Customer Count'!G57</f>
        <v>5576.7907366094469</v>
      </c>
      <c r="K142" s="29">
        <f t="shared" si="14"/>
        <v>30</v>
      </c>
      <c r="M142" s="29">
        <f>'GS&lt;50 PW (2)'!$B$6</f>
        <v>-27557429.082861301</v>
      </c>
      <c r="N142" s="29">
        <f ca="1">E142*'GS&lt;50 PW (2)'!$B$7</f>
        <v>2440.8766273502365</v>
      </c>
      <c r="O142" s="29">
        <f ca="1">F142*'GS&lt;50 PW (2)'!$B$8</f>
        <v>1157567.307906487</v>
      </c>
      <c r="P142" s="29">
        <f>G142*'GS&lt;50 PW (2)'!$B$9</f>
        <v>-3267926.8505798113</v>
      </c>
      <c r="Q142" s="29">
        <f>H142*'GS&lt;50 PW (2)'!$B$10</f>
        <v>6226934.365441082</v>
      </c>
      <c r="R142" s="44">
        <f>I142*'GS&lt;50 PW (2)'!$B$11</f>
        <v>-215549.88615650401</v>
      </c>
      <c r="S142" s="157">
        <f>J142*'GS&lt;50 PW (2)'!$B$12</f>
        <v>27833921.753431782</v>
      </c>
      <c r="T142" s="157">
        <f>K142*'GS&lt;50 PW (2)'!$B$13</f>
        <v>10539230.25042633</v>
      </c>
      <c r="U142" s="28">
        <f t="shared" ca="1" si="21"/>
        <v>14719188.734235417</v>
      </c>
    </row>
    <row r="143" spans="1:24" x14ac:dyDescent="0.2">
      <c r="A143" s="45">
        <v>44470</v>
      </c>
      <c r="B143" s="29">
        <f t="shared" si="19"/>
        <v>2021</v>
      </c>
      <c r="C143" s="29">
        <f t="shared" si="20"/>
        <v>10</v>
      </c>
      <c r="E143" s="46">
        <f t="shared" ca="1" si="22"/>
        <v>53.33000000000002</v>
      </c>
      <c r="F143" s="46">
        <f t="shared" ca="1" si="22"/>
        <v>12.219999999999999</v>
      </c>
      <c r="G143" s="29">
        <f t="shared" si="16"/>
        <v>142</v>
      </c>
      <c r="H143" s="63">
        <f>'Economic (2020 Adj.)'!F155</f>
        <v>3537.2407963749997</v>
      </c>
      <c r="I143" s="44">
        <f t="shared" si="17"/>
        <v>1</v>
      </c>
      <c r="J143" s="44">
        <f>'Customer Count'!G58</f>
        <v>5581.7372719653904</v>
      </c>
      <c r="K143" s="29">
        <f t="shared" si="14"/>
        <v>31</v>
      </c>
      <c r="M143" s="29">
        <f>'GS&lt;50 PW (2)'!$B$6</f>
        <v>-27557429.082861301</v>
      </c>
      <c r="N143" s="29">
        <f ca="1">E143*'GS&lt;50 PW (2)'!$B$7</f>
        <v>265657.04191140441</v>
      </c>
      <c r="O143" s="29">
        <f ca="1">F143*'GS&lt;50 PW (2)'!$B$8</f>
        <v>165154.37831427052</v>
      </c>
      <c r="P143" s="29">
        <f>G143*'GS&lt;50 PW (2)'!$B$9</f>
        <v>-3291103.6367541361</v>
      </c>
      <c r="Q143" s="29">
        <f>H143*'GS&lt;50 PW (2)'!$B$10</f>
        <v>6231530.019405188</v>
      </c>
      <c r="R143" s="44">
        <f>I143*'GS&lt;50 PW (2)'!$B$11</f>
        <v>-215549.88615650401</v>
      </c>
      <c r="S143" s="157">
        <f>J143*'GS&lt;50 PW (2)'!$B$12</f>
        <v>27858610.052589949</v>
      </c>
      <c r="T143" s="157">
        <f>K143*'GS&lt;50 PW (2)'!$B$13</f>
        <v>10890537.925440541</v>
      </c>
      <c r="U143" s="28">
        <f t="shared" ca="1" si="21"/>
        <v>14347406.811889416</v>
      </c>
    </row>
    <row r="144" spans="1:24" x14ac:dyDescent="0.2">
      <c r="A144" s="45">
        <v>44501</v>
      </c>
      <c r="B144" s="29">
        <f t="shared" si="19"/>
        <v>2021</v>
      </c>
      <c r="C144" s="29">
        <f t="shared" si="20"/>
        <v>11</v>
      </c>
      <c r="E144" s="46">
        <f t="shared" ca="1" si="22"/>
        <v>207.66000000000003</v>
      </c>
      <c r="F144" s="46">
        <f t="shared" ca="1" si="22"/>
        <v>1.0000000000000142E-2</v>
      </c>
      <c r="G144" s="29">
        <f t="shared" si="16"/>
        <v>143</v>
      </c>
      <c r="H144" s="63">
        <f>'Economic (2020 Adj.)'!F156</f>
        <v>3543.4614439249999</v>
      </c>
      <c r="I144" s="44">
        <f t="shared" si="17"/>
        <v>1</v>
      </c>
      <c r="J144" s="44">
        <f>'Customer Count'!G59</f>
        <v>5586.6881948289856</v>
      </c>
      <c r="K144" s="29">
        <f t="shared" si="14"/>
        <v>30</v>
      </c>
      <c r="M144" s="29">
        <f>'GS&lt;50 PW (2)'!$B$6</f>
        <v>-27557429.082861301</v>
      </c>
      <c r="N144" s="29">
        <f ca="1">E144*'GS&lt;50 PW (2)'!$B$7</f>
        <v>1034433.5519092861</v>
      </c>
      <c r="O144" s="29">
        <f ca="1">F144*'GS&lt;50 PW (2)'!$B$8</f>
        <v>135.15088241757192</v>
      </c>
      <c r="P144" s="29">
        <f>G144*'GS&lt;50 PW (2)'!$B$9</f>
        <v>-3314280.4229284609</v>
      </c>
      <c r="Q144" s="29">
        <f>H144*'GS&lt;50 PW (2)'!$B$10</f>
        <v>6242488.8865503622</v>
      </c>
      <c r="R144" s="44">
        <f>I144*'GS&lt;50 PW (2)'!$B$11</f>
        <v>-215549.88615650401</v>
      </c>
      <c r="S144" s="157">
        <f>J144*'GS&lt;50 PW (2)'!$B$12</f>
        <v>27883320.249924049</v>
      </c>
      <c r="T144" s="157">
        <f>K144*'GS&lt;50 PW (2)'!$B$13</f>
        <v>10539230.25042633</v>
      </c>
      <c r="U144" s="28">
        <f t="shared" ca="1" si="21"/>
        <v>14612348.697746184</v>
      </c>
    </row>
    <row r="145" spans="1:21" x14ac:dyDescent="0.2">
      <c r="A145" s="45">
        <v>44531</v>
      </c>
      <c r="B145" s="29">
        <f t="shared" si="19"/>
        <v>2021</v>
      </c>
      <c r="C145" s="29">
        <f t="shared" si="20"/>
        <v>12</v>
      </c>
      <c r="E145" s="46">
        <f t="shared" ca="1" si="22"/>
        <v>351.65000000000003</v>
      </c>
      <c r="F145" s="46">
        <f t="shared" ca="1" si="22"/>
        <v>0</v>
      </c>
      <c r="G145" s="29">
        <f t="shared" si="16"/>
        <v>144</v>
      </c>
      <c r="H145" s="63">
        <f>'Economic (2020 Adj.)'!F157</f>
        <v>3543.7624430000001</v>
      </c>
      <c r="I145" s="44">
        <f t="shared" si="17"/>
        <v>0</v>
      </c>
      <c r="J145" s="44">
        <f>'Customer Count'!G60</f>
        <v>5591.6435090918903</v>
      </c>
      <c r="K145" s="29">
        <f t="shared" si="14"/>
        <v>31</v>
      </c>
      <c r="M145" s="29">
        <f>'GS&lt;50 PW (2)'!$B$6</f>
        <v>-27557429.082861301</v>
      </c>
      <c r="N145" s="29">
        <f ca="1">E145*'GS&lt;50 PW (2)'!$B$7</f>
        <v>1751702.5836892056</v>
      </c>
      <c r="O145" s="29">
        <f ca="1">F145*'GS&lt;50 PW (2)'!$B$8</f>
        <v>0</v>
      </c>
      <c r="P145" s="29">
        <f>G145*'GS&lt;50 PW (2)'!$B$9</f>
        <v>-3337457.2091027857</v>
      </c>
      <c r="Q145" s="29">
        <f>H145*'GS&lt;50 PW (2)'!$B$10</f>
        <v>6243019.1543154521</v>
      </c>
      <c r="R145" s="44">
        <f>I145*'GS&lt;50 PW (2)'!$B$11</f>
        <v>0</v>
      </c>
      <c r="S145" s="157">
        <f>J145*'GS&lt;50 PW (2)'!$B$12</f>
        <v>27908052.36485745</v>
      </c>
      <c r="T145" s="157">
        <f>K145*'GS&lt;50 PW (2)'!$B$13</f>
        <v>10890537.925440541</v>
      </c>
      <c r="U145" s="28">
        <f t="shared" ca="1" si="21"/>
        <v>15898425.736338561</v>
      </c>
    </row>
    <row r="146" spans="1:21" x14ac:dyDescent="0.2">
      <c r="A146" s="45"/>
    </row>
    <row r="147" spans="1:21" x14ac:dyDescent="0.2">
      <c r="A147" s="45"/>
    </row>
    <row r="148" spans="1:21" x14ac:dyDescent="0.2">
      <c r="A148" s="45"/>
    </row>
    <row r="149" spans="1:21" x14ac:dyDescent="0.2">
      <c r="A149" s="45"/>
    </row>
    <row r="150" spans="1:21" x14ac:dyDescent="0.2">
      <c r="A150" s="45"/>
    </row>
    <row r="151" spans="1:21" x14ac:dyDescent="0.2">
      <c r="A151" s="45"/>
    </row>
    <row r="152" spans="1:21" x14ac:dyDescent="0.2">
      <c r="A152" s="45"/>
    </row>
    <row r="153" spans="1:21" x14ac:dyDescent="0.2">
      <c r="A153" s="45"/>
    </row>
    <row r="154" spans="1:21" x14ac:dyDescent="0.2">
      <c r="A154" s="45"/>
    </row>
    <row r="155" spans="1:21" x14ac:dyDescent="0.2">
      <c r="A155" s="45"/>
    </row>
    <row r="156" spans="1:21" x14ac:dyDescent="0.2">
      <c r="A156" s="45"/>
    </row>
    <row r="157" spans="1:21" x14ac:dyDescent="0.2">
      <c r="A157" s="45"/>
    </row>
    <row r="158" spans="1:21" x14ac:dyDescent="0.2">
      <c r="A158" s="45"/>
    </row>
    <row r="159" spans="1:21" x14ac:dyDescent="0.2">
      <c r="A159" s="45"/>
    </row>
    <row r="160" spans="1:21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Z183"/>
  <sheetViews>
    <sheetView workbookViewId="0">
      <selection activeCell="U134" sqref="U134"/>
    </sheetView>
  </sheetViews>
  <sheetFormatPr defaultRowHeight="12.75" x14ac:dyDescent="0.2"/>
  <cols>
    <col min="1" max="3" width="9.33203125" style="29"/>
    <col min="4" max="4" width="17.5" style="29" customWidth="1"/>
    <col min="5" max="5" width="16.5" style="29" bestFit="1" customWidth="1"/>
    <col min="6" max="10" width="9.33203125" style="29"/>
    <col min="11" max="11" width="12.5" style="29" customWidth="1"/>
    <col min="12" max="13" width="9.33203125" style="29"/>
    <col min="14" max="14" width="11.83203125" style="29" bestFit="1" customWidth="1"/>
    <col min="15" max="15" width="10.1640625" style="29" bestFit="1" customWidth="1"/>
    <col min="16" max="16" width="9.33203125" style="29"/>
    <col min="17" max="17" width="12.5" style="29" bestFit="1" customWidth="1"/>
    <col min="18" max="21" width="12.5" style="29" customWidth="1"/>
    <col min="22" max="22" width="14.1640625" style="29" bestFit="1" customWidth="1"/>
    <col min="23" max="23" width="9.33203125" style="29"/>
    <col min="24" max="24" width="13.83203125" style="29" bestFit="1" customWidth="1"/>
    <col min="25" max="25" width="12.5" style="29" bestFit="1" customWidth="1"/>
    <col min="26" max="16384" width="9.33203125" style="29"/>
  </cols>
  <sheetData>
    <row r="1" spans="1:22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Data'!M1</f>
        <v>GS_gt_50_NoCDM</v>
      </c>
      <c r="E1" s="44" t="str">
        <f>'Monthly Data'!BQ1</f>
        <v>AvgGSgt50MD</v>
      </c>
      <c r="F1" s="46" t="str">
        <f>'Monthly Data'!AJ1</f>
        <v>HDD14</v>
      </c>
      <c r="G1" s="46" t="str">
        <f>'Monthly Data'!AK1</f>
        <v>CDD14</v>
      </c>
      <c r="H1" s="46" t="str">
        <f>'Monthly Data'!V1</f>
        <v>GDP</v>
      </c>
      <c r="I1" s="46" t="str">
        <f>'Monthly Data'!BG1</f>
        <v>Trend</v>
      </c>
      <c r="J1" s="46" t="str">
        <f>'Monthly Data'!BC1</f>
        <v>Dec</v>
      </c>
      <c r="K1" s="46" t="str">
        <f>'Monthly Data'!O1</f>
        <v>GS_gt_50_Customers</v>
      </c>
      <c r="L1" s="46" t="str">
        <f>'Monthly Data'!BH1</f>
        <v>Month Days</v>
      </c>
      <c r="N1" s="29" t="s">
        <v>76</v>
      </c>
      <c r="O1" s="46" t="str">
        <f>F1</f>
        <v>HDD14</v>
      </c>
      <c r="P1" s="46" t="str">
        <f>G1</f>
        <v>CDD14</v>
      </c>
      <c r="Q1" s="46" t="str">
        <f>H1</f>
        <v>GDP</v>
      </c>
      <c r="R1" s="46" t="str">
        <f t="shared" ref="R1" si="0">I1</f>
        <v>Trend</v>
      </c>
      <c r="S1" s="46" t="str">
        <f t="shared" ref="S1" si="1">J1</f>
        <v>Dec</v>
      </c>
      <c r="T1" s="46" t="str">
        <f t="shared" ref="T1" si="2">K1</f>
        <v>GS_gt_50_Customers</v>
      </c>
      <c r="U1" s="46" t="str">
        <f t="shared" ref="U1" si="3">L1</f>
        <v>Month Days</v>
      </c>
      <c r="V1" s="29" t="s">
        <v>123</v>
      </c>
    </row>
    <row r="2" spans="1:22" x14ac:dyDescent="0.2">
      <c r="A2" s="45">
        <f>'Monthly Data'!A2</f>
        <v>40179</v>
      </c>
      <c r="B2" s="29">
        <f t="shared" ref="B2:B65" si="4">YEAR(A2)</f>
        <v>2010</v>
      </c>
      <c r="C2" s="29">
        <f t="shared" ref="C2:C65" si="5">MONTH(A2)</f>
        <v>1</v>
      </c>
      <c r="D2" s="44">
        <f>'Monthly Data'!M2</f>
        <v>77865432</v>
      </c>
      <c r="E2" s="44">
        <f>'Monthly Data'!BQ2</f>
        <v>2565.6671389502126</v>
      </c>
      <c r="F2" s="46">
        <f ca="1">Weather!AX61</f>
        <v>539.1400000000001</v>
      </c>
      <c r="G2" s="46">
        <f ca="1">Weather!AY61</f>
        <v>0</v>
      </c>
      <c r="H2" s="46">
        <f>'Monthly Data'!V2</f>
        <v>609770.30000000005</v>
      </c>
      <c r="I2" s="46">
        <f>'Monthly Data'!BG2</f>
        <v>1</v>
      </c>
      <c r="J2" s="46">
        <f>'Monthly Data'!BC2</f>
        <v>0</v>
      </c>
      <c r="K2" s="46">
        <f>'Monthly Data'!O2</f>
        <v>979</v>
      </c>
      <c r="L2" s="46">
        <f>'Monthly Data'!BH2</f>
        <v>31</v>
      </c>
      <c r="N2" s="29">
        <f>'GS&gt;50 PW (2)'!$B$6</f>
        <v>-65109283.238350697</v>
      </c>
      <c r="O2" s="29">
        <f ca="1">F2*'GS&gt;50 PW (2)'!$B$7</f>
        <v>7644957.3356839577</v>
      </c>
      <c r="P2" s="29">
        <f ca="1">G2*'GS&gt;50 PW (2)'!$B$8</f>
        <v>0</v>
      </c>
      <c r="Q2" s="29">
        <f>H2*'GS&gt;50 PW (2)'!$B$9</f>
        <v>25190226.621844739</v>
      </c>
      <c r="R2" s="29">
        <f>I2*'GS&gt;50 PW (2)'!$B$10</f>
        <v>-49467.826659633902</v>
      </c>
      <c r="S2" s="29">
        <f>J2*'GS&gt;50 PW (2)'!$B$11</f>
        <v>0</v>
      </c>
      <c r="T2" s="29">
        <f>K2*'GS&gt;50 PW (2)'!$B$12</f>
        <v>50880745.626938127</v>
      </c>
      <c r="U2" s="29">
        <f>L2*'GS&gt;50 PW (2)'!$B$13</f>
        <v>59591708.09976133</v>
      </c>
      <c r="V2" s="28">
        <f ca="1">SUM(N2:U2)</f>
        <v>78148886.619217813</v>
      </c>
    </row>
    <row r="3" spans="1:22" x14ac:dyDescent="0.2">
      <c r="A3" s="45">
        <f>'Monthly Data'!A3</f>
        <v>40210</v>
      </c>
      <c r="B3" s="29">
        <f t="shared" si="4"/>
        <v>2010</v>
      </c>
      <c r="C3" s="29">
        <f t="shared" si="5"/>
        <v>2</v>
      </c>
      <c r="D3" s="44">
        <f>'Monthly Data'!M3</f>
        <v>70892677</v>
      </c>
      <c r="E3" s="44">
        <f>'Monthly Data'!BQ3</f>
        <v>2588.8357069821795</v>
      </c>
      <c r="F3" s="46">
        <f ca="1">Weather!AX62</f>
        <v>473.45</v>
      </c>
      <c r="G3" s="46">
        <f ca="1">Weather!AY62</f>
        <v>0</v>
      </c>
      <c r="H3" s="46">
        <f>'Monthly Data'!V3</f>
        <v>609770.30000000005</v>
      </c>
      <c r="I3" s="46">
        <f>'Monthly Data'!BG3</f>
        <v>2</v>
      </c>
      <c r="J3" s="46">
        <f>'Monthly Data'!BC3</f>
        <v>0</v>
      </c>
      <c r="K3" s="46">
        <f>'Monthly Data'!O3</f>
        <v>978</v>
      </c>
      <c r="L3" s="46">
        <f>'Monthly Data'!BH3</f>
        <v>28</v>
      </c>
      <c r="N3" s="29">
        <f>'GS&gt;50 PW (2)'!$B$6</f>
        <v>-65109283.238350697</v>
      </c>
      <c r="O3" s="29">
        <f ca="1">F3*'GS&gt;50 PW (2)'!$B$7</f>
        <v>6713478.9675771948</v>
      </c>
      <c r="P3" s="29">
        <f ca="1">G3*'GS&gt;50 PW (2)'!$B$8</f>
        <v>0</v>
      </c>
      <c r="Q3" s="29">
        <f>H3*'GS&gt;50 PW (2)'!$B$9</f>
        <v>25190226.621844739</v>
      </c>
      <c r="R3" s="29">
        <f>I3*'GS&gt;50 PW (2)'!$B$10</f>
        <v>-98935.653319267803</v>
      </c>
      <c r="S3" s="29">
        <f>J3*'GS&gt;50 PW (2)'!$B$11</f>
        <v>0</v>
      </c>
      <c r="T3" s="29">
        <f>K3*'GS&gt;50 PW (2)'!$B$12</f>
        <v>50828773.465930015</v>
      </c>
      <c r="U3" s="29">
        <f>L3*'GS&gt;50 PW (2)'!$B$13</f>
        <v>53824768.606236041</v>
      </c>
      <c r="V3" s="28">
        <f t="shared" ref="V3:V66" ca="1" si="6">SUM(N3:U3)</f>
        <v>71349028.769918025</v>
      </c>
    </row>
    <row r="4" spans="1:22" x14ac:dyDescent="0.2">
      <c r="A4" s="45">
        <f>'Monthly Data'!A4</f>
        <v>40238</v>
      </c>
      <c r="B4" s="29">
        <f t="shared" si="4"/>
        <v>2010</v>
      </c>
      <c r="C4" s="29">
        <f t="shared" si="5"/>
        <v>3</v>
      </c>
      <c r="D4" s="44">
        <f>'Monthly Data'!M4</f>
        <v>76083324</v>
      </c>
      <c r="E4" s="44">
        <f>'Monthly Data'!BQ4</f>
        <v>2496.7454467889606</v>
      </c>
      <c r="F4" s="46">
        <f ca="1">Weather!AX63</f>
        <v>394.31999999999988</v>
      </c>
      <c r="G4" s="46">
        <f ca="1">Weather!AY63</f>
        <v>3.0000000000000072E-2</v>
      </c>
      <c r="H4" s="46">
        <f>'Monthly Data'!V4</f>
        <v>609770.30000000005</v>
      </c>
      <c r="I4" s="46">
        <f>'Monthly Data'!BG4</f>
        <v>3</v>
      </c>
      <c r="J4" s="46">
        <f>'Monthly Data'!BC4</f>
        <v>0</v>
      </c>
      <c r="K4" s="46">
        <f>'Monthly Data'!O4</f>
        <v>983</v>
      </c>
      <c r="L4" s="46">
        <f>'Monthly Data'!BH4</f>
        <v>31</v>
      </c>
      <c r="N4" s="29">
        <f>'GS&gt;50 PW (2)'!$B$6</f>
        <v>-65109283.238350697</v>
      </c>
      <c r="O4" s="29">
        <f ca="1">F4*'GS&gt;50 PW (2)'!$B$7</f>
        <v>5591422.5926603414</v>
      </c>
      <c r="P4" s="29">
        <f ca="1">G4*'GS&gt;50 PW (2)'!$B$8</f>
        <v>1448.0018408694905</v>
      </c>
      <c r="Q4" s="29">
        <f>H4*'GS&gt;50 PW (2)'!$B$9</f>
        <v>25190226.621844739</v>
      </c>
      <c r="R4" s="29">
        <f>I4*'GS&gt;50 PW (2)'!$B$10</f>
        <v>-148403.47997890171</v>
      </c>
      <c r="S4" s="29">
        <f>J4*'GS&gt;50 PW (2)'!$B$11</f>
        <v>0</v>
      </c>
      <c r="T4" s="29">
        <f>K4*'GS&gt;50 PW (2)'!$B$12</f>
        <v>51088634.270970561</v>
      </c>
      <c r="U4" s="29">
        <f>L4*'GS&gt;50 PW (2)'!$B$13</f>
        <v>59591708.09976133</v>
      </c>
      <c r="V4" s="28">
        <f t="shared" ca="1" si="6"/>
        <v>76205752.868748248</v>
      </c>
    </row>
    <row r="5" spans="1:22" x14ac:dyDescent="0.2">
      <c r="A5" s="45">
        <f>'Monthly Data'!A5</f>
        <v>40269</v>
      </c>
      <c r="B5" s="29">
        <f t="shared" si="4"/>
        <v>2010</v>
      </c>
      <c r="C5" s="29">
        <f t="shared" si="5"/>
        <v>4</v>
      </c>
      <c r="D5" s="44">
        <f>'Monthly Data'!M5</f>
        <v>70016664</v>
      </c>
      <c r="E5" s="44">
        <f>'Monthly Data'!BQ5</f>
        <v>2347.9766599597583</v>
      </c>
      <c r="F5" s="46">
        <f ca="1">Weather!AX64</f>
        <v>220.23999999999995</v>
      </c>
      <c r="G5" s="46">
        <f ca="1">Weather!AY64</f>
        <v>1.45</v>
      </c>
      <c r="H5" s="46">
        <f>'Monthly Data'!V5</f>
        <v>609770.30000000005</v>
      </c>
      <c r="I5" s="46">
        <f>'Monthly Data'!BG5</f>
        <v>4</v>
      </c>
      <c r="J5" s="46">
        <f>'Monthly Data'!BC5</f>
        <v>0</v>
      </c>
      <c r="K5" s="46">
        <f>'Monthly Data'!O5</f>
        <v>994</v>
      </c>
      <c r="L5" s="46">
        <f>'Monthly Data'!BH5</f>
        <v>30</v>
      </c>
      <c r="N5" s="29">
        <f>'GS&gt;50 PW (2)'!$B$6</f>
        <v>-65109283.238350697</v>
      </c>
      <c r="O5" s="29">
        <f ca="1">F5*'GS&gt;50 PW (2)'!$B$7</f>
        <v>3122983.647310595</v>
      </c>
      <c r="P5" s="29">
        <f ca="1">G5*'GS&gt;50 PW (2)'!$B$8</f>
        <v>69986.755642025208</v>
      </c>
      <c r="Q5" s="29">
        <f>H5*'GS&gt;50 PW (2)'!$B$9</f>
        <v>25190226.621844739</v>
      </c>
      <c r="R5" s="29">
        <f>I5*'GS&gt;50 PW (2)'!$B$10</f>
        <v>-197871.30663853561</v>
      </c>
      <c r="S5" s="29">
        <f>J5*'GS&gt;50 PW (2)'!$B$11</f>
        <v>0</v>
      </c>
      <c r="T5" s="29">
        <f>K5*'GS&gt;50 PW (2)'!$B$12</f>
        <v>51660328.042059749</v>
      </c>
      <c r="U5" s="29">
        <f>L5*'GS&gt;50 PW (2)'!$B$13</f>
        <v>57669394.935252905</v>
      </c>
      <c r="V5" s="28">
        <f t="shared" ca="1" si="6"/>
        <v>72405765.457120776</v>
      </c>
    </row>
    <row r="6" spans="1:22" x14ac:dyDescent="0.2">
      <c r="A6" s="45">
        <f>'Monthly Data'!A6</f>
        <v>40299</v>
      </c>
      <c r="B6" s="29">
        <f t="shared" si="4"/>
        <v>2010</v>
      </c>
      <c r="C6" s="29">
        <f t="shared" si="5"/>
        <v>5</v>
      </c>
      <c r="D6" s="44">
        <f>'Monthly Data'!M6</f>
        <v>75214102</v>
      </c>
      <c r="E6" s="44">
        <f>'Monthly Data'!BQ6</f>
        <v>2436.005376344086</v>
      </c>
      <c r="F6" s="46">
        <f ca="1">Weather!AX65</f>
        <v>68.61</v>
      </c>
      <c r="G6" s="46">
        <f ca="1">Weather!AY65</f>
        <v>50.69</v>
      </c>
      <c r="H6" s="46">
        <f>'Monthly Data'!V6</f>
        <v>609770.30000000005</v>
      </c>
      <c r="I6" s="46">
        <f>'Monthly Data'!BG6</f>
        <v>5</v>
      </c>
      <c r="J6" s="46">
        <f>'Monthly Data'!BC6</f>
        <v>0</v>
      </c>
      <c r="K6" s="46">
        <f>'Monthly Data'!O6</f>
        <v>996</v>
      </c>
      <c r="L6" s="46">
        <f>'Monthly Data'!BH6</f>
        <v>31</v>
      </c>
      <c r="N6" s="29">
        <f>'GS&gt;50 PW (2)'!$B$6</f>
        <v>-65109283.238350697</v>
      </c>
      <c r="O6" s="29">
        <f ca="1">F6*'GS&gt;50 PW (2)'!$B$7</f>
        <v>972883.70887204853</v>
      </c>
      <c r="P6" s="29">
        <f ca="1">G6*'GS&gt;50 PW (2)'!$B$8</f>
        <v>2446640.4437891431</v>
      </c>
      <c r="Q6" s="29">
        <f>H6*'GS&gt;50 PW (2)'!$B$9</f>
        <v>25190226.621844739</v>
      </c>
      <c r="R6" s="29">
        <f>I6*'GS&gt;50 PW (2)'!$B$10</f>
        <v>-247339.1332981695</v>
      </c>
      <c r="S6" s="29">
        <f>J6*'GS&gt;50 PW (2)'!$B$11</f>
        <v>0</v>
      </c>
      <c r="T6" s="29">
        <f>K6*'GS&gt;50 PW (2)'!$B$12</f>
        <v>51764272.364075966</v>
      </c>
      <c r="U6" s="29">
        <f>L6*'GS&gt;50 PW (2)'!$B$13</f>
        <v>59591708.09976133</v>
      </c>
      <c r="V6" s="28">
        <f t="shared" ca="1" si="6"/>
        <v>74609108.866694361</v>
      </c>
    </row>
    <row r="7" spans="1:22" x14ac:dyDescent="0.2">
      <c r="A7" s="45">
        <f>'Monthly Data'!A7</f>
        <v>40330</v>
      </c>
      <c r="B7" s="29">
        <f t="shared" si="4"/>
        <v>2010</v>
      </c>
      <c r="C7" s="29">
        <f t="shared" si="5"/>
        <v>6</v>
      </c>
      <c r="D7" s="44">
        <f>'Monthly Data'!M7</f>
        <v>78113215</v>
      </c>
      <c r="E7" s="44">
        <f>'Monthly Data'!BQ7</f>
        <v>2611.6086593112673</v>
      </c>
      <c r="F7" s="46">
        <f ca="1">Weather!AX66</f>
        <v>2.7299999999999995</v>
      </c>
      <c r="G7" s="46">
        <f ca="1">Weather!AY66</f>
        <v>145.17999999999998</v>
      </c>
      <c r="H7" s="46">
        <f>'Monthly Data'!V7</f>
        <v>609770.30000000005</v>
      </c>
      <c r="I7" s="46">
        <f>'Monthly Data'!BG7</f>
        <v>6</v>
      </c>
      <c r="J7" s="46">
        <f>'Monthly Data'!BC7</f>
        <v>0</v>
      </c>
      <c r="K7" s="46">
        <f>'Monthly Data'!O7</f>
        <v>997</v>
      </c>
      <c r="L7" s="46">
        <f>'Monthly Data'!BH7</f>
        <v>30</v>
      </c>
      <c r="N7" s="29">
        <f>'GS&gt;50 PW (2)'!$B$6</f>
        <v>-65109283.238350697</v>
      </c>
      <c r="O7" s="29">
        <f ca="1">F7*'GS&gt;50 PW (2)'!$B$7</f>
        <v>38711.157633299692</v>
      </c>
      <c r="P7" s="29">
        <f ca="1">G7*'GS&gt;50 PW (2)'!$B$8</f>
        <v>7007363.5752477366</v>
      </c>
      <c r="Q7" s="29">
        <f>H7*'GS&gt;50 PW (2)'!$B$9</f>
        <v>25190226.621844739</v>
      </c>
      <c r="R7" s="29">
        <f>I7*'GS&gt;50 PW (2)'!$B$10</f>
        <v>-296806.95995780342</v>
      </c>
      <c r="S7" s="29">
        <f>J7*'GS&gt;50 PW (2)'!$B$11</f>
        <v>0</v>
      </c>
      <c r="T7" s="29">
        <f>K7*'GS&gt;50 PW (2)'!$B$12</f>
        <v>51816244.525084078</v>
      </c>
      <c r="U7" s="29">
        <f>L7*'GS&gt;50 PW (2)'!$B$13</f>
        <v>57669394.935252905</v>
      </c>
      <c r="V7" s="28">
        <f t="shared" ca="1" si="6"/>
        <v>76315850.616754249</v>
      </c>
    </row>
    <row r="8" spans="1:22" x14ac:dyDescent="0.2">
      <c r="A8" s="45">
        <f>'Monthly Data'!A8</f>
        <v>40360</v>
      </c>
      <c r="B8" s="29">
        <f t="shared" si="4"/>
        <v>2010</v>
      </c>
      <c r="C8" s="29">
        <f t="shared" si="5"/>
        <v>7</v>
      </c>
      <c r="D8" s="44">
        <f>'Monthly Data'!M8</f>
        <v>83811408</v>
      </c>
      <c r="E8" s="44">
        <f>'Monthly Data'!BQ8</f>
        <v>2717.1797049764955</v>
      </c>
      <c r="F8" s="46">
        <f ca="1">Weather!AX67</f>
        <v>0</v>
      </c>
      <c r="G8" s="46">
        <f ca="1">Weather!AY67</f>
        <v>268.18999999999994</v>
      </c>
      <c r="H8" s="46">
        <f>'Monthly Data'!V8</f>
        <v>609770.30000000005</v>
      </c>
      <c r="I8" s="46">
        <f>'Monthly Data'!BG8</f>
        <v>7</v>
      </c>
      <c r="J8" s="46">
        <f>'Monthly Data'!BC8</f>
        <v>0</v>
      </c>
      <c r="K8" s="46">
        <f>'Monthly Data'!O8</f>
        <v>995</v>
      </c>
      <c r="L8" s="46">
        <f>'Monthly Data'!BH8</f>
        <v>31</v>
      </c>
      <c r="N8" s="29">
        <f>'GS&gt;50 PW (2)'!$B$6</f>
        <v>-65109283.238350697</v>
      </c>
      <c r="O8" s="29">
        <f ca="1">F8*'GS&gt;50 PW (2)'!$B$7</f>
        <v>0</v>
      </c>
      <c r="P8" s="29">
        <f ca="1">G8*'GS&gt;50 PW (2)'!$B$8</f>
        <v>12944653.790092921</v>
      </c>
      <c r="Q8" s="29">
        <f>H8*'GS&gt;50 PW (2)'!$B$9</f>
        <v>25190226.621844739</v>
      </c>
      <c r="R8" s="29">
        <f>I8*'GS&gt;50 PW (2)'!$B$10</f>
        <v>-346274.78661743732</v>
      </c>
      <c r="S8" s="29">
        <f>J8*'GS&gt;50 PW (2)'!$B$11</f>
        <v>0</v>
      </c>
      <c r="T8" s="29">
        <f>K8*'GS&gt;50 PW (2)'!$B$12</f>
        <v>51712300.203067861</v>
      </c>
      <c r="U8" s="29">
        <f>L8*'GS&gt;50 PW (2)'!$B$13</f>
        <v>59591708.09976133</v>
      </c>
      <c r="V8" s="28">
        <f t="shared" ca="1" si="6"/>
        <v>83983330.689798713</v>
      </c>
    </row>
    <row r="9" spans="1:22" x14ac:dyDescent="0.2">
      <c r="A9" s="45">
        <f>'Monthly Data'!A9</f>
        <v>40391</v>
      </c>
      <c r="B9" s="29">
        <f t="shared" si="4"/>
        <v>2010</v>
      </c>
      <c r="C9" s="29">
        <f t="shared" si="5"/>
        <v>8</v>
      </c>
      <c r="D9" s="44">
        <f>'Monthly Data'!M9</f>
        <v>83014987</v>
      </c>
      <c r="E9" s="44">
        <f>'Monthly Data'!BQ9</f>
        <v>2683.2693451418968</v>
      </c>
      <c r="F9" s="46">
        <f ca="1">Weather!AX68</f>
        <v>0</v>
      </c>
      <c r="G9" s="46">
        <f ca="1">Weather!AY68</f>
        <v>239.59000000000006</v>
      </c>
      <c r="H9" s="46">
        <f>'Monthly Data'!V9</f>
        <v>609770.30000000005</v>
      </c>
      <c r="I9" s="46">
        <f>'Monthly Data'!BG9</f>
        <v>8</v>
      </c>
      <c r="J9" s="46">
        <f>'Monthly Data'!BC9</f>
        <v>0</v>
      </c>
      <c r="K9" s="46">
        <f>'Monthly Data'!O9</f>
        <v>998</v>
      </c>
      <c r="L9" s="46">
        <f>'Monthly Data'!BH9</f>
        <v>31</v>
      </c>
      <c r="N9" s="29">
        <f>'GS&gt;50 PW (2)'!$B$6</f>
        <v>-65109283.238350697</v>
      </c>
      <c r="O9" s="29">
        <f ca="1">F9*'GS&gt;50 PW (2)'!$B$7</f>
        <v>0</v>
      </c>
      <c r="P9" s="29">
        <f ca="1">G9*'GS&gt;50 PW (2)'!$B$8</f>
        <v>11564225.368464015</v>
      </c>
      <c r="Q9" s="29">
        <f>H9*'GS&gt;50 PW (2)'!$B$9</f>
        <v>25190226.621844739</v>
      </c>
      <c r="R9" s="29">
        <f>I9*'GS&gt;50 PW (2)'!$B$10</f>
        <v>-395742.61327707121</v>
      </c>
      <c r="S9" s="29">
        <f>J9*'GS&gt;50 PW (2)'!$B$11</f>
        <v>0</v>
      </c>
      <c r="T9" s="29">
        <f>K9*'GS&gt;50 PW (2)'!$B$12</f>
        <v>51868216.686092183</v>
      </c>
      <c r="U9" s="29">
        <f>L9*'GS&gt;50 PW (2)'!$B$13</f>
        <v>59591708.09976133</v>
      </c>
      <c r="V9" s="28">
        <f t="shared" ca="1" si="6"/>
        <v>82709350.9245345</v>
      </c>
    </row>
    <row r="10" spans="1:22" x14ac:dyDescent="0.2">
      <c r="A10" s="45">
        <f>'Monthly Data'!A10</f>
        <v>40422</v>
      </c>
      <c r="B10" s="29">
        <f t="shared" si="4"/>
        <v>2010</v>
      </c>
      <c r="C10" s="29">
        <f t="shared" si="5"/>
        <v>9</v>
      </c>
      <c r="D10" s="44">
        <f>'Monthly Data'!M10</f>
        <v>73574953</v>
      </c>
      <c r="E10" s="44">
        <f>'Monthly Data'!BQ10</f>
        <v>2452.4984333333332</v>
      </c>
      <c r="F10" s="46">
        <f ca="1">Weather!AX69</f>
        <v>5.2099999999999991</v>
      </c>
      <c r="G10" s="46">
        <f ca="1">Weather!AY69</f>
        <v>132.95000000000002</v>
      </c>
      <c r="H10" s="46">
        <f>'Monthly Data'!V10</f>
        <v>609770.30000000005</v>
      </c>
      <c r="I10" s="46">
        <f>'Monthly Data'!BG10</f>
        <v>9</v>
      </c>
      <c r="J10" s="46">
        <f>'Monthly Data'!BC10</f>
        <v>0</v>
      </c>
      <c r="K10" s="46">
        <f>'Monthly Data'!O10</f>
        <v>1000</v>
      </c>
      <c r="L10" s="46">
        <f>'Monthly Data'!BH10</f>
        <v>30</v>
      </c>
      <c r="N10" s="29">
        <f>'GS&gt;50 PW (2)'!$B$6</f>
        <v>-65109283.238350697</v>
      </c>
      <c r="O10" s="29">
        <f ca="1">F10*'GS&gt;50 PW (2)'!$B$7</f>
        <v>73877.337461352159</v>
      </c>
      <c r="P10" s="29">
        <f ca="1">G10*'GS&gt;50 PW (2)'!$B$8</f>
        <v>6417061.4914532769</v>
      </c>
      <c r="Q10" s="29">
        <f>H10*'GS&gt;50 PW (2)'!$B$9</f>
        <v>25190226.621844739</v>
      </c>
      <c r="R10" s="29">
        <f>I10*'GS&gt;50 PW (2)'!$B$10</f>
        <v>-445210.43993670511</v>
      </c>
      <c r="S10" s="29">
        <f>J10*'GS&gt;50 PW (2)'!$B$11</f>
        <v>0</v>
      </c>
      <c r="T10" s="29">
        <f>K10*'GS&gt;50 PW (2)'!$B$12</f>
        <v>51972161.0081084</v>
      </c>
      <c r="U10" s="29">
        <f>L10*'GS&gt;50 PW (2)'!$B$13</f>
        <v>57669394.935252905</v>
      </c>
      <c r="V10" s="28">
        <f t="shared" ca="1" si="6"/>
        <v>75768227.715833277</v>
      </c>
    </row>
    <row r="11" spans="1:22" x14ac:dyDescent="0.2">
      <c r="A11" s="45">
        <f>'Monthly Data'!A11</f>
        <v>40452</v>
      </c>
      <c r="B11" s="29">
        <f t="shared" si="4"/>
        <v>2010</v>
      </c>
      <c r="C11" s="29">
        <f t="shared" si="5"/>
        <v>10</v>
      </c>
      <c r="D11" s="44">
        <f>'Monthly Data'!M11</f>
        <v>71065323</v>
      </c>
      <c r="E11" s="44">
        <f>'Monthly Data'!BQ11</f>
        <v>2278.757230808696</v>
      </c>
      <c r="F11" s="46">
        <f ca="1">Weather!AX70</f>
        <v>90.66</v>
      </c>
      <c r="G11" s="46">
        <f ca="1">Weather!AY70</f>
        <v>27.9</v>
      </c>
      <c r="H11" s="46">
        <f>'Monthly Data'!V11</f>
        <v>609770.30000000005</v>
      </c>
      <c r="I11" s="46">
        <f>'Monthly Data'!BG11</f>
        <v>10</v>
      </c>
      <c r="J11" s="46">
        <f>'Monthly Data'!BC11</f>
        <v>0</v>
      </c>
      <c r="K11" s="46">
        <f>'Monthly Data'!O11</f>
        <v>1006</v>
      </c>
      <c r="L11" s="46">
        <f>'Monthly Data'!BH11</f>
        <v>31</v>
      </c>
      <c r="N11" s="29">
        <f>'GS&gt;50 PW (2)'!$B$6</f>
        <v>-65109283.238350697</v>
      </c>
      <c r="O11" s="29">
        <f ca="1">F11*'GS&gt;50 PW (2)'!$B$7</f>
        <v>1285550.7512948536</v>
      </c>
      <c r="P11" s="29">
        <f ca="1">G11*'GS&gt;50 PW (2)'!$B$8</f>
        <v>1346641.7120086229</v>
      </c>
      <c r="Q11" s="29">
        <f>H11*'GS&gt;50 PW (2)'!$B$9</f>
        <v>25190226.621844739</v>
      </c>
      <c r="R11" s="29">
        <f>I11*'GS&gt;50 PW (2)'!$B$10</f>
        <v>-494678.266596339</v>
      </c>
      <c r="S11" s="29">
        <f>J11*'GS&gt;50 PW (2)'!$B$11</f>
        <v>0</v>
      </c>
      <c r="T11" s="29">
        <f>K11*'GS&gt;50 PW (2)'!$B$12</f>
        <v>52283993.97415705</v>
      </c>
      <c r="U11" s="29">
        <f>L11*'GS&gt;50 PW (2)'!$B$13</f>
        <v>59591708.09976133</v>
      </c>
      <c r="V11" s="28">
        <f t="shared" ca="1" si="6"/>
        <v>74094159.654119551</v>
      </c>
    </row>
    <row r="12" spans="1:22" x14ac:dyDescent="0.2">
      <c r="A12" s="45">
        <f>'Monthly Data'!A12</f>
        <v>40483</v>
      </c>
      <c r="B12" s="29">
        <f t="shared" si="4"/>
        <v>2010</v>
      </c>
      <c r="C12" s="29">
        <f t="shared" si="5"/>
        <v>11</v>
      </c>
      <c r="D12" s="44">
        <f>'Monthly Data'!M12</f>
        <v>71655511</v>
      </c>
      <c r="E12" s="44">
        <f>'Monthly Data'!BQ12</f>
        <v>2371.9136378682551</v>
      </c>
      <c r="F12" s="46">
        <f ca="1">Weather!AX71</f>
        <v>264.88</v>
      </c>
      <c r="G12" s="46">
        <f ca="1">Weather!AY71</f>
        <v>0.69000000000000006</v>
      </c>
      <c r="H12" s="46">
        <f>'Monthly Data'!V12</f>
        <v>609770.30000000005</v>
      </c>
      <c r="I12" s="46">
        <f>'Monthly Data'!BG12</f>
        <v>11</v>
      </c>
      <c r="J12" s="46">
        <f>'Monthly Data'!BC12</f>
        <v>0</v>
      </c>
      <c r="K12" s="46">
        <f>'Monthly Data'!O12</f>
        <v>1007</v>
      </c>
      <c r="L12" s="46">
        <f>'Monthly Data'!BH12</f>
        <v>30</v>
      </c>
      <c r="N12" s="29">
        <f>'GS&gt;50 PW (2)'!$B$6</f>
        <v>-65109283.238350697</v>
      </c>
      <c r="O12" s="29">
        <f ca="1">F12*'GS&gt;50 PW (2)'!$B$7</f>
        <v>3755974.8842155398</v>
      </c>
      <c r="P12" s="29">
        <f ca="1">G12*'GS&gt;50 PW (2)'!$B$8</f>
        <v>33304.042339998203</v>
      </c>
      <c r="Q12" s="29">
        <f>H12*'GS&gt;50 PW (2)'!$B$9</f>
        <v>25190226.621844739</v>
      </c>
      <c r="R12" s="29">
        <f>I12*'GS&gt;50 PW (2)'!$B$10</f>
        <v>-544146.09325597296</v>
      </c>
      <c r="S12" s="29">
        <f>J12*'GS&gt;50 PW (2)'!$B$11</f>
        <v>0</v>
      </c>
      <c r="T12" s="29">
        <f>K12*'GS&gt;50 PW (2)'!$B$12</f>
        <v>52335966.135165162</v>
      </c>
      <c r="U12" s="29">
        <f>L12*'GS&gt;50 PW (2)'!$B$13</f>
        <v>57669394.935252905</v>
      </c>
      <c r="V12" s="28">
        <f t="shared" ca="1" si="6"/>
        <v>73331437.287211671</v>
      </c>
    </row>
    <row r="13" spans="1:22" x14ac:dyDescent="0.2">
      <c r="A13" s="45">
        <f>'Monthly Data'!A13</f>
        <v>40513</v>
      </c>
      <c r="B13" s="29">
        <f t="shared" si="4"/>
        <v>2010</v>
      </c>
      <c r="C13" s="29">
        <f t="shared" si="5"/>
        <v>12</v>
      </c>
      <c r="D13" s="44">
        <f>'Monthly Data'!M13</f>
        <v>74889412</v>
      </c>
      <c r="E13" s="44">
        <f>'Monthly Data'!BQ13</f>
        <v>2384.7852752921699</v>
      </c>
      <c r="F13" s="46">
        <f ca="1">Weather!AX72</f>
        <v>413.65</v>
      </c>
      <c r="G13" s="46">
        <f ca="1">Weather!AY72</f>
        <v>0</v>
      </c>
      <c r="H13" s="46">
        <f>'Monthly Data'!V13</f>
        <v>609770.30000000005</v>
      </c>
      <c r="I13" s="46">
        <f>'Monthly Data'!BG13</f>
        <v>12</v>
      </c>
      <c r="J13" s="46">
        <f>'Monthly Data'!BC13</f>
        <v>1</v>
      </c>
      <c r="K13" s="46">
        <f>'Monthly Data'!O13</f>
        <v>1013</v>
      </c>
      <c r="L13" s="46">
        <f>'Monthly Data'!BH13</f>
        <v>31</v>
      </c>
      <c r="N13" s="29">
        <f>'GS&gt;50 PW (2)'!$B$6</f>
        <v>-65109283.238350697</v>
      </c>
      <c r="O13" s="29">
        <f ca="1">F13*'GS&gt;50 PW (2)'!$B$7</f>
        <v>5865520.2765620584</v>
      </c>
      <c r="P13" s="29">
        <f ca="1">G13*'GS&gt;50 PW (2)'!$B$8</f>
        <v>0</v>
      </c>
      <c r="Q13" s="29">
        <f>H13*'GS&gt;50 PW (2)'!$B$9</f>
        <v>25190226.621844739</v>
      </c>
      <c r="R13" s="29">
        <f>I13*'GS&gt;50 PW (2)'!$B$10</f>
        <v>-593613.91991560685</v>
      </c>
      <c r="S13" s="29">
        <f>J13*'GS&gt;50 PW (2)'!$B$11</f>
        <v>-3192226.1883302699</v>
      </c>
      <c r="T13" s="29">
        <f>K13*'GS&gt;50 PW (2)'!$B$12</f>
        <v>52647799.101213813</v>
      </c>
      <c r="U13" s="29">
        <f>L13*'GS&gt;50 PW (2)'!$B$13</f>
        <v>59591708.09976133</v>
      </c>
      <c r="V13" s="28">
        <f t="shared" ca="1" si="6"/>
        <v>74400130.752785355</v>
      </c>
    </row>
    <row r="14" spans="1:22" x14ac:dyDescent="0.2">
      <c r="A14" s="45">
        <f>'Monthly Data'!A14</f>
        <v>40544</v>
      </c>
      <c r="B14" s="29">
        <f t="shared" si="4"/>
        <v>2011</v>
      </c>
      <c r="C14" s="29">
        <f t="shared" si="5"/>
        <v>1</v>
      </c>
      <c r="D14" s="44">
        <f>'Monthly Data'!M14</f>
        <v>79499206.092769086</v>
      </c>
      <c r="E14" s="44">
        <f>'Monthly Data'!BQ14</f>
        <v>2511.7438972787304</v>
      </c>
      <c r="F14" s="46">
        <f t="shared" ref="F14:G29" ca="1" si="7">F2</f>
        <v>539.1400000000001</v>
      </c>
      <c r="G14" s="46">
        <f t="shared" ca="1" si="7"/>
        <v>0</v>
      </c>
      <c r="H14" s="46">
        <f>'Monthly Data'!V14</f>
        <v>625936.9</v>
      </c>
      <c r="I14" s="46">
        <f>'Monthly Data'!BG14</f>
        <v>13</v>
      </c>
      <c r="J14" s="46">
        <f>'Monthly Data'!BC14</f>
        <v>0</v>
      </c>
      <c r="K14" s="46">
        <f>'Monthly Data'!O14</f>
        <v>1021</v>
      </c>
      <c r="L14" s="46">
        <f>'Monthly Data'!BH14</f>
        <v>31</v>
      </c>
      <c r="N14" s="29">
        <f>'GS&gt;50 PW (2)'!$B$6</f>
        <v>-65109283.238350697</v>
      </c>
      <c r="O14" s="29">
        <f ca="1">F14*'GS&gt;50 PW (2)'!$B$7</f>
        <v>7644957.3356839577</v>
      </c>
      <c r="P14" s="29">
        <f ca="1">G14*'GS&gt;50 PW (2)'!$B$8</f>
        <v>0</v>
      </c>
      <c r="Q14" s="29">
        <f>H14*'GS&gt;50 PW (2)'!$B$9</f>
        <v>25858085.187118769</v>
      </c>
      <c r="R14" s="29">
        <f>I14*'GS&gt;50 PW (2)'!$B$10</f>
        <v>-643081.74657524074</v>
      </c>
      <c r="S14" s="29">
        <f>J14*'GS&gt;50 PW (2)'!$B$11</f>
        <v>0</v>
      </c>
      <c r="T14" s="29">
        <f>K14*'GS&gt;50 PW (2)'!$B$12</f>
        <v>53063576.38927868</v>
      </c>
      <c r="U14" s="29">
        <f>L14*'GS&gt;50 PW (2)'!$B$13</f>
        <v>59591708.09976133</v>
      </c>
      <c r="V14" s="28">
        <f t="shared" ca="1" si="6"/>
        <v>80405962.026916802</v>
      </c>
    </row>
    <row r="15" spans="1:22" x14ac:dyDescent="0.2">
      <c r="A15" s="45">
        <f>'Monthly Data'!A15</f>
        <v>40575</v>
      </c>
      <c r="B15" s="29">
        <f t="shared" si="4"/>
        <v>2011</v>
      </c>
      <c r="C15" s="29">
        <f t="shared" si="5"/>
        <v>2</v>
      </c>
      <c r="D15" s="44">
        <f>'Monthly Data'!M15</f>
        <v>71789116.092769086</v>
      </c>
      <c r="E15" s="44">
        <f>'Monthly Data'!BQ15</f>
        <v>2624.2548652130827</v>
      </c>
      <c r="F15" s="46">
        <f t="shared" ca="1" si="7"/>
        <v>473.45</v>
      </c>
      <c r="G15" s="46">
        <f t="shared" ca="1" si="7"/>
        <v>0</v>
      </c>
      <c r="H15" s="46">
        <f>'Monthly Data'!V15</f>
        <v>625936.9</v>
      </c>
      <c r="I15" s="46">
        <f>'Monthly Data'!BG15</f>
        <v>14</v>
      </c>
      <c r="J15" s="46">
        <f>'Monthly Data'!BC15</f>
        <v>0</v>
      </c>
      <c r="K15" s="46">
        <f>'Monthly Data'!O15</f>
        <v>977</v>
      </c>
      <c r="L15" s="46">
        <f>'Monthly Data'!BH15</f>
        <v>28</v>
      </c>
      <c r="N15" s="29">
        <f>'GS&gt;50 PW (2)'!$B$6</f>
        <v>-65109283.238350697</v>
      </c>
      <c r="O15" s="29">
        <f ca="1">F15*'GS&gt;50 PW (2)'!$B$7</f>
        <v>6713478.9675771948</v>
      </c>
      <c r="P15" s="29">
        <f ca="1">G15*'GS&gt;50 PW (2)'!$B$8</f>
        <v>0</v>
      </c>
      <c r="Q15" s="29">
        <f>H15*'GS&gt;50 PW (2)'!$B$9</f>
        <v>25858085.187118769</v>
      </c>
      <c r="R15" s="29">
        <f>I15*'GS&gt;50 PW (2)'!$B$10</f>
        <v>-692549.57323487464</v>
      </c>
      <c r="S15" s="29">
        <f>J15*'GS&gt;50 PW (2)'!$B$11</f>
        <v>0</v>
      </c>
      <c r="T15" s="29">
        <f>K15*'GS&gt;50 PW (2)'!$B$12</f>
        <v>50776801.30492191</v>
      </c>
      <c r="U15" s="29">
        <f>L15*'GS&gt;50 PW (2)'!$B$13</f>
        <v>53824768.606236041</v>
      </c>
      <c r="V15" s="28">
        <f t="shared" ca="1" si="6"/>
        <v>71371301.254268348</v>
      </c>
    </row>
    <row r="16" spans="1:22" x14ac:dyDescent="0.2">
      <c r="A16" s="45">
        <f>'Monthly Data'!A16</f>
        <v>40603</v>
      </c>
      <c r="B16" s="29">
        <f t="shared" si="4"/>
        <v>2011</v>
      </c>
      <c r="C16" s="29">
        <f t="shared" si="5"/>
        <v>3</v>
      </c>
      <c r="D16" s="44">
        <f>'Monthly Data'!M16</f>
        <v>79353259.092769086</v>
      </c>
      <c r="E16" s="44">
        <f>'Monthly Data'!BQ16</f>
        <v>2614.6910637177202</v>
      </c>
      <c r="F16" s="46">
        <f t="shared" ca="1" si="7"/>
        <v>394.31999999999988</v>
      </c>
      <c r="G16" s="46">
        <f t="shared" ca="1" si="7"/>
        <v>3.0000000000000072E-2</v>
      </c>
      <c r="H16" s="46">
        <f>'Monthly Data'!V16</f>
        <v>625936.9</v>
      </c>
      <c r="I16" s="46">
        <f>'Monthly Data'!BG16</f>
        <v>15</v>
      </c>
      <c r="J16" s="46">
        <f>'Monthly Data'!BC16</f>
        <v>0</v>
      </c>
      <c r="K16" s="46">
        <f>'Monthly Data'!O16</f>
        <v>979</v>
      </c>
      <c r="L16" s="46">
        <f>'Monthly Data'!BH16</f>
        <v>31</v>
      </c>
      <c r="N16" s="29">
        <f>'GS&gt;50 PW (2)'!$B$6</f>
        <v>-65109283.238350697</v>
      </c>
      <c r="O16" s="29">
        <f ca="1">F16*'GS&gt;50 PW (2)'!$B$7</f>
        <v>5591422.5926603414</v>
      </c>
      <c r="P16" s="29">
        <f ca="1">G16*'GS&gt;50 PW (2)'!$B$8</f>
        <v>1448.0018408694905</v>
      </c>
      <c r="Q16" s="29">
        <f>H16*'GS&gt;50 PW (2)'!$B$9</f>
        <v>25858085.187118769</v>
      </c>
      <c r="R16" s="29">
        <f>I16*'GS&gt;50 PW (2)'!$B$10</f>
        <v>-742017.39989450853</v>
      </c>
      <c r="S16" s="29">
        <f>J16*'GS&gt;50 PW (2)'!$B$11</f>
        <v>0</v>
      </c>
      <c r="T16" s="29">
        <f>K16*'GS&gt;50 PW (2)'!$B$12</f>
        <v>50880745.626938127</v>
      </c>
      <c r="U16" s="29">
        <f>L16*'GS&gt;50 PW (2)'!$B$13</f>
        <v>59591708.09976133</v>
      </c>
      <c r="V16" s="28">
        <f t="shared" ca="1" si="6"/>
        <v>76072108.870074242</v>
      </c>
    </row>
    <row r="17" spans="1:24" x14ac:dyDescent="0.2">
      <c r="A17" s="45">
        <f>'Monthly Data'!A17</f>
        <v>40634</v>
      </c>
      <c r="B17" s="29">
        <f t="shared" si="4"/>
        <v>2011</v>
      </c>
      <c r="C17" s="29">
        <f t="shared" si="5"/>
        <v>4</v>
      </c>
      <c r="D17" s="44">
        <f>'Monthly Data'!M17</f>
        <v>71579772.092769086</v>
      </c>
      <c r="E17" s="44">
        <f>'Monthly Data'!BQ17</f>
        <v>2434.6861256043908</v>
      </c>
      <c r="F17" s="46">
        <f t="shared" ca="1" si="7"/>
        <v>220.23999999999995</v>
      </c>
      <c r="G17" s="46">
        <f t="shared" ca="1" si="7"/>
        <v>1.45</v>
      </c>
      <c r="H17" s="46">
        <f>'Monthly Data'!V17</f>
        <v>625936.9</v>
      </c>
      <c r="I17" s="46">
        <f>'Monthly Data'!BG17</f>
        <v>16</v>
      </c>
      <c r="J17" s="46">
        <f>'Monthly Data'!BC17</f>
        <v>0</v>
      </c>
      <c r="K17" s="46">
        <f>'Monthly Data'!O17</f>
        <v>980</v>
      </c>
      <c r="L17" s="46">
        <f>'Monthly Data'!BH17</f>
        <v>30</v>
      </c>
      <c r="N17" s="29">
        <f>'GS&gt;50 PW (2)'!$B$6</f>
        <v>-65109283.238350697</v>
      </c>
      <c r="O17" s="29">
        <f ca="1">F17*'GS&gt;50 PW (2)'!$B$7</f>
        <v>3122983.647310595</v>
      </c>
      <c r="P17" s="29">
        <f ca="1">G17*'GS&gt;50 PW (2)'!$B$8</f>
        <v>69986.755642025208</v>
      </c>
      <c r="Q17" s="29">
        <f>H17*'GS&gt;50 PW (2)'!$B$9</f>
        <v>25858085.187118769</v>
      </c>
      <c r="R17" s="29">
        <f>I17*'GS&gt;50 PW (2)'!$B$10</f>
        <v>-791485.22655414243</v>
      </c>
      <c r="S17" s="29">
        <f>J17*'GS&gt;50 PW (2)'!$B$11</f>
        <v>0</v>
      </c>
      <c r="T17" s="29">
        <f>K17*'GS&gt;50 PW (2)'!$B$12</f>
        <v>50932717.787946232</v>
      </c>
      <c r="U17" s="29">
        <f>L17*'GS&gt;50 PW (2)'!$B$13</f>
        <v>57669394.935252905</v>
      </c>
      <c r="V17" s="28">
        <f t="shared" ca="1" si="6"/>
        <v>71752399.848365694</v>
      </c>
    </row>
    <row r="18" spans="1:24" x14ac:dyDescent="0.2">
      <c r="A18" s="45">
        <f>'Monthly Data'!A18</f>
        <v>40664</v>
      </c>
      <c r="B18" s="29">
        <f t="shared" si="4"/>
        <v>2011</v>
      </c>
      <c r="C18" s="29">
        <f t="shared" si="5"/>
        <v>5</v>
      </c>
      <c r="D18" s="44">
        <f>'Monthly Data'!M18</f>
        <v>74262685.092769086</v>
      </c>
      <c r="E18" s="44">
        <f>'Monthly Data'!BQ18</f>
        <v>2439.4811475188585</v>
      </c>
      <c r="F18" s="46">
        <f t="shared" ca="1" si="7"/>
        <v>68.61</v>
      </c>
      <c r="G18" s="46">
        <f t="shared" ca="1" si="7"/>
        <v>50.69</v>
      </c>
      <c r="H18" s="46">
        <f>'Monthly Data'!V18</f>
        <v>625936.9</v>
      </c>
      <c r="I18" s="46">
        <f>'Monthly Data'!BG18</f>
        <v>17</v>
      </c>
      <c r="J18" s="46">
        <f>'Monthly Data'!BC18</f>
        <v>0</v>
      </c>
      <c r="K18" s="46">
        <f>'Monthly Data'!O18</f>
        <v>982</v>
      </c>
      <c r="L18" s="46">
        <f>'Monthly Data'!BH18</f>
        <v>31</v>
      </c>
      <c r="N18" s="29">
        <f>'GS&gt;50 PW (2)'!$B$6</f>
        <v>-65109283.238350697</v>
      </c>
      <c r="O18" s="29">
        <f ca="1">F18*'GS&gt;50 PW (2)'!$B$7</f>
        <v>972883.70887204853</v>
      </c>
      <c r="P18" s="29">
        <f ca="1">G18*'GS&gt;50 PW (2)'!$B$8</f>
        <v>2446640.4437891431</v>
      </c>
      <c r="Q18" s="29">
        <f>H18*'GS&gt;50 PW (2)'!$B$9</f>
        <v>25858085.187118769</v>
      </c>
      <c r="R18" s="29">
        <f>I18*'GS&gt;50 PW (2)'!$B$10</f>
        <v>-840953.05321377632</v>
      </c>
      <c r="S18" s="29">
        <f>J18*'GS&gt;50 PW (2)'!$B$11</f>
        <v>0</v>
      </c>
      <c r="T18" s="29">
        <f>K18*'GS&gt;50 PW (2)'!$B$12</f>
        <v>51036662.109962448</v>
      </c>
      <c r="U18" s="29">
        <f>L18*'GS&gt;50 PW (2)'!$B$13</f>
        <v>59591708.09976133</v>
      </c>
      <c r="V18" s="28">
        <f t="shared" ca="1" si="6"/>
        <v>73955743.257939279</v>
      </c>
    </row>
    <row r="19" spans="1:24" x14ac:dyDescent="0.2">
      <c r="A19" s="45">
        <f>'Monthly Data'!A19</f>
        <v>40695</v>
      </c>
      <c r="B19" s="29">
        <f t="shared" si="4"/>
        <v>2011</v>
      </c>
      <c r="C19" s="29">
        <f t="shared" si="5"/>
        <v>6</v>
      </c>
      <c r="D19" s="44">
        <f>'Monthly Data'!M19</f>
        <v>77117693.092769086</v>
      </c>
      <c r="E19" s="44">
        <f>'Monthly Data'!BQ19</f>
        <v>2609.7358068618983</v>
      </c>
      <c r="F19" s="46">
        <f t="shared" ca="1" si="7"/>
        <v>2.7299999999999995</v>
      </c>
      <c r="G19" s="46">
        <f t="shared" ca="1" si="7"/>
        <v>145.17999999999998</v>
      </c>
      <c r="H19" s="46">
        <f>'Monthly Data'!V19</f>
        <v>625936.9</v>
      </c>
      <c r="I19" s="46">
        <f>'Monthly Data'!BG19</f>
        <v>18</v>
      </c>
      <c r="J19" s="46">
        <f>'Monthly Data'!BC19</f>
        <v>0</v>
      </c>
      <c r="K19" s="46">
        <f>'Monthly Data'!O19</f>
        <v>985</v>
      </c>
      <c r="L19" s="46">
        <f>'Monthly Data'!BH19</f>
        <v>30</v>
      </c>
      <c r="N19" s="29">
        <f>'GS&gt;50 PW (2)'!$B$6</f>
        <v>-65109283.238350697</v>
      </c>
      <c r="O19" s="29">
        <f ca="1">F19*'GS&gt;50 PW (2)'!$B$7</f>
        <v>38711.157633299692</v>
      </c>
      <c r="P19" s="29">
        <f ca="1">G19*'GS&gt;50 PW (2)'!$B$8</f>
        <v>7007363.5752477366</v>
      </c>
      <c r="Q19" s="29">
        <f>H19*'GS&gt;50 PW (2)'!$B$9</f>
        <v>25858085.187118769</v>
      </c>
      <c r="R19" s="29">
        <f>I19*'GS&gt;50 PW (2)'!$B$10</f>
        <v>-890420.87987341022</v>
      </c>
      <c r="S19" s="29">
        <f>J19*'GS&gt;50 PW (2)'!$B$11</f>
        <v>0</v>
      </c>
      <c r="T19" s="29">
        <f>K19*'GS&gt;50 PW (2)'!$B$12</f>
        <v>51192578.592986777</v>
      </c>
      <c r="U19" s="29">
        <f>L19*'GS&gt;50 PW (2)'!$B$13</f>
        <v>57669394.935252905</v>
      </c>
      <c r="V19" s="28">
        <f t="shared" ca="1" si="6"/>
        <v>75766429.330015376</v>
      </c>
    </row>
    <row r="20" spans="1:24" x14ac:dyDescent="0.2">
      <c r="A20" s="45">
        <f>'Monthly Data'!A20</f>
        <v>40725</v>
      </c>
      <c r="B20" s="29">
        <f t="shared" si="4"/>
        <v>2011</v>
      </c>
      <c r="C20" s="29">
        <f t="shared" si="5"/>
        <v>7</v>
      </c>
      <c r="D20" s="44">
        <f>'Monthly Data'!M20</f>
        <v>84651520.092769086</v>
      </c>
      <c r="E20" s="44">
        <f>'Monthly Data'!BQ20</f>
        <v>2777.9188164200796</v>
      </c>
      <c r="F20" s="46">
        <f t="shared" ca="1" si="7"/>
        <v>0</v>
      </c>
      <c r="G20" s="46">
        <f t="shared" ca="1" si="7"/>
        <v>268.18999999999994</v>
      </c>
      <c r="H20" s="46">
        <f>'Monthly Data'!V20</f>
        <v>625936.9</v>
      </c>
      <c r="I20" s="46">
        <f>'Monthly Data'!BG20</f>
        <v>19</v>
      </c>
      <c r="J20" s="46">
        <f>'Monthly Data'!BC20</f>
        <v>0</v>
      </c>
      <c r="K20" s="46">
        <f>'Monthly Data'!O20</f>
        <v>983</v>
      </c>
      <c r="L20" s="46">
        <f>'Monthly Data'!BH20</f>
        <v>31</v>
      </c>
      <c r="N20" s="29">
        <f>'GS&gt;50 PW (2)'!$B$6</f>
        <v>-65109283.238350697</v>
      </c>
      <c r="O20" s="29">
        <f ca="1">F20*'GS&gt;50 PW (2)'!$B$7</f>
        <v>0</v>
      </c>
      <c r="P20" s="29">
        <f ca="1">G20*'GS&gt;50 PW (2)'!$B$8</f>
        <v>12944653.790092921</v>
      </c>
      <c r="Q20" s="29">
        <f>H20*'GS&gt;50 PW (2)'!$B$9</f>
        <v>25858085.187118769</v>
      </c>
      <c r="R20" s="29">
        <f>I20*'GS&gt;50 PW (2)'!$B$10</f>
        <v>-939888.70653304411</v>
      </c>
      <c r="S20" s="29">
        <f>J20*'GS&gt;50 PW (2)'!$B$11</f>
        <v>0</v>
      </c>
      <c r="T20" s="29">
        <f>K20*'GS&gt;50 PW (2)'!$B$12</f>
        <v>51088634.270970561</v>
      </c>
      <c r="U20" s="29">
        <f>L20*'GS&gt;50 PW (2)'!$B$13</f>
        <v>59591708.09976133</v>
      </c>
      <c r="V20" s="28">
        <f t="shared" ca="1" si="6"/>
        <v>83433909.40305984</v>
      </c>
    </row>
    <row r="21" spans="1:24" x14ac:dyDescent="0.2">
      <c r="A21" s="45">
        <f>'Monthly Data'!A21</f>
        <v>40756</v>
      </c>
      <c r="B21" s="29">
        <f t="shared" si="4"/>
        <v>2011</v>
      </c>
      <c r="C21" s="29">
        <f t="shared" si="5"/>
        <v>8</v>
      </c>
      <c r="D21" s="44">
        <f>'Monthly Data'!M21</f>
        <v>82199049.092769086</v>
      </c>
      <c r="E21" s="44">
        <f>'Monthly Data'!BQ21</f>
        <v>2697.4386864689754</v>
      </c>
      <c r="F21" s="46">
        <f t="shared" ca="1" si="7"/>
        <v>0</v>
      </c>
      <c r="G21" s="46">
        <f t="shared" ca="1" si="7"/>
        <v>239.59000000000006</v>
      </c>
      <c r="H21" s="46">
        <f>'Monthly Data'!V21</f>
        <v>625936.9</v>
      </c>
      <c r="I21" s="46">
        <f>'Monthly Data'!BG21</f>
        <v>20</v>
      </c>
      <c r="J21" s="46">
        <f>'Monthly Data'!BC21</f>
        <v>0</v>
      </c>
      <c r="K21" s="46">
        <f>'Monthly Data'!O21</f>
        <v>983</v>
      </c>
      <c r="L21" s="46">
        <f>'Monthly Data'!BH21</f>
        <v>31</v>
      </c>
      <c r="N21" s="29">
        <f>'GS&gt;50 PW (2)'!$B$6</f>
        <v>-65109283.238350697</v>
      </c>
      <c r="O21" s="29">
        <f ca="1">F21*'GS&gt;50 PW (2)'!$B$7</f>
        <v>0</v>
      </c>
      <c r="P21" s="29">
        <f ca="1">G21*'GS&gt;50 PW (2)'!$B$8</f>
        <v>11564225.368464015</v>
      </c>
      <c r="Q21" s="29">
        <f>H21*'GS&gt;50 PW (2)'!$B$9</f>
        <v>25858085.187118769</v>
      </c>
      <c r="R21" s="29">
        <f>I21*'GS&gt;50 PW (2)'!$B$10</f>
        <v>-989356.53319267801</v>
      </c>
      <c r="S21" s="29">
        <f>J21*'GS&gt;50 PW (2)'!$B$11</f>
        <v>0</v>
      </c>
      <c r="T21" s="29">
        <f>K21*'GS&gt;50 PW (2)'!$B$12</f>
        <v>51088634.270970561</v>
      </c>
      <c r="U21" s="29">
        <f>L21*'GS&gt;50 PW (2)'!$B$13</f>
        <v>59591708.09976133</v>
      </c>
      <c r="V21" s="28">
        <f t="shared" ca="1" si="6"/>
        <v>82004013.154771298</v>
      </c>
    </row>
    <row r="22" spans="1:24" x14ac:dyDescent="0.2">
      <c r="A22" s="45">
        <f>'Monthly Data'!A22</f>
        <v>40787</v>
      </c>
      <c r="B22" s="29">
        <f t="shared" si="4"/>
        <v>2011</v>
      </c>
      <c r="C22" s="29">
        <f t="shared" si="5"/>
        <v>9</v>
      </c>
      <c r="D22" s="44">
        <f>'Monthly Data'!M22</f>
        <v>74484945.092769086</v>
      </c>
      <c r="E22" s="44">
        <f>'Monthly Data'!BQ22</f>
        <v>2523.2027470450234</v>
      </c>
      <c r="F22" s="46">
        <f t="shared" ca="1" si="7"/>
        <v>5.2099999999999991</v>
      </c>
      <c r="G22" s="46">
        <f t="shared" ca="1" si="7"/>
        <v>132.95000000000002</v>
      </c>
      <c r="H22" s="46">
        <f>'Monthly Data'!V22</f>
        <v>625936.9</v>
      </c>
      <c r="I22" s="46">
        <f>'Monthly Data'!BG22</f>
        <v>21</v>
      </c>
      <c r="J22" s="46">
        <f>'Monthly Data'!BC22</f>
        <v>0</v>
      </c>
      <c r="K22" s="46">
        <f>'Monthly Data'!O22</f>
        <v>984</v>
      </c>
      <c r="L22" s="46">
        <f>'Monthly Data'!BH22</f>
        <v>30</v>
      </c>
      <c r="N22" s="29">
        <f>'GS&gt;50 PW (2)'!$B$6</f>
        <v>-65109283.238350697</v>
      </c>
      <c r="O22" s="29">
        <f ca="1">F22*'GS&gt;50 PW (2)'!$B$7</f>
        <v>73877.337461352159</v>
      </c>
      <c r="P22" s="29">
        <f ca="1">G22*'GS&gt;50 PW (2)'!$B$8</f>
        <v>6417061.4914532769</v>
      </c>
      <c r="Q22" s="29">
        <f>H22*'GS&gt;50 PW (2)'!$B$9</f>
        <v>25858085.187118769</v>
      </c>
      <c r="R22" s="29">
        <f>I22*'GS&gt;50 PW (2)'!$B$10</f>
        <v>-1038824.3598523119</v>
      </c>
      <c r="S22" s="29">
        <f>J22*'GS&gt;50 PW (2)'!$B$11</f>
        <v>0</v>
      </c>
      <c r="T22" s="29">
        <f>K22*'GS&gt;50 PW (2)'!$B$12</f>
        <v>51140606.431978665</v>
      </c>
      <c r="U22" s="29">
        <f>L22*'GS&gt;50 PW (2)'!$B$13</f>
        <v>57669394.935252905</v>
      </c>
      <c r="V22" s="28">
        <f t="shared" ca="1" si="6"/>
        <v>75010917.785061955</v>
      </c>
    </row>
    <row r="23" spans="1:24" x14ac:dyDescent="0.2">
      <c r="A23" s="45">
        <f>'Monthly Data'!A23</f>
        <v>40817</v>
      </c>
      <c r="B23" s="29">
        <f t="shared" si="4"/>
        <v>2011</v>
      </c>
      <c r="C23" s="29">
        <f t="shared" si="5"/>
        <v>10</v>
      </c>
      <c r="D23" s="44">
        <f>'Monthly Data'!M23</f>
        <v>72131128.092769086</v>
      </c>
      <c r="E23" s="44">
        <f>'Monthly Data'!BQ23</f>
        <v>2367.0504411370425</v>
      </c>
      <c r="F23" s="46">
        <f t="shared" ca="1" si="7"/>
        <v>90.66</v>
      </c>
      <c r="G23" s="46">
        <f t="shared" ca="1" si="7"/>
        <v>27.9</v>
      </c>
      <c r="H23" s="46">
        <f>'Monthly Data'!V23</f>
        <v>625936.9</v>
      </c>
      <c r="I23" s="46">
        <f>'Monthly Data'!BG23</f>
        <v>22</v>
      </c>
      <c r="J23" s="46">
        <f>'Monthly Data'!BC23</f>
        <v>0</v>
      </c>
      <c r="K23" s="46">
        <f>'Monthly Data'!O23</f>
        <v>983</v>
      </c>
      <c r="L23" s="46">
        <f>'Monthly Data'!BH23</f>
        <v>31</v>
      </c>
      <c r="N23" s="29">
        <f>'GS&gt;50 PW (2)'!$B$6</f>
        <v>-65109283.238350697</v>
      </c>
      <c r="O23" s="29">
        <f ca="1">F23*'GS&gt;50 PW (2)'!$B$7</f>
        <v>1285550.7512948536</v>
      </c>
      <c r="P23" s="29">
        <f ca="1">G23*'GS&gt;50 PW (2)'!$B$8</f>
        <v>1346641.7120086229</v>
      </c>
      <c r="Q23" s="29">
        <f>H23*'GS&gt;50 PW (2)'!$B$9</f>
        <v>25858085.187118769</v>
      </c>
      <c r="R23" s="29">
        <f>I23*'GS&gt;50 PW (2)'!$B$10</f>
        <v>-1088292.1865119459</v>
      </c>
      <c r="S23" s="29">
        <f>J23*'GS&gt;50 PW (2)'!$B$11</f>
        <v>0</v>
      </c>
      <c r="T23" s="29">
        <f>K23*'GS&gt;50 PW (2)'!$B$12</f>
        <v>51088634.270970561</v>
      </c>
      <c r="U23" s="29">
        <f>L23*'GS&gt;50 PW (2)'!$B$13</f>
        <v>59591708.09976133</v>
      </c>
      <c r="V23" s="28">
        <f t="shared" ca="1" si="6"/>
        <v>72973044.596291482</v>
      </c>
    </row>
    <row r="24" spans="1:24" x14ac:dyDescent="0.2">
      <c r="A24" s="45">
        <f>'Monthly Data'!A24</f>
        <v>40848</v>
      </c>
      <c r="B24" s="29">
        <f t="shared" si="4"/>
        <v>2011</v>
      </c>
      <c r="C24" s="29">
        <f t="shared" si="5"/>
        <v>11</v>
      </c>
      <c r="D24" s="44">
        <f>'Monthly Data'!M24</f>
        <v>71065271.092769086</v>
      </c>
      <c r="E24" s="44">
        <f>'Monthly Data'!BQ24</f>
        <v>2390.3555698879613</v>
      </c>
      <c r="F24" s="46">
        <f t="shared" ca="1" si="7"/>
        <v>264.88</v>
      </c>
      <c r="G24" s="46">
        <f t="shared" ca="1" si="7"/>
        <v>0.69000000000000006</v>
      </c>
      <c r="H24" s="46">
        <f>'Monthly Data'!V24</f>
        <v>625936.9</v>
      </c>
      <c r="I24" s="46">
        <f>'Monthly Data'!BG24</f>
        <v>23</v>
      </c>
      <c r="J24" s="46">
        <f>'Monthly Data'!BC24</f>
        <v>0</v>
      </c>
      <c r="K24" s="46">
        <f>'Monthly Data'!O24</f>
        <v>991</v>
      </c>
      <c r="L24" s="46">
        <f>'Monthly Data'!BH24</f>
        <v>30</v>
      </c>
      <c r="N24" s="29">
        <f>'GS&gt;50 PW (2)'!$B$6</f>
        <v>-65109283.238350697</v>
      </c>
      <c r="O24" s="29">
        <f ca="1">F24*'GS&gt;50 PW (2)'!$B$7</f>
        <v>3755974.8842155398</v>
      </c>
      <c r="P24" s="29">
        <f ca="1">G24*'GS&gt;50 PW (2)'!$B$8</f>
        <v>33304.042339998203</v>
      </c>
      <c r="Q24" s="29">
        <f>H24*'GS&gt;50 PW (2)'!$B$9</f>
        <v>25858085.187118769</v>
      </c>
      <c r="R24" s="29">
        <f>I24*'GS&gt;50 PW (2)'!$B$10</f>
        <v>-1137760.0131715797</v>
      </c>
      <c r="S24" s="29">
        <f>J24*'GS&gt;50 PW (2)'!$B$11</f>
        <v>0</v>
      </c>
      <c r="T24" s="29">
        <f>K24*'GS&gt;50 PW (2)'!$B$12</f>
        <v>51504411.559035428</v>
      </c>
      <c r="U24" s="29">
        <f>L24*'GS&gt;50 PW (2)'!$B$13</f>
        <v>57669394.935252905</v>
      </c>
      <c r="V24" s="28">
        <f t="shared" ca="1" si="6"/>
        <v>72574127.356440365</v>
      </c>
    </row>
    <row r="25" spans="1:24" x14ac:dyDescent="0.2">
      <c r="A25" s="45">
        <f>'Monthly Data'!A25</f>
        <v>40878</v>
      </c>
      <c r="B25" s="29">
        <f t="shared" si="4"/>
        <v>2011</v>
      </c>
      <c r="C25" s="29">
        <f t="shared" si="5"/>
        <v>12</v>
      </c>
      <c r="D25" s="44">
        <f>'Monthly Data'!M25</f>
        <v>72314878.092769086</v>
      </c>
      <c r="E25" s="44">
        <f>'Monthly Data'!BQ25</f>
        <v>2344.4603045151271</v>
      </c>
      <c r="F25" s="46">
        <f t="shared" ca="1" si="7"/>
        <v>413.65</v>
      </c>
      <c r="G25" s="46">
        <f t="shared" ca="1" si="7"/>
        <v>0</v>
      </c>
      <c r="H25" s="46">
        <f>'Monthly Data'!V25</f>
        <v>625936.9</v>
      </c>
      <c r="I25" s="46">
        <f>'Monthly Data'!BG25</f>
        <v>24</v>
      </c>
      <c r="J25" s="46">
        <f>'Monthly Data'!BC25</f>
        <v>1</v>
      </c>
      <c r="K25" s="46">
        <f>'Monthly Data'!O25</f>
        <v>995</v>
      </c>
      <c r="L25" s="46">
        <f>'Monthly Data'!BH25</f>
        <v>31</v>
      </c>
      <c r="N25" s="29">
        <f>'GS&gt;50 PW (2)'!$B$6</f>
        <v>-65109283.238350697</v>
      </c>
      <c r="O25" s="29">
        <f ca="1">F25*'GS&gt;50 PW (2)'!$B$7</f>
        <v>5865520.2765620584</v>
      </c>
      <c r="P25" s="29">
        <f ca="1">G25*'GS&gt;50 PW (2)'!$B$8</f>
        <v>0</v>
      </c>
      <c r="Q25" s="29">
        <f>H25*'GS&gt;50 PW (2)'!$B$9</f>
        <v>25858085.187118769</v>
      </c>
      <c r="R25" s="29">
        <f>I25*'GS&gt;50 PW (2)'!$B$10</f>
        <v>-1187227.8398312137</v>
      </c>
      <c r="S25" s="29">
        <f>J25*'GS&gt;50 PW (2)'!$B$11</f>
        <v>-3192226.1883302699</v>
      </c>
      <c r="T25" s="29">
        <f>K25*'GS&gt;50 PW (2)'!$B$12</f>
        <v>51712300.203067861</v>
      </c>
      <c r="U25" s="29">
        <f>L25*'GS&gt;50 PW (2)'!$B$13</f>
        <v>59591708.09976133</v>
      </c>
      <c r="V25" s="28">
        <f t="shared" ca="1" si="6"/>
        <v>73538876.499997839</v>
      </c>
    </row>
    <row r="26" spans="1:24" x14ac:dyDescent="0.2">
      <c r="A26" s="45">
        <f>'Monthly Data'!A26</f>
        <v>40909</v>
      </c>
      <c r="B26" s="29">
        <f t="shared" si="4"/>
        <v>2012</v>
      </c>
      <c r="C26" s="29">
        <f t="shared" si="5"/>
        <v>1</v>
      </c>
      <c r="D26" s="44">
        <f>'Monthly Data'!M26</f>
        <v>77861343.963004857</v>
      </c>
      <c r="E26" s="44">
        <f>'Monthly Data'!BQ26</f>
        <v>2521.7432297902856</v>
      </c>
      <c r="F26" s="46">
        <f t="shared" ca="1" si="7"/>
        <v>539.1400000000001</v>
      </c>
      <c r="G26" s="46">
        <f t="shared" ca="1" si="7"/>
        <v>0</v>
      </c>
      <c r="H26" s="46">
        <f>'Monthly Data'!V26</f>
        <v>634944.30000000005</v>
      </c>
      <c r="I26" s="46">
        <f>'Monthly Data'!BG26</f>
        <v>25</v>
      </c>
      <c r="J26" s="46">
        <f>'Monthly Data'!BC26</f>
        <v>0</v>
      </c>
      <c r="K26" s="46">
        <f>'Monthly Data'!O26</f>
        <v>996</v>
      </c>
      <c r="L26" s="46">
        <f>'Monthly Data'!BH26</f>
        <v>31</v>
      </c>
      <c r="N26" s="29">
        <f>'GS&gt;50 PW (2)'!$B$6</f>
        <v>-65109283.238350697</v>
      </c>
      <c r="O26" s="29">
        <f ca="1">F26*'GS&gt;50 PW (2)'!$B$7</f>
        <v>7644957.3356839577</v>
      </c>
      <c r="P26" s="29">
        <f ca="1">G26*'GS&gt;50 PW (2)'!$B$8</f>
        <v>0</v>
      </c>
      <c r="Q26" s="29">
        <f>H26*'GS&gt;50 PW (2)'!$B$9</f>
        <v>26230189.973582793</v>
      </c>
      <c r="R26" s="29">
        <f>I26*'GS&gt;50 PW (2)'!$B$10</f>
        <v>-1236695.6664908475</v>
      </c>
      <c r="S26" s="29">
        <f>J26*'GS&gt;50 PW (2)'!$B$11</f>
        <v>0</v>
      </c>
      <c r="T26" s="29">
        <f>K26*'GS&gt;50 PW (2)'!$B$12</f>
        <v>51764272.364075966</v>
      </c>
      <c r="U26" s="29">
        <f>L26*'GS&gt;50 PW (2)'!$B$13</f>
        <v>59591708.09976133</v>
      </c>
      <c r="V26" s="28">
        <f t="shared" ca="1" si="6"/>
        <v>78885148.8682625</v>
      </c>
    </row>
    <row r="27" spans="1:24" x14ac:dyDescent="0.2">
      <c r="A27" s="45">
        <f>'Monthly Data'!A27</f>
        <v>40940</v>
      </c>
      <c r="B27" s="29">
        <f t="shared" si="4"/>
        <v>2012</v>
      </c>
      <c r="C27" s="29">
        <f t="shared" si="5"/>
        <v>2</v>
      </c>
      <c r="D27" s="44">
        <f>'Monthly Data'!M27</f>
        <v>72912305.963004857</v>
      </c>
      <c r="E27" s="44">
        <f>'Monthly Data'!BQ27</f>
        <v>2526.8517055278066</v>
      </c>
      <c r="F27" s="46">
        <f t="shared" ca="1" si="7"/>
        <v>473.45</v>
      </c>
      <c r="G27" s="46">
        <f t="shared" ca="1" si="7"/>
        <v>0</v>
      </c>
      <c r="H27" s="46">
        <f>'Monthly Data'!V27</f>
        <v>634944.30000000005</v>
      </c>
      <c r="I27" s="46">
        <f>'Monthly Data'!BG27</f>
        <v>26</v>
      </c>
      <c r="J27" s="46">
        <f>'Monthly Data'!BC27</f>
        <v>0</v>
      </c>
      <c r="K27" s="46">
        <f>'Monthly Data'!O27</f>
        <v>995</v>
      </c>
      <c r="L27" s="46">
        <f>'Monthly Data'!BH27</f>
        <v>29</v>
      </c>
      <c r="N27" s="29">
        <f>'GS&gt;50 PW (2)'!$B$6</f>
        <v>-65109283.238350697</v>
      </c>
      <c r="O27" s="29">
        <f ca="1">F27*'GS&gt;50 PW (2)'!$B$7</f>
        <v>6713478.9675771948</v>
      </c>
      <c r="P27" s="29">
        <f ca="1">G27*'GS&gt;50 PW (2)'!$B$8</f>
        <v>0</v>
      </c>
      <c r="Q27" s="29">
        <f>H27*'GS&gt;50 PW (2)'!$B$9</f>
        <v>26230189.973582793</v>
      </c>
      <c r="R27" s="29">
        <f>I27*'GS&gt;50 PW (2)'!$B$10</f>
        <v>-1286163.4931504815</v>
      </c>
      <c r="S27" s="29">
        <f>J27*'GS&gt;50 PW (2)'!$B$11</f>
        <v>0</v>
      </c>
      <c r="T27" s="29">
        <f>K27*'GS&gt;50 PW (2)'!$B$12</f>
        <v>51712300.203067861</v>
      </c>
      <c r="U27" s="29">
        <f>L27*'GS&gt;50 PW (2)'!$B$13</f>
        <v>55747081.770744473</v>
      </c>
      <c r="V27" s="28">
        <f t="shared" ca="1" si="6"/>
        <v>74007604.183471143</v>
      </c>
    </row>
    <row r="28" spans="1:24" x14ac:dyDescent="0.2">
      <c r="A28" s="45">
        <f>'Monthly Data'!A28</f>
        <v>40969</v>
      </c>
      <c r="B28" s="29">
        <f t="shared" si="4"/>
        <v>2012</v>
      </c>
      <c r="C28" s="29">
        <f t="shared" si="5"/>
        <v>3</v>
      </c>
      <c r="D28" s="44">
        <f>'Monthly Data'!M28</f>
        <v>74889795.963004857</v>
      </c>
      <c r="E28" s="44">
        <f>'Monthly Data'!BQ28</f>
        <v>2425.5018772834842</v>
      </c>
      <c r="F28" s="46">
        <f t="shared" ca="1" si="7"/>
        <v>394.31999999999988</v>
      </c>
      <c r="G28" s="46">
        <f t="shared" ca="1" si="7"/>
        <v>3.0000000000000072E-2</v>
      </c>
      <c r="H28" s="46">
        <f>'Monthly Data'!V28</f>
        <v>634944.30000000005</v>
      </c>
      <c r="I28" s="46">
        <f>'Monthly Data'!BG28</f>
        <v>27</v>
      </c>
      <c r="J28" s="46">
        <f>'Monthly Data'!BC28</f>
        <v>0</v>
      </c>
      <c r="K28" s="46">
        <f>'Monthly Data'!O28</f>
        <v>996</v>
      </c>
      <c r="L28" s="46">
        <f>'Monthly Data'!BH28</f>
        <v>31</v>
      </c>
      <c r="N28" s="29">
        <f>'GS&gt;50 PW (2)'!$B$6</f>
        <v>-65109283.238350697</v>
      </c>
      <c r="O28" s="29">
        <f ca="1">F28*'GS&gt;50 PW (2)'!$B$7</f>
        <v>5591422.5926603414</v>
      </c>
      <c r="P28" s="29">
        <f ca="1">G28*'GS&gt;50 PW (2)'!$B$8</f>
        <v>1448.0018408694905</v>
      </c>
      <c r="Q28" s="29">
        <f>H28*'GS&gt;50 PW (2)'!$B$9</f>
        <v>26230189.973582793</v>
      </c>
      <c r="R28" s="29">
        <f>I28*'GS&gt;50 PW (2)'!$B$10</f>
        <v>-1335631.3198101153</v>
      </c>
      <c r="S28" s="29">
        <f>J28*'GS&gt;50 PW (2)'!$B$11</f>
        <v>0</v>
      </c>
      <c r="T28" s="29">
        <f>K28*'GS&gt;50 PW (2)'!$B$12</f>
        <v>51764272.364075966</v>
      </c>
      <c r="U28" s="29">
        <f>L28*'GS&gt;50 PW (2)'!$B$13</f>
        <v>59591708.09976133</v>
      </c>
      <c r="V28" s="28">
        <f t="shared" ca="1" si="6"/>
        <v>76734126.473760486</v>
      </c>
    </row>
    <row r="29" spans="1:24" x14ac:dyDescent="0.2">
      <c r="A29" s="45">
        <f>'Monthly Data'!A29</f>
        <v>41000</v>
      </c>
      <c r="B29" s="29">
        <f t="shared" si="4"/>
        <v>2012</v>
      </c>
      <c r="C29" s="29">
        <f t="shared" si="5"/>
        <v>4</v>
      </c>
      <c r="D29" s="44">
        <f>'Monthly Data'!M29</f>
        <v>69901221.963004857</v>
      </c>
      <c r="E29" s="44">
        <f>'Monthly Data'!BQ29</f>
        <v>2339.3983254017689</v>
      </c>
      <c r="F29" s="46">
        <f t="shared" ca="1" si="7"/>
        <v>220.23999999999995</v>
      </c>
      <c r="G29" s="46">
        <f t="shared" ca="1" si="7"/>
        <v>1.45</v>
      </c>
      <c r="H29" s="46">
        <f>'Monthly Data'!V29</f>
        <v>634944.30000000005</v>
      </c>
      <c r="I29" s="46">
        <f>'Monthly Data'!BG29</f>
        <v>28</v>
      </c>
      <c r="J29" s="46">
        <f>'Monthly Data'!BC29</f>
        <v>0</v>
      </c>
      <c r="K29" s="46">
        <f>'Monthly Data'!O29</f>
        <v>996</v>
      </c>
      <c r="L29" s="46">
        <f>'Monthly Data'!BH29</f>
        <v>30</v>
      </c>
      <c r="N29" s="29">
        <f>'GS&gt;50 PW (2)'!$B$6</f>
        <v>-65109283.238350697</v>
      </c>
      <c r="O29" s="29">
        <f ca="1">F29*'GS&gt;50 PW (2)'!$B$7</f>
        <v>3122983.647310595</v>
      </c>
      <c r="P29" s="29">
        <f ca="1">G29*'GS&gt;50 PW (2)'!$B$8</f>
        <v>69986.755642025208</v>
      </c>
      <c r="Q29" s="29">
        <f>H29*'GS&gt;50 PW (2)'!$B$9</f>
        <v>26230189.973582793</v>
      </c>
      <c r="R29" s="29">
        <f>I29*'GS&gt;50 PW (2)'!$B$10</f>
        <v>-1385099.1464697493</v>
      </c>
      <c r="S29" s="29">
        <f>J29*'GS&gt;50 PW (2)'!$B$11</f>
        <v>0</v>
      </c>
      <c r="T29" s="29">
        <f>K29*'GS&gt;50 PW (2)'!$B$12</f>
        <v>51764272.364075966</v>
      </c>
      <c r="U29" s="29">
        <f>L29*'GS&gt;50 PW (2)'!$B$13</f>
        <v>57669394.935252905</v>
      </c>
      <c r="V29" s="28">
        <f t="shared" ca="1" si="6"/>
        <v>72362445.291043833</v>
      </c>
    </row>
    <row r="30" spans="1:24" x14ac:dyDescent="0.2">
      <c r="A30" s="45">
        <f>'Monthly Data'!A30</f>
        <v>41030</v>
      </c>
      <c r="B30" s="29">
        <f t="shared" si="4"/>
        <v>2012</v>
      </c>
      <c r="C30" s="29">
        <f t="shared" si="5"/>
        <v>5</v>
      </c>
      <c r="D30" s="44">
        <f>'Monthly Data'!M30</f>
        <v>75697992.963004857</v>
      </c>
      <c r="E30" s="44">
        <f>'Monthly Data'!BQ30</f>
        <v>2446.7642692806535</v>
      </c>
      <c r="F30" s="46">
        <f t="shared" ref="F30:G45" ca="1" si="8">F18</f>
        <v>68.61</v>
      </c>
      <c r="G30" s="46">
        <f t="shared" ca="1" si="8"/>
        <v>50.69</v>
      </c>
      <c r="H30" s="46">
        <f>'Monthly Data'!V30</f>
        <v>634944.30000000005</v>
      </c>
      <c r="I30" s="46">
        <f>'Monthly Data'!BG30</f>
        <v>29</v>
      </c>
      <c r="J30" s="46">
        <f>'Monthly Data'!BC30</f>
        <v>0</v>
      </c>
      <c r="K30" s="46">
        <f>'Monthly Data'!O30</f>
        <v>998</v>
      </c>
      <c r="L30" s="46">
        <f>'Monthly Data'!BH30</f>
        <v>31</v>
      </c>
      <c r="N30" s="29">
        <f>'GS&gt;50 PW (2)'!$B$6</f>
        <v>-65109283.238350697</v>
      </c>
      <c r="O30" s="29">
        <f ca="1">F30*'GS&gt;50 PW (2)'!$B$7</f>
        <v>972883.70887204853</v>
      </c>
      <c r="P30" s="29">
        <f ca="1">G30*'GS&gt;50 PW (2)'!$B$8</f>
        <v>2446640.4437891431</v>
      </c>
      <c r="Q30" s="29">
        <f>H30*'GS&gt;50 PW (2)'!$B$9</f>
        <v>26230189.973582793</v>
      </c>
      <c r="R30" s="29">
        <f>I30*'GS&gt;50 PW (2)'!$B$10</f>
        <v>-1434566.9731293831</v>
      </c>
      <c r="S30" s="29">
        <f>J30*'GS&gt;50 PW (2)'!$B$11</f>
        <v>0</v>
      </c>
      <c r="T30" s="29">
        <f>K30*'GS&gt;50 PW (2)'!$B$12</f>
        <v>51868216.686092183</v>
      </c>
      <c r="U30" s="29">
        <f>L30*'GS&gt;50 PW (2)'!$B$13</f>
        <v>59591708.09976133</v>
      </c>
      <c r="V30" s="28">
        <f t="shared" ca="1" si="6"/>
        <v>74565788.700617418</v>
      </c>
    </row>
    <row r="31" spans="1:24" x14ac:dyDescent="0.2">
      <c r="A31" s="45">
        <f>'Monthly Data'!A31</f>
        <v>41061</v>
      </c>
      <c r="B31" s="29">
        <f t="shared" si="4"/>
        <v>2012</v>
      </c>
      <c r="C31" s="29">
        <f t="shared" si="5"/>
        <v>6</v>
      </c>
      <c r="D31" s="44">
        <f>'Monthly Data'!M31</f>
        <v>78642737.963004857</v>
      </c>
      <c r="E31" s="44">
        <f>'Monthly Data'!BQ31</f>
        <v>2624.0486474142431</v>
      </c>
      <c r="F31" s="46">
        <f t="shared" ca="1" si="8"/>
        <v>2.7299999999999995</v>
      </c>
      <c r="G31" s="46">
        <f t="shared" ca="1" si="8"/>
        <v>145.17999999999998</v>
      </c>
      <c r="H31" s="46">
        <f>'Monthly Data'!V31</f>
        <v>634944.30000000005</v>
      </c>
      <c r="I31" s="46">
        <f>'Monthly Data'!BG31</f>
        <v>30</v>
      </c>
      <c r="J31" s="46">
        <f>'Monthly Data'!BC31</f>
        <v>0</v>
      </c>
      <c r="K31" s="46">
        <f>'Monthly Data'!O31</f>
        <v>999</v>
      </c>
      <c r="L31" s="46">
        <f>'Monthly Data'!BH31</f>
        <v>30</v>
      </c>
      <c r="N31" s="29">
        <f>'GS&gt;50 PW (2)'!$B$6</f>
        <v>-65109283.238350697</v>
      </c>
      <c r="O31" s="29">
        <f ca="1">F31*'GS&gt;50 PW (2)'!$B$7</f>
        <v>38711.157633299692</v>
      </c>
      <c r="P31" s="29">
        <f ca="1">G31*'GS&gt;50 PW (2)'!$B$8</f>
        <v>7007363.5752477366</v>
      </c>
      <c r="Q31" s="29">
        <f>H31*'GS&gt;50 PW (2)'!$B$9</f>
        <v>26230189.973582793</v>
      </c>
      <c r="R31" s="29">
        <f>I31*'GS&gt;50 PW (2)'!$B$10</f>
        <v>-1484034.7997890171</v>
      </c>
      <c r="S31" s="29">
        <f>J31*'GS&gt;50 PW (2)'!$B$11</f>
        <v>0</v>
      </c>
      <c r="T31" s="29">
        <f>K31*'GS&gt;50 PW (2)'!$B$12</f>
        <v>51920188.847100295</v>
      </c>
      <c r="U31" s="29">
        <f>L31*'GS&gt;50 PW (2)'!$B$13</f>
        <v>57669394.935252905</v>
      </c>
      <c r="V31" s="28">
        <f t="shared" ca="1" si="6"/>
        <v>76272530.450677305</v>
      </c>
      <c r="X31" s="189"/>
    </row>
    <row r="32" spans="1:24" x14ac:dyDescent="0.2">
      <c r="A32" s="45">
        <f>'Monthly Data'!A32</f>
        <v>41091</v>
      </c>
      <c r="B32" s="29">
        <f t="shared" si="4"/>
        <v>2012</v>
      </c>
      <c r="C32" s="29">
        <f t="shared" si="5"/>
        <v>7</v>
      </c>
      <c r="D32" s="44">
        <f>'Monthly Data'!M32</f>
        <v>85309315.963004857</v>
      </c>
      <c r="E32" s="44">
        <f>'Monthly Data'!BQ32</f>
        <v>2751.9134181614472</v>
      </c>
      <c r="F32" s="46">
        <f t="shared" ca="1" si="8"/>
        <v>0</v>
      </c>
      <c r="G32" s="46">
        <f t="shared" ca="1" si="8"/>
        <v>268.18999999999994</v>
      </c>
      <c r="H32" s="46">
        <f>'Monthly Data'!V32</f>
        <v>634944.30000000005</v>
      </c>
      <c r="I32" s="46">
        <f>'Monthly Data'!BG32</f>
        <v>31</v>
      </c>
      <c r="J32" s="46">
        <f>'Monthly Data'!BC32</f>
        <v>0</v>
      </c>
      <c r="K32" s="46">
        <f>'Monthly Data'!O32</f>
        <v>1000</v>
      </c>
      <c r="L32" s="46">
        <f>'Monthly Data'!BH32</f>
        <v>31</v>
      </c>
      <c r="N32" s="29">
        <f>'GS&gt;50 PW (2)'!$B$6</f>
        <v>-65109283.238350697</v>
      </c>
      <c r="O32" s="29">
        <f ca="1">F32*'GS&gt;50 PW (2)'!$B$7</f>
        <v>0</v>
      </c>
      <c r="P32" s="29">
        <f ca="1">G32*'GS&gt;50 PW (2)'!$B$8</f>
        <v>12944653.790092921</v>
      </c>
      <c r="Q32" s="29">
        <f>H32*'GS&gt;50 PW (2)'!$B$9</f>
        <v>26230189.973582793</v>
      </c>
      <c r="R32" s="29">
        <f>I32*'GS&gt;50 PW (2)'!$B$10</f>
        <v>-1533502.6264486508</v>
      </c>
      <c r="S32" s="29">
        <f>J32*'GS&gt;50 PW (2)'!$B$11</f>
        <v>0</v>
      </c>
      <c r="T32" s="29">
        <f>K32*'GS&gt;50 PW (2)'!$B$12</f>
        <v>51972161.0081084</v>
      </c>
      <c r="U32" s="29">
        <f>L32*'GS&gt;50 PW (2)'!$B$13</f>
        <v>59591708.09976133</v>
      </c>
      <c r="V32" s="28">
        <f t="shared" ca="1" si="6"/>
        <v>84095927.006746098</v>
      </c>
    </row>
    <row r="33" spans="1:22" x14ac:dyDescent="0.2">
      <c r="A33" s="45">
        <f>'Monthly Data'!A33</f>
        <v>41122</v>
      </c>
      <c r="B33" s="29">
        <f t="shared" si="4"/>
        <v>2012</v>
      </c>
      <c r="C33" s="29">
        <f t="shared" si="5"/>
        <v>8</v>
      </c>
      <c r="D33" s="44">
        <f>'Monthly Data'!M33</f>
        <v>82517115.963004857</v>
      </c>
      <c r="E33" s="44">
        <f>'Monthly Data'!BQ33</f>
        <v>2664.5069573768883</v>
      </c>
      <c r="F33" s="46">
        <f t="shared" ca="1" si="8"/>
        <v>0</v>
      </c>
      <c r="G33" s="46">
        <f t="shared" ca="1" si="8"/>
        <v>239.59000000000006</v>
      </c>
      <c r="H33" s="46">
        <f>'Monthly Data'!V33</f>
        <v>634944.30000000005</v>
      </c>
      <c r="I33" s="46">
        <f>'Monthly Data'!BG33</f>
        <v>32</v>
      </c>
      <c r="J33" s="46">
        <f>'Monthly Data'!BC33</f>
        <v>0</v>
      </c>
      <c r="K33" s="46">
        <f>'Monthly Data'!O33</f>
        <v>999</v>
      </c>
      <c r="L33" s="46">
        <f>'Monthly Data'!BH33</f>
        <v>31</v>
      </c>
      <c r="N33" s="29">
        <f>'GS&gt;50 PW (2)'!$B$6</f>
        <v>-65109283.238350697</v>
      </c>
      <c r="O33" s="29">
        <f ca="1">F33*'GS&gt;50 PW (2)'!$B$7</f>
        <v>0</v>
      </c>
      <c r="P33" s="29">
        <f ca="1">G33*'GS&gt;50 PW (2)'!$B$8</f>
        <v>11564225.368464015</v>
      </c>
      <c r="Q33" s="29">
        <f>H33*'GS&gt;50 PW (2)'!$B$9</f>
        <v>26230189.973582793</v>
      </c>
      <c r="R33" s="29">
        <f>I33*'GS&gt;50 PW (2)'!$B$10</f>
        <v>-1582970.4531082849</v>
      </c>
      <c r="S33" s="29">
        <f>J33*'GS&gt;50 PW (2)'!$B$11</f>
        <v>0</v>
      </c>
      <c r="T33" s="29">
        <f>K33*'GS&gt;50 PW (2)'!$B$12</f>
        <v>51920188.847100295</v>
      </c>
      <c r="U33" s="29">
        <f>L33*'GS&gt;50 PW (2)'!$B$13</f>
        <v>59591708.09976133</v>
      </c>
      <c r="V33" s="28">
        <f t="shared" ca="1" si="6"/>
        <v>82614058.597449452</v>
      </c>
    </row>
    <row r="34" spans="1:22" x14ac:dyDescent="0.2">
      <c r="A34" s="45">
        <f>'Monthly Data'!A34</f>
        <v>41153</v>
      </c>
      <c r="B34" s="29">
        <f t="shared" si="4"/>
        <v>2012</v>
      </c>
      <c r="C34" s="29">
        <f t="shared" si="5"/>
        <v>9</v>
      </c>
      <c r="D34" s="44">
        <f>'Monthly Data'!M34</f>
        <v>74673729.963004857</v>
      </c>
      <c r="E34" s="44">
        <f>'Monthly Data'!BQ34</f>
        <v>2491.6159480482102</v>
      </c>
      <c r="F34" s="46">
        <f t="shared" ca="1" si="8"/>
        <v>5.2099999999999991</v>
      </c>
      <c r="G34" s="46">
        <f t="shared" ca="1" si="8"/>
        <v>132.95000000000002</v>
      </c>
      <c r="H34" s="46">
        <f>'Monthly Data'!V34</f>
        <v>634944.30000000005</v>
      </c>
      <c r="I34" s="46">
        <f>'Monthly Data'!BG34</f>
        <v>33</v>
      </c>
      <c r="J34" s="46">
        <f>'Monthly Data'!BC34</f>
        <v>0</v>
      </c>
      <c r="K34" s="46">
        <f>'Monthly Data'!O34</f>
        <v>999</v>
      </c>
      <c r="L34" s="46">
        <f>'Monthly Data'!BH34</f>
        <v>30</v>
      </c>
      <c r="N34" s="29">
        <f>'GS&gt;50 PW (2)'!$B$6</f>
        <v>-65109283.238350697</v>
      </c>
      <c r="O34" s="29">
        <f ca="1">F34*'GS&gt;50 PW (2)'!$B$7</f>
        <v>73877.337461352159</v>
      </c>
      <c r="P34" s="29">
        <f ca="1">G34*'GS&gt;50 PW (2)'!$B$8</f>
        <v>6417061.4914532769</v>
      </c>
      <c r="Q34" s="29">
        <f>H34*'GS&gt;50 PW (2)'!$B$9</f>
        <v>26230189.973582793</v>
      </c>
      <c r="R34" s="29">
        <f>I34*'GS&gt;50 PW (2)'!$B$10</f>
        <v>-1632438.2797679189</v>
      </c>
      <c r="S34" s="29">
        <f>J34*'GS&gt;50 PW (2)'!$B$11</f>
        <v>0</v>
      </c>
      <c r="T34" s="29">
        <f>K34*'GS&gt;50 PW (2)'!$B$12</f>
        <v>51920188.847100295</v>
      </c>
      <c r="U34" s="29">
        <f>L34*'GS&gt;50 PW (2)'!$B$13</f>
        <v>57669394.935252905</v>
      </c>
      <c r="V34" s="28">
        <f t="shared" ca="1" si="6"/>
        <v>75568991.066732004</v>
      </c>
    </row>
    <row r="35" spans="1:22" x14ac:dyDescent="0.2">
      <c r="A35" s="45">
        <f>'Monthly Data'!A35</f>
        <v>41183</v>
      </c>
      <c r="B35" s="29">
        <f t="shared" si="4"/>
        <v>2012</v>
      </c>
      <c r="C35" s="29">
        <f t="shared" si="5"/>
        <v>10</v>
      </c>
      <c r="D35" s="44">
        <f>'Monthly Data'!M35</f>
        <v>73374496.963004857</v>
      </c>
      <c r="E35" s="44">
        <f>'Monthly Data'!BQ35</f>
        <v>2371.6625820351946</v>
      </c>
      <c r="F35" s="46">
        <f t="shared" ca="1" si="8"/>
        <v>90.66</v>
      </c>
      <c r="G35" s="46">
        <f t="shared" ca="1" si="8"/>
        <v>27.9</v>
      </c>
      <c r="H35" s="46">
        <f>'Monthly Data'!V35</f>
        <v>634944.30000000005</v>
      </c>
      <c r="I35" s="46">
        <f>'Monthly Data'!BG35</f>
        <v>34</v>
      </c>
      <c r="J35" s="46">
        <f>'Monthly Data'!BC35</f>
        <v>0</v>
      </c>
      <c r="K35" s="46">
        <f>'Monthly Data'!O35</f>
        <v>998</v>
      </c>
      <c r="L35" s="46">
        <f>'Monthly Data'!BH35</f>
        <v>31</v>
      </c>
      <c r="N35" s="29">
        <f>'GS&gt;50 PW (2)'!$B$6</f>
        <v>-65109283.238350697</v>
      </c>
      <c r="O35" s="29">
        <f ca="1">F35*'GS&gt;50 PW (2)'!$B$7</f>
        <v>1285550.7512948536</v>
      </c>
      <c r="P35" s="29">
        <f ca="1">G35*'GS&gt;50 PW (2)'!$B$8</f>
        <v>1346641.7120086229</v>
      </c>
      <c r="Q35" s="29">
        <f>H35*'GS&gt;50 PW (2)'!$B$9</f>
        <v>26230189.973582793</v>
      </c>
      <c r="R35" s="29">
        <f>I35*'GS&gt;50 PW (2)'!$B$10</f>
        <v>-1681906.1064275526</v>
      </c>
      <c r="S35" s="29">
        <f>J35*'GS&gt;50 PW (2)'!$B$11</f>
        <v>0</v>
      </c>
      <c r="T35" s="29">
        <f>K35*'GS&gt;50 PW (2)'!$B$12</f>
        <v>51868216.686092183</v>
      </c>
      <c r="U35" s="29">
        <f>L35*'GS&gt;50 PW (2)'!$B$13</f>
        <v>59591708.09976133</v>
      </c>
      <c r="V35" s="28">
        <f t="shared" ca="1" si="6"/>
        <v>73531117.877961546</v>
      </c>
    </row>
    <row r="36" spans="1:22" x14ac:dyDescent="0.2">
      <c r="A36" s="45">
        <f>'Monthly Data'!A36</f>
        <v>41214</v>
      </c>
      <c r="B36" s="29">
        <f t="shared" si="4"/>
        <v>2012</v>
      </c>
      <c r="C36" s="29">
        <f t="shared" si="5"/>
        <v>11</v>
      </c>
      <c r="D36" s="44">
        <f>'Monthly Data'!M36</f>
        <v>72808754.963004857</v>
      </c>
      <c r="E36" s="44">
        <f>'Monthly Data'!BQ36</f>
        <v>2426.9584987668286</v>
      </c>
      <c r="F36" s="46">
        <f t="shared" ca="1" si="8"/>
        <v>264.88</v>
      </c>
      <c r="G36" s="46">
        <f t="shared" ca="1" si="8"/>
        <v>0.69000000000000006</v>
      </c>
      <c r="H36" s="46">
        <f>'Monthly Data'!V36</f>
        <v>634944.30000000005</v>
      </c>
      <c r="I36" s="46">
        <f>'Monthly Data'!BG36</f>
        <v>35</v>
      </c>
      <c r="J36" s="46">
        <f>'Monthly Data'!BC36</f>
        <v>0</v>
      </c>
      <c r="K36" s="46">
        <f>'Monthly Data'!O36</f>
        <v>1000</v>
      </c>
      <c r="L36" s="46">
        <f>'Monthly Data'!BH36</f>
        <v>30</v>
      </c>
      <c r="N36" s="29">
        <f>'GS&gt;50 PW (2)'!$B$6</f>
        <v>-65109283.238350697</v>
      </c>
      <c r="O36" s="29">
        <f ca="1">F36*'GS&gt;50 PW (2)'!$B$7</f>
        <v>3755974.8842155398</v>
      </c>
      <c r="P36" s="29">
        <f ca="1">G36*'GS&gt;50 PW (2)'!$B$8</f>
        <v>33304.042339998203</v>
      </c>
      <c r="Q36" s="29">
        <f>H36*'GS&gt;50 PW (2)'!$B$9</f>
        <v>26230189.973582793</v>
      </c>
      <c r="R36" s="29">
        <f>I36*'GS&gt;50 PW (2)'!$B$10</f>
        <v>-1731373.9330871867</v>
      </c>
      <c r="S36" s="29">
        <f>J36*'GS&gt;50 PW (2)'!$B$11</f>
        <v>0</v>
      </c>
      <c r="T36" s="29">
        <f>K36*'GS&gt;50 PW (2)'!$B$12</f>
        <v>51972161.0081084</v>
      </c>
      <c r="U36" s="29">
        <f>L36*'GS&gt;50 PW (2)'!$B$13</f>
        <v>57669394.935252905</v>
      </c>
      <c r="V36" s="28">
        <f t="shared" ca="1" si="6"/>
        <v>72820367.672061741</v>
      </c>
    </row>
    <row r="37" spans="1:22" x14ac:dyDescent="0.2">
      <c r="A37" s="45">
        <f>'Monthly Data'!A37</f>
        <v>41244</v>
      </c>
      <c r="B37" s="29">
        <f t="shared" si="4"/>
        <v>2012</v>
      </c>
      <c r="C37" s="29">
        <f t="shared" si="5"/>
        <v>12</v>
      </c>
      <c r="D37" s="44">
        <f>'Monthly Data'!M37</f>
        <v>72687620.963004857</v>
      </c>
      <c r="E37" s="44">
        <f>'Monthly Data'!BQ37</f>
        <v>2335.4202854069163</v>
      </c>
      <c r="F37" s="46">
        <f t="shared" ca="1" si="8"/>
        <v>413.65</v>
      </c>
      <c r="G37" s="46">
        <f t="shared" ca="1" si="8"/>
        <v>0</v>
      </c>
      <c r="H37" s="46">
        <f>'Monthly Data'!V37</f>
        <v>634944.30000000005</v>
      </c>
      <c r="I37" s="46">
        <f>'Monthly Data'!BG37</f>
        <v>36</v>
      </c>
      <c r="J37" s="46">
        <f>'Monthly Data'!BC37</f>
        <v>1</v>
      </c>
      <c r="K37" s="46">
        <f>'Monthly Data'!O37</f>
        <v>1004</v>
      </c>
      <c r="L37" s="46">
        <f>'Monthly Data'!BH37</f>
        <v>31</v>
      </c>
      <c r="N37" s="29">
        <f>'GS&gt;50 PW (2)'!$B$6</f>
        <v>-65109283.238350697</v>
      </c>
      <c r="O37" s="29">
        <f ca="1">F37*'GS&gt;50 PW (2)'!$B$7</f>
        <v>5865520.2765620584</v>
      </c>
      <c r="P37" s="29">
        <f ca="1">G37*'GS&gt;50 PW (2)'!$B$8</f>
        <v>0</v>
      </c>
      <c r="Q37" s="29">
        <f>H37*'GS&gt;50 PW (2)'!$B$9</f>
        <v>26230189.973582793</v>
      </c>
      <c r="R37" s="29">
        <f>I37*'GS&gt;50 PW (2)'!$B$10</f>
        <v>-1780841.7597468204</v>
      </c>
      <c r="S37" s="29">
        <f>J37*'GS&gt;50 PW (2)'!$B$11</f>
        <v>-3192226.1883302699</v>
      </c>
      <c r="T37" s="29">
        <f>K37*'GS&gt;50 PW (2)'!$B$12</f>
        <v>52180049.652140833</v>
      </c>
      <c r="U37" s="29">
        <f>L37*'GS&gt;50 PW (2)'!$B$13</f>
        <v>59591708.09976133</v>
      </c>
      <c r="V37" s="28">
        <f t="shared" ca="1" si="6"/>
        <v>73785116.81561923</v>
      </c>
    </row>
    <row r="38" spans="1:22" x14ac:dyDescent="0.2">
      <c r="A38" s="45">
        <f>'Monthly Data'!A38</f>
        <v>41275</v>
      </c>
      <c r="B38" s="29">
        <f t="shared" si="4"/>
        <v>2013</v>
      </c>
      <c r="C38" s="29">
        <f t="shared" si="5"/>
        <v>1</v>
      </c>
      <c r="D38" s="44">
        <f>'Monthly Data'!M38</f>
        <v>79277065.894941643</v>
      </c>
      <c r="E38" s="44">
        <f>'Monthly Data'!BQ38</f>
        <v>2554.7699363520883</v>
      </c>
      <c r="F38" s="46">
        <f t="shared" ca="1" si="8"/>
        <v>539.1400000000001</v>
      </c>
      <c r="G38" s="46">
        <f t="shared" ca="1" si="8"/>
        <v>0</v>
      </c>
      <c r="H38" s="46">
        <f>'Monthly Data'!V38</f>
        <v>643937</v>
      </c>
      <c r="I38" s="46">
        <f>'Monthly Data'!BG38</f>
        <v>37</v>
      </c>
      <c r="J38" s="46">
        <f>'Monthly Data'!BC38</f>
        <v>0</v>
      </c>
      <c r="K38" s="46">
        <f>'Monthly Data'!O38</f>
        <v>1001</v>
      </c>
      <c r="L38" s="46">
        <f>'Monthly Data'!BH38</f>
        <v>31</v>
      </c>
      <c r="N38" s="29">
        <f>'GS&gt;50 PW (2)'!$B$6</f>
        <v>-65109283.238350697</v>
      </c>
      <c r="O38" s="29">
        <f ca="1">F38*'GS&gt;50 PW (2)'!$B$7</f>
        <v>7644957.3356839577</v>
      </c>
      <c r="P38" s="29">
        <f ca="1">G38*'GS&gt;50 PW (2)'!$B$8</f>
        <v>0</v>
      </c>
      <c r="Q38" s="29">
        <f>H38*'GS&gt;50 PW (2)'!$B$9</f>
        <v>26601687.488207992</v>
      </c>
      <c r="R38" s="29">
        <f>I38*'GS&gt;50 PW (2)'!$B$10</f>
        <v>-1830309.5864064544</v>
      </c>
      <c r="S38" s="29">
        <f>J38*'GS&gt;50 PW (2)'!$B$11</f>
        <v>0</v>
      </c>
      <c r="T38" s="29">
        <f>K38*'GS&gt;50 PW (2)'!$B$12</f>
        <v>52024133.169116512</v>
      </c>
      <c r="U38" s="29">
        <f>L38*'GS&gt;50 PW (2)'!$B$13</f>
        <v>59591708.09976133</v>
      </c>
      <c r="V38" s="28">
        <f t="shared" ca="1" si="6"/>
        <v>78922893.268012643</v>
      </c>
    </row>
    <row r="39" spans="1:22" x14ac:dyDescent="0.2">
      <c r="A39" s="45">
        <f>'Monthly Data'!A39</f>
        <v>41306</v>
      </c>
      <c r="B39" s="29">
        <f t="shared" si="4"/>
        <v>2013</v>
      </c>
      <c r="C39" s="29">
        <f t="shared" si="5"/>
        <v>2</v>
      </c>
      <c r="D39" s="44">
        <f>'Monthly Data'!M39</f>
        <v>72766224.894941643</v>
      </c>
      <c r="E39" s="44">
        <f>'Monthly Data'!BQ39</f>
        <v>2593.6065331815525</v>
      </c>
      <c r="F39" s="46">
        <f t="shared" ca="1" si="8"/>
        <v>473.45</v>
      </c>
      <c r="G39" s="46">
        <f t="shared" ca="1" si="8"/>
        <v>0</v>
      </c>
      <c r="H39" s="46">
        <f>'Monthly Data'!V39</f>
        <v>643937</v>
      </c>
      <c r="I39" s="46">
        <f>'Monthly Data'!BG39</f>
        <v>38</v>
      </c>
      <c r="J39" s="46">
        <f>'Monthly Data'!BC39</f>
        <v>0</v>
      </c>
      <c r="K39" s="46">
        <f>'Monthly Data'!O39</f>
        <v>1002</v>
      </c>
      <c r="L39" s="46">
        <f>'Monthly Data'!BH39</f>
        <v>28</v>
      </c>
      <c r="N39" s="29">
        <f>'GS&gt;50 PW (2)'!$B$6</f>
        <v>-65109283.238350697</v>
      </c>
      <c r="O39" s="29">
        <f ca="1">F39*'GS&gt;50 PW (2)'!$B$7</f>
        <v>6713478.9675771948</v>
      </c>
      <c r="P39" s="29">
        <f ca="1">G39*'GS&gt;50 PW (2)'!$B$8</f>
        <v>0</v>
      </c>
      <c r="Q39" s="29">
        <f>H39*'GS&gt;50 PW (2)'!$B$9</f>
        <v>26601687.488207992</v>
      </c>
      <c r="R39" s="29">
        <f>I39*'GS&gt;50 PW (2)'!$B$10</f>
        <v>-1879777.4130660882</v>
      </c>
      <c r="S39" s="29">
        <f>J39*'GS&gt;50 PW (2)'!$B$11</f>
        <v>0</v>
      </c>
      <c r="T39" s="29">
        <f>K39*'GS&gt;50 PW (2)'!$B$12</f>
        <v>52076105.330124617</v>
      </c>
      <c r="U39" s="29">
        <f>L39*'GS&gt;50 PW (2)'!$B$13</f>
        <v>53824768.606236041</v>
      </c>
      <c r="V39" s="28">
        <f t="shared" ca="1" si="6"/>
        <v>72226979.740729064</v>
      </c>
    </row>
    <row r="40" spans="1:22" x14ac:dyDescent="0.2">
      <c r="A40" s="45">
        <f>'Monthly Data'!A40</f>
        <v>41334</v>
      </c>
      <c r="B40" s="29">
        <f t="shared" si="4"/>
        <v>2013</v>
      </c>
      <c r="C40" s="29">
        <f t="shared" si="5"/>
        <v>3</v>
      </c>
      <c r="D40" s="44">
        <f>'Monthly Data'!M40</f>
        <v>76895003.894941643</v>
      </c>
      <c r="E40" s="44">
        <f>'Monthly Data'!BQ40</f>
        <v>2470.6015902500208</v>
      </c>
      <c r="F40" s="46">
        <f t="shared" ca="1" si="8"/>
        <v>394.31999999999988</v>
      </c>
      <c r="G40" s="46">
        <f t="shared" ca="1" si="8"/>
        <v>3.0000000000000072E-2</v>
      </c>
      <c r="H40" s="46">
        <f>'Monthly Data'!V40</f>
        <v>643937</v>
      </c>
      <c r="I40" s="46">
        <f>'Monthly Data'!BG40</f>
        <v>39</v>
      </c>
      <c r="J40" s="46">
        <f>'Monthly Data'!BC40</f>
        <v>0</v>
      </c>
      <c r="K40" s="46">
        <f>'Monthly Data'!O40</f>
        <v>1004</v>
      </c>
      <c r="L40" s="46">
        <f>'Monthly Data'!BH40</f>
        <v>31</v>
      </c>
      <c r="N40" s="29">
        <f>'GS&gt;50 PW (2)'!$B$6</f>
        <v>-65109283.238350697</v>
      </c>
      <c r="O40" s="29">
        <f ca="1">F40*'GS&gt;50 PW (2)'!$B$7</f>
        <v>5591422.5926603414</v>
      </c>
      <c r="P40" s="29">
        <f ca="1">G40*'GS&gt;50 PW (2)'!$B$8</f>
        <v>1448.0018408694905</v>
      </c>
      <c r="Q40" s="29">
        <f>H40*'GS&gt;50 PW (2)'!$B$9</f>
        <v>26601687.488207992</v>
      </c>
      <c r="R40" s="29">
        <f>I40*'GS&gt;50 PW (2)'!$B$10</f>
        <v>-1929245.2397257222</v>
      </c>
      <c r="S40" s="29">
        <f>J40*'GS&gt;50 PW (2)'!$B$11</f>
        <v>0</v>
      </c>
      <c r="T40" s="29">
        <f>K40*'GS&gt;50 PW (2)'!$B$12</f>
        <v>52180049.652140833</v>
      </c>
      <c r="U40" s="29">
        <f>L40*'GS&gt;50 PW (2)'!$B$13</f>
        <v>59591708.09976133</v>
      </c>
      <c r="V40" s="28">
        <f t="shared" ca="1" si="6"/>
        <v>76927787.356534958</v>
      </c>
    </row>
    <row r="41" spans="1:22" x14ac:dyDescent="0.2">
      <c r="A41" s="45">
        <f>'Monthly Data'!A41</f>
        <v>41365</v>
      </c>
      <c r="B41" s="29">
        <f t="shared" si="4"/>
        <v>2013</v>
      </c>
      <c r="C41" s="29">
        <f t="shared" si="5"/>
        <v>4</v>
      </c>
      <c r="D41" s="44">
        <f>'Monthly Data'!M41</f>
        <v>72485963.894941643</v>
      </c>
      <c r="E41" s="44">
        <f>'Monthly Data'!BQ41</f>
        <v>2401.7880680895178</v>
      </c>
      <c r="F41" s="46">
        <f t="shared" ca="1" si="8"/>
        <v>220.23999999999995</v>
      </c>
      <c r="G41" s="46">
        <f t="shared" ca="1" si="8"/>
        <v>1.45</v>
      </c>
      <c r="H41" s="46">
        <f>'Monthly Data'!V41</f>
        <v>643937</v>
      </c>
      <c r="I41" s="46">
        <f>'Monthly Data'!BG41</f>
        <v>40</v>
      </c>
      <c r="J41" s="46">
        <f>'Monthly Data'!BC41</f>
        <v>0</v>
      </c>
      <c r="K41" s="46">
        <f>'Monthly Data'!O41</f>
        <v>1006</v>
      </c>
      <c r="L41" s="46">
        <f>'Monthly Data'!BH41</f>
        <v>30</v>
      </c>
      <c r="N41" s="29">
        <f>'GS&gt;50 PW (2)'!$B$6</f>
        <v>-65109283.238350697</v>
      </c>
      <c r="O41" s="29">
        <f ca="1">F41*'GS&gt;50 PW (2)'!$B$7</f>
        <v>3122983.647310595</v>
      </c>
      <c r="P41" s="29">
        <f ca="1">G41*'GS&gt;50 PW (2)'!$B$8</f>
        <v>69986.755642025208</v>
      </c>
      <c r="Q41" s="29">
        <f>H41*'GS&gt;50 PW (2)'!$B$9</f>
        <v>26601687.488207992</v>
      </c>
      <c r="R41" s="29">
        <f>I41*'GS&gt;50 PW (2)'!$B$10</f>
        <v>-1978713.066385356</v>
      </c>
      <c r="S41" s="29">
        <f>J41*'GS&gt;50 PW (2)'!$B$11</f>
        <v>0</v>
      </c>
      <c r="T41" s="29">
        <f>K41*'GS&gt;50 PW (2)'!$B$12</f>
        <v>52283993.97415705</v>
      </c>
      <c r="U41" s="29">
        <f>L41*'GS&gt;50 PW (2)'!$B$13</f>
        <v>57669394.935252905</v>
      </c>
      <c r="V41" s="28">
        <f t="shared" ca="1" si="6"/>
        <v>72660050.495834514</v>
      </c>
    </row>
    <row r="42" spans="1:22" x14ac:dyDescent="0.2">
      <c r="A42" s="45">
        <f>'Monthly Data'!A42</f>
        <v>41395</v>
      </c>
      <c r="B42" s="29">
        <f t="shared" si="4"/>
        <v>2013</v>
      </c>
      <c r="C42" s="29">
        <f t="shared" si="5"/>
        <v>5</v>
      </c>
      <c r="D42" s="44">
        <f>'Monthly Data'!M42</f>
        <v>74512872.894941643</v>
      </c>
      <c r="E42" s="44">
        <f>'Monthly Data'!BQ42</f>
        <v>2389.3052297486579</v>
      </c>
      <c r="F42" s="46">
        <f t="shared" ca="1" si="8"/>
        <v>68.61</v>
      </c>
      <c r="G42" s="46">
        <f t="shared" ca="1" si="8"/>
        <v>50.69</v>
      </c>
      <c r="H42" s="46">
        <f>'Monthly Data'!V42</f>
        <v>643937</v>
      </c>
      <c r="I42" s="46">
        <f>'Monthly Data'!BG42</f>
        <v>41</v>
      </c>
      <c r="J42" s="46">
        <f>'Monthly Data'!BC42</f>
        <v>0</v>
      </c>
      <c r="K42" s="46">
        <f>'Monthly Data'!O42</f>
        <v>1006</v>
      </c>
      <c r="L42" s="46">
        <f>'Monthly Data'!BH42</f>
        <v>31</v>
      </c>
      <c r="N42" s="29">
        <f>'GS&gt;50 PW (2)'!$B$6</f>
        <v>-65109283.238350697</v>
      </c>
      <c r="O42" s="29">
        <f ca="1">F42*'GS&gt;50 PW (2)'!$B$7</f>
        <v>972883.70887204853</v>
      </c>
      <c r="P42" s="29">
        <f ca="1">G42*'GS&gt;50 PW (2)'!$B$8</f>
        <v>2446640.4437891431</v>
      </c>
      <c r="Q42" s="29">
        <f>H42*'GS&gt;50 PW (2)'!$B$9</f>
        <v>26601687.488207992</v>
      </c>
      <c r="R42" s="29">
        <f>I42*'GS&gt;50 PW (2)'!$B$10</f>
        <v>-2028180.89304499</v>
      </c>
      <c r="S42" s="29">
        <f>J42*'GS&gt;50 PW (2)'!$B$11</f>
        <v>0</v>
      </c>
      <c r="T42" s="29">
        <f>K42*'GS&gt;50 PW (2)'!$B$12</f>
        <v>52283993.97415705</v>
      </c>
      <c r="U42" s="29">
        <f>L42*'GS&gt;50 PW (2)'!$B$13</f>
        <v>59591708.09976133</v>
      </c>
      <c r="V42" s="28">
        <f t="shared" ca="1" si="6"/>
        <v>74759449.583391875</v>
      </c>
    </row>
    <row r="43" spans="1:22" x14ac:dyDescent="0.2">
      <c r="A43" s="45">
        <f>'Monthly Data'!A43</f>
        <v>41426</v>
      </c>
      <c r="B43" s="29">
        <f t="shared" si="4"/>
        <v>2013</v>
      </c>
      <c r="C43" s="29">
        <f t="shared" si="5"/>
        <v>6</v>
      </c>
      <c r="D43" s="44">
        <f>'Monthly Data'!M43</f>
        <v>76269513.894941643</v>
      </c>
      <c r="E43" s="44">
        <f>'Monthly Data'!BQ43</f>
        <v>2529.6687859018789</v>
      </c>
      <c r="F43" s="46">
        <f t="shared" ca="1" si="8"/>
        <v>2.7299999999999995</v>
      </c>
      <c r="G43" s="46">
        <f t="shared" ca="1" si="8"/>
        <v>145.17999999999998</v>
      </c>
      <c r="H43" s="46">
        <f>'Monthly Data'!V43</f>
        <v>643937</v>
      </c>
      <c r="I43" s="46">
        <f>'Monthly Data'!BG43</f>
        <v>42</v>
      </c>
      <c r="J43" s="46">
        <f>'Monthly Data'!BC43</f>
        <v>0</v>
      </c>
      <c r="K43" s="46">
        <f>'Monthly Data'!O43</f>
        <v>1005</v>
      </c>
      <c r="L43" s="46">
        <f>'Monthly Data'!BH43</f>
        <v>30</v>
      </c>
      <c r="N43" s="29">
        <f>'GS&gt;50 PW (2)'!$B$6</f>
        <v>-65109283.238350697</v>
      </c>
      <c r="O43" s="29">
        <f ca="1">F43*'GS&gt;50 PW (2)'!$B$7</f>
        <v>38711.157633299692</v>
      </c>
      <c r="P43" s="29">
        <f ca="1">G43*'GS&gt;50 PW (2)'!$B$8</f>
        <v>7007363.5752477366</v>
      </c>
      <c r="Q43" s="29">
        <f>H43*'GS&gt;50 PW (2)'!$B$9</f>
        <v>26601687.488207992</v>
      </c>
      <c r="R43" s="29">
        <f>I43*'GS&gt;50 PW (2)'!$B$10</f>
        <v>-2077648.7197046238</v>
      </c>
      <c r="S43" s="29">
        <f>J43*'GS&gt;50 PW (2)'!$B$11</f>
        <v>0</v>
      </c>
      <c r="T43" s="29">
        <f>K43*'GS&gt;50 PW (2)'!$B$12</f>
        <v>52232021.813148946</v>
      </c>
      <c r="U43" s="29">
        <f>L43*'GS&gt;50 PW (2)'!$B$13</f>
        <v>57669394.935252905</v>
      </c>
      <c r="V43" s="28">
        <f t="shared" ca="1" si="6"/>
        <v>76362247.011435553</v>
      </c>
    </row>
    <row r="44" spans="1:22" x14ac:dyDescent="0.2">
      <c r="A44" s="45">
        <f>'Monthly Data'!A44</f>
        <v>41456</v>
      </c>
      <c r="B44" s="29">
        <f t="shared" si="4"/>
        <v>2013</v>
      </c>
      <c r="C44" s="29">
        <f t="shared" si="5"/>
        <v>7</v>
      </c>
      <c r="D44" s="44">
        <f>'Monthly Data'!M44</f>
        <v>83459194.894941643</v>
      </c>
      <c r="E44" s="44">
        <f>'Monthly Data'!BQ44</f>
        <v>2673.5174710876013</v>
      </c>
      <c r="F44" s="46">
        <f t="shared" ca="1" si="8"/>
        <v>0</v>
      </c>
      <c r="G44" s="46">
        <f t="shared" ca="1" si="8"/>
        <v>268.18999999999994</v>
      </c>
      <c r="H44" s="46">
        <f>'Monthly Data'!V44</f>
        <v>643937</v>
      </c>
      <c r="I44" s="46">
        <f>'Monthly Data'!BG44</f>
        <v>43</v>
      </c>
      <c r="J44" s="46">
        <f>'Monthly Data'!BC44</f>
        <v>0</v>
      </c>
      <c r="K44" s="46">
        <f>'Monthly Data'!O44</f>
        <v>1007</v>
      </c>
      <c r="L44" s="46">
        <f>'Monthly Data'!BH44</f>
        <v>31</v>
      </c>
      <c r="N44" s="29">
        <f>'GS&gt;50 PW (2)'!$B$6</f>
        <v>-65109283.238350697</v>
      </c>
      <c r="O44" s="29">
        <f ca="1">F44*'GS&gt;50 PW (2)'!$B$7</f>
        <v>0</v>
      </c>
      <c r="P44" s="29">
        <f ca="1">G44*'GS&gt;50 PW (2)'!$B$8</f>
        <v>12944653.790092921</v>
      </c>
      <c r="Q44" s="29">
        <f>H44*'GS&gt;50 PW (2)'!$B$9</f>
        <v>26601687.488207992</v>
      </c>
      <c r="R44" s="29">
        <f>I44*'GS&gt;50 PW (2)'!$B$10</f>
        <v>-2127116.5463642576</v>
      </c>
      <c r="S44" s="29">
        <f>J44*'GS&gt;50 PW (2)'!$B$11</f>
        <v>0</v>
      </c>
      <c r="T44" s="29">
        <f>K44*'GS&gt;50 PW (2)'!$B$12</f>
        <v>52335966.135165162</v>
      </c>
      <c r="U44" s="29">
        <f>L44*'GS&gt;50 PW (2)'!$B$13</f>
        <v>59591708.09976133</v>
      </c>
      <c r="V44" s="28">
        <f t="shared" ca="1" si="6"/>
        <v>84237615.728512451</v>
      </c>
    </row>
    <row r="45" spans="1:22" x14ac:dyDescent="0.2">
      <c r="A45" s="45">
        <f>'Monthly Data'!A45</f>
        <v>41487</v>
      </c>
      <c r="B45" s="29">
        <f t="shared" si="4"/>
        <v>2013</v>
      </c>
      <c r="C45" s="29">
        <f t="shared" si="5"/>
        <v>8</v>
      </c>
      <c r="D45" s="44">
        <f>'Monthly Data'!M45</f>
        <v>80843786.894941643</v>
      </c>
      <c r="E45" s="44">
        <f>'Monthly Data'!BQ45</f>
        <v>2587.1667593107286</v>
      </c>
      <c r="F45" s="46">
        <f t="shared" ca="1" si="8"/>
        <v>0</v>
      </c>
      <c r="G45" s="46">
        <f t="shared" ca="1" si="8"/>
        <v>239.59000000000006</v>
      </c>
      <c r="H45" s="46">
        <f>'Monthly Data'!V45</f>
        <v>643937</v>
      </c>
      <c r="I45" s="46">
        <f>'Monthly Data'!BG45</f>
        <v>44</v>
      </c>
      <c r="J45" s="46">
        <f>'Monthly Data'!BC45</f>
        <v>0</v>
      </c>
      <c r="K45" s="46">
        <f>'Monthly Data'!O45</f>
        <v>1008</v>
      </c>
      <c r="L45" s="46">
        <f>'Monthly Data'!BH45</f>
        <v>31</v>
      </c>
      <c r="N45" s="29">
        <f>'GS&gt;50 PW (2)'!$B$6</f>
        <v>-65109283.238350697</v>
      </c>
      <c r="O45" s="29">
        <f ca="1">F45*'GS&gt;50 PW (2)'!$B$7</f>
        <v>0</v>
      </c>
      <c r="P45" s="29">
        <f ca="1">G45*'GS&gt;50 PW (2)'!$B$8</f>
        <v>11564225.368464015</v>
      </c>
      <c r="Q45" s="29">
        <f>H45*'GS&gt;50 PW (2)'!$B$9</f>
        <v>26601687.488207992</v>
      </c>
      <c r="R45" s="29">
        <f>I45*'GS&gt;50 PW (2)'!$B$10</f>
        <v>-2176584.3730238918</v>
      </c>
      <c r="S45" s="29">
        <f>J45*'GS&gt;50 PW (2)'!$B$11</f>
        <v>0</v>
      </c>
      <c r="T45" s="29">
        <f>K45*'GS&gt;50 PW (2)'!$B$12</f>
        <v>52387938.296173267</v>
      </c>
      <c r="U45" s="29">
        <f>L45*'GS&gt;50 PW (2)'!$B$13</f>
        <v>59591708.09976133</v>
      </c>
      <c r="V45" s="28">
        <f t="shared" ca="1" si="6"/>
        <v>82859691.641232014</v>
      </c>
    </row>
    <row r="46" spans="1:22" x14ac:dyDescent="0.2">
      <c r="A46" s="45">
        <f>'Monthly Data'!A46</f>
        <v>41518</v>
      </c>
      <c r="B46" s="29">
        <f t="shared" si="4"/>
        <v>2013</v>
      </c>
      <c r="C46" s="29">
        <f t="shared" si="5"/>
        <v>9</v>
      </c>
      <c r="D46" s="44">
        <f>'Monthly Data'!M46</f>
        <v>74048827.894941643</v>
      </c>
      <c r="E46" s="44">
        <f>'Monthly Data'!BQ46</f>
        <v>2446.2777632950661</v>
      </c>
      <c r="F46" s="46">
        <f t="shared" ref="F46:G61" ca="1" si="9">F34</f>
        <v>5.2099999999999991</v>
      </c>
      <c r="G46" s="46">
        <f t="shared" ca="1" si="9"/>
        <v>132.95000000000002</v>
      </c>
      <c r="H46" s="46">
        <f>'Monthly Data'!V46</f>
        <v>643937</v>
      </c>
      <c r="I46" s="46">
        <f>'Monthly Data'!BG46</f>
        <v>45</v>
      </c>
      <c r="J46" s="46">
        <f>'Monthly Data'!BC46</f>
        <v>0</v>
      </c>
      <c r="K46" s="46">
        <f>'Monthly Data'!O46</f>
        <v>1009</v>
      </c>
      <c r="L46" s="46">
        <f>'Monthly Data'!BH46</f>
        <v>30</v>
      </c>
      <c r="N46" s="29">
        <f>'GS&gt;50 PW (2)'!$B$6</f>
        <v>-65109283.238350697</v>
      </c>
      <c r="O46" s="29">
        <f ca="1">F46*'GS&gt;50 PW (2)'!$B$7</f>
        <v>73877.337461352159</v>
      </c>
      <c r="P46" s="29">
        <f ca="1">G46*'GS&gt;50 PW (2)'!$B$8</f>
        <v>6417061.4914532769</v>
      </c>
      <c r="Q46" s="29">
        <f>H46*'GS&gt;50 PW (2)'!$B$9</f>
        <v>26601687.488207992</v>
      </c>
      <c r="R46" s="29">
        <f>I46*'GS&gt;50 PW (2)'!$B$10</f>
        <v>-2226052.1996835256</v>
      </c>
      <c r="S46" s="29">
        <f>J46*'GS&gt;50 PW (2)'!$B$11</f>
        <v>0</v>
      </c>
      <c r="T46" s="29">
        <f>K46*'GS&gt;50 PW (2)'!$B$12</f>
        <v>52439910.457181379</v>
      </c>
      <c r="U46" s="29">
        <f>L46*'GS&gt;50 PW (2)'!$B$13</f>
        <v>57669394.935252905</v>
      </c>
      <c r="V46" s="28">
        <f t="shared" ca="1" si="6"/>
        <v>75866596.271522671</v>
      </c>
    </row>
    <row r="47" spans="1:22" x14ac:dyDescent="0.2">
      <c r="A47" s="45">
        <f>'Monthly Data'!A47</f>
        <v>41548</v>
      </c>
      <c r="B47" s="29">
        <f t="shared" si="4"/>
        <v>2013</v>
      </c>
      <c r="C47" s="29">
        <f t="shared" si="5"/>
        <v>10</v>
      </c>
      <c r="D47" s="44">
        <f>'Monthly Data'!M47</f>
        <v>74442701.894941643</v>
      </c>
      <c r="E47" s="44">
        <f>'Monthly Data'!BQ47</f>
        <v>2370.5601979091693</v>
      </c>
      <c r="F47" s="46">
        <f t="shared" ca="1" si="9"/>
        <v>90.66</v>
      </c>
      <c r="G47" s="46">
        <f t="shared" ca="1" si="9"/>
        <v>27.9</v>
      </c>
      <c r="H47" s="46">
        <f>'Monthly Data'!V47</f>
        <v>643937</v>
      </c>
      <c r="I47" s="46">
        <f>'Monthly Data'!BG47</f>
        <v>46</v>
      </c>
      <c r="J47" s="46">
        <f>'Monthly Data'!BC47</f>
        <v>0</v>
      </c>
      <c r="K47" s="46">
        <f>'Monthly Data'!O47</f>
        <v>1013</v>
      </c>
      <c r="L47" s="46">
        <f>'Monthly Data'!BH47</f>
        <v>31</v>
      </c>
      <c r="N47" s="29">
        <f>'GS&gt;50 PW (2)'!$B$6</f>
        <v>-65109283.238350697</v>
      </c>
      <c r="O47" s="29">
        <f ca="1">F47*'GS&gt;50 PW (2)'!$B$7</f>
        <v>1285550.7512948536</v>
      </c>
      <c r="P47" s="29">
        <f ca="1">G47*'GS&gt;50 PW (2)'!$B$8</f>
        <v>1346641.7120086229</v>
      </c>
      <c r="Q47" s="29">
        <f>H47*'GS&gt;50 PW (2)'!$B$9</f>
        <v>26601687.488207992</v>
      </c>
      <c r="R47" s="29">
        <f>I47*'GS&gt;50 PW (2)'!$B$10</f>
        <v>-2275520.0263431594</v>
      </c>
      <c r="S47" s="29">
        <f>J47*'GS&gt;50 PW (2)'!$B$11</f>
        <v>0</v>
      </c>
      <c r="T47" s="29">
        <f>K47*'GS&gt;50 PW (2)'!$B$12</f>
        <v>52647799.101213813</v>
      </c>
      <c r="U47" s="29">
        <f>L47*'GS&gt;50 PW (2)'!$B$13</f>
        <v>59591708.09976133</v>
      </c>
      <c r="V47" s="28">
        <f t="shared" ca="1" si="6"/>
        <v>74088583.887792751</v>
      </c>
    </row>
    <row r="48" spans="1:22" x14ac:dyDescent="0.2">
      <c r="A48" s="45">
        <f>'Monthly Data'!A48</f>
        <v>41579</v>
      </c>
      <c r="B48" s="29">
        <f t="shared" si="4"/>
        <v>2013</v>
      </c>
      <c r="C48" s="29">
        <f t="shared" si="5"/>
        <v>11</v>
      </c>
      <c r="D48" s="44">
        <f>'Monthly Data'!M48</f>
        <v>73596562.894941643</v>
      </c>
      <c r="E48" s="44">
        <f>'Monthly Data'!BQ48</f>
        <v>2419.3478926673783</v>
      </c>
      <c r="F48" s="46">
        <f t="shared" ca="1" si="9"/>
        <v>264.88</v>
      </c>
      <c r="G48" s="46">
        <f t="shared" ca="1" si="9"/>
        <v>0.69000000000000006</v>
      </c>
      <c r="H48" s="46">
        <f>'Monthly Data'!V48</f>
        <v>643937</v>
      </c>
      <c r="I48" s="46">
        <f>'Monthly Data'!BG48</f>
        <v>47</v>
      </c>
      <c r="J48" s="46">
        <f>'Monthly Data'!BC48</f>
        <v>0</v>
      </c>
      <c r="K48" s="46">
        <f>'Monthly Data'!O48</f>
        <v>1014</v>
      </c>
      <c r="L48" s="46">
        <f>'Monthly Data'!BH48</f>
        <v>30</v>
      </c>
      <c r="N48" s="29">
        <f>'GS&gt;50 PW (2)'!$B$6</f>
        <v>-65109283.238350697</v>
      </c>
      <c r="O48" s="29">
        <f ca="1">F48*'GS&gt;50 PW (2)'!$B$7</f>
        <v>3755974.8842155398</v>
      </c>
      <c r="P48" s="29">
        <f ca="1">G48*'GS&gt;50 PW (2)'!$B$8</f>
        <v>33304.042339998203</v>
      </c>
      <c r="Q48" s="29">
        <f>H48*'GS&gt;50 PW (2)'!$B$9</f>
        <v>26601687.488207992</v>
      </c>
      <c r="R48" s="29">
        <f>I48*'GS&gt;50 PW (2)'!$B$10</f>
        <v>-2324987.8530027932</v>
      </c>
      <c r="S48" s="29">
        <f>J48*'GS&gt;50 PW (2)'!$B$11</f>
        <v>0</v>
      </c>
      <c r="T48" s="29">
        <f>K48*'GS&gt;50 PW (2)'!$B$12</f>
        <v>52699771.262221918</v>
      </c>
      <c r="U48" s="29">
        <f>L48*'GS&gt;50 PW (2)'!$B$13</f>
        <v>57669394.935252905</v>
      </c>
      <c r="V48" s="28">
        <f t="shared" ca="1" si="6"/>
        <v>73325861.520884871</v>
      </c>
    </row>
    <row r="49" spans="1:22" x14ac:dyDescent="0.2">
      <c r="A49" s="45">
        <f>'Monthly Data'!A49</f>
        <v>41609</v>
      </c>
      <c r="B49" s="29">
        <f t="shared" si="4"/>
        <v>2013</v>
      </c>
      <c r="C49" s="29">
        <f t="shared" si="5"/>
        <v>12</v>
      </c>
      <c r="D49" s="44">
        <f>'Monthly Data'!M49</f>
        <v>76011256.894941643</v>
      </c>
      <c r="E49" s="44">
        <f>'Monthly Data'!BQ49</f>
        <v>2415.7399299202812</v>
      </c>
      <c r="F49" s="46">
        <f t="shared" ca="1" si="9"/>
        <v>413.65</v>
      </c>
      <c r="G49" s="46">
        <f t="shared" ca="1" si="9"/>
        <v>0</v>
      </c>
      <c r="H49" s="46">
        <f>'Monthly Data'!V49</f>
        <v>643937</v>
      </c>
      <c r="I49" s="46">
        <f>'Monthly Data'!BG49</f>
        <v>48</v>
      </c>
      <c r="J49" s="46">
        <f>'Monthly Data'!BC49</f>
        <v>1</v>
      </c>
      <c r="K49" s="46">
        <f>'Monthly Data'!O49</f>
        <v>1015</v>
      </c>
      <c r="L49" s="46">
        <f>'Monthly Data'!BH49</f>
        <v>31</v>
      </c>
      <c r="N49" s="29">
        <f>'GS&gt;50 PW (2)'!$B$6</f>
        <v>-65109283.238350697</v>
      </c>
      <c r="O49" s="29">
        <f ca="1">F49*'GS&gt;50 PW (2)'!$B$7</f>
        <v>5865520.2765620584</v>
      </c>
      <c r="P49" s="29">
        <f ca="1">G49*'GS&gt;50 PW (2)'!$B$8</f>
        <v>0</v>
      </c>
      <c r="Q49" s="29">
        <f>H49*'GS&gt;50 PW (2)'!$B$9</f>
        <v>26601687.488207992</v>
      </c>
      <c r="R49" s="29">
        <f>I49*'GS&gt;50 PW (2)'!$B$10</f>
        <v>-2374455.6796624274</v>
      </c>
      <c r="S49" s="29">
        <f>J49*'GS&gt;50 PW (2)'!$B$11</f>
        <v>-3192226.1883302699</v>
      </c>
      <c r="T49" s="29">
        <f>K49*'GS&gt;50 PW (2)'!$B$12</f>
        <v>52751743.42323003</v>
      </c>
      <c r="U49" s="29">
        <f>L49*'GS&gt;50 PW (2)'!$B$13</f>
        <v>59591708.09976133</v>
      </c>
      <c r="V49" s="28">
        <f t="shared" ca="1" si="6"/>
        <v>74134694.181418017</v>
      </c>
    </row>
    <row r="50" spans="1:22" x14ac:dyDescent="0.2">
      <c r="A50" s="45">
        <f>'Monthly Data'!A50</f>
        <v>41640</v>
      </c>
      <c r="B50" s="29">
        <f t="shared" si="4"/>
        <v>2014</v>
      </c>
      <c r="C50" s="29">
        <f t="shared" si="5"/>
        <v>1</v>
      </c>
      <c r="D50" s="44">
        <f>'Monthly Data'!M50</f>
        <v>82552599.294809774</v>
      </c>
      <c r="E50" s="44">
        <f>'Monthly Data'!BQ50</f>
        <v>2610.77164120208</v>
      </c>
      <c r="F50" s="46">
        <f t="shared" ca="1" si="9"/>
        <v>539.1400000000001</v>
      </c>
      <c r="G50" s="46">
        <f t="shared" ca="1" si="9"/>
        <v>0</v>
      </c>
      <c r="H50" s="46">
        <f>'Monthly Data'!V50</f>
        <v>659861.19999999995</v>
      </c>
      <c r="I50" s="46">
        <f>'Monthly Data'!BG50</f>
        <v>49</v>
      </c>
      <c r="J50" s="46">
        <f>'Monthly Data'!BC50</f>
        <v>0</v>
      </c>
      <c r="K50" s="46">
        <f>'Monthly Data'!O50</f>
        <v>1020</v>
      </c>
      <c r="L50" s="46">
        <f>'Monthly Data'!BH50</f>
        <v>31</v>
      </c>
      <c r="N50" s="29">
        <f>'GS&gt;50 PW (2)'!$B$6</f>
        <v>-65109283.238350697</v>
      </c>
      <c r="O50" s="29">
        <f ca="1">F50*'GS&gt;50 PW (2)'!$B$7</f>
        <v>7644957.3356839577</v>
      </c>
      <c r="P50" s="29">
        <f ca="1">G50*'GS&gt;50 PW (2)'!$B$8</f>
        <v>0</v>
      </c>
      <c r="Q50" s="29">
        <f>H50*'GS&gt;50 PW (2)'!$B$9</f>
        <v>27259532.264792845</v>
      </c>
      <c r="R50" s="29">
        <f>I50*'GS&gt;50 PW (2)'!$B$10</f>
        <v>-2423923.5063220612</v>
      </c>
      <c r="S50" s="29">
        <f>J50*'GS&gt;50 PW (2)'!$B$11</f>
        <v>0</v>
      </c>
      <c r="T50" s="29">
        <f>K50*'GS&gt;50 PW (2)'!$B$12</f>
        <v>53011604.228270568</v>
      </c>
      <c r="U50" s="29">
        <f>L50*'GS&gt;50 PW (2)'!$B$13</f>
        <v>59591708.09976133</v>
      </c>
      <c r="V50" s="28">
        <f t="shared" ca="1" si="6"/>
        <v>79974595.183835939</v>
      </c>
    </row>
    <row r="51" spans="1:22" x14ac:dyDescent="0.2">
      <c r="A51" s="45">
        <f>'Monthly Data'!A51</f>
        <v>41671</v>
      </c>
      <c r="B51" s="29">
        <f t="shared" si="4"/>
        <v>2014</v>
      </c>
      <c r="C51" s="29">
        <f t="shared" si="5"/>
        <v>2</v>
      </c>
      <c r="D51" s="44">
        <f>'Monthly Data'!M51</f>
        <v>74935797.294809774</v>
      </c>
      <c r="E51" s="44">
        <f>'Monthly Data'!BQ51</f>
        <v>2623.8024262888575</v>
      </c>
      <c r="F51" s="46">
        <f t="shared" ca="1" si="9"/>
        <v>473.45</v>
      </c>
      <c r="G51" s="46">
        <f t="shared" ca="1" si="9"/>
        <v>0</v>
      </c>
      <c r="H51" s="46">
        <f>'Monthly Data'!V51</f>
        <v>659861.19999999995</v>
      </c>
      <c r="I51" s="46">
        <f>'Monthly Data'!BG51</f>
        <v>50</v>
      </c>
      <c r="J51" s="46">
        <f>'Monthly Data'!BC51</f>
        <v>0</v>
      </c>
      <c r="K51" s="46">
        <f>'Monthly Data'!O51</f>
        <v>1020</v>
      </c>
      <c r="L51" s="46">
        <f>'Monthly Data'!BH51</f>
        <v>28</v>
      </c>
      <c r="N51" s="29">
        <f>'GS&gt;50 PW (2)'!$B$6</f>
        <v>-65109283.238350697</v>
      </c>
      <c r="O51" s="29">
        <f ca="1">F51*'GS&gt;50 PW (2)'!$B$7</f>
        <v>6713478.9675771948</v>
      </c>
      <c r="P51" s="29">
        <f ca="1">G51*'GS&gt;50 PW (2)'!$B$8</f>
        <v>0</v>
      </c>
      <c r="Q51" s="29">
        <f>H51*'GS&gt;50 PW (2)'!$B$9</f>
        <v>27259532.264792845</v>
      </c>
      <c r="R51" s="29">
        <f>I51*'GS&gt;50 PW (2)'!$B$10</f>
        <v>-2473391.332981695</v>
      </c>
      <c r="S51" s="29">
        <f>J51*'GS&gt;50 PW (2)'!$B$11</f>
        <v>0</v>
      </c>
      <c r="T51" s="29">
        <f>K51*'GS&gt;50 PW (2)'!$B$12</f>
        <v>53011604.228270568</v>
      </c>
      <c r="U51" s="29">
        <f>L51*'GS&gt;50 PW (2)'!$B$13</f>
        <v>53824768.606236041</v>
      </c>
      <c r="V51" s="28">
        <f t="shared" ca="1" si="6"/>
        <v>73226709.495544255</v>
      </c>
    </row>
    <row r="52" spans="1:22" x14ac:dyDescent="0.2">
      <c r="A52" s="45">
        <f>'Monthly Data'!A52</f>
        <v>41699</v>
      </c>
      <c r="B52" s="29">
        <f t="shared" si="4"/>
        <v>2014</v>
      </c>
      <c r="C52" s="29">
        <f t="shared" si="5"/>
        <v>3</v>
      </c>
      <c r="D52" s="44">
        <f>'Monthly Data'!M52</f>
        <v>79784798.294809774</v>
      </c>
      <c r="E52" s="44">
        <f>'Monthly Data'!BQ52</f>
        <v>2523.2384027454073</v>
      </c>
      <c r="F52" s="46">
        <f t="shared" ca="1" si="9"/>
        <v>394.31999999999988</v>
      </c>
      <c r="G52" s="46">
        <f t="shared" ca="1" si="9"/>
        <v>3.0000000000000072E-2</v>
      </c>
      <c r="H52" s="46">
        <f>'Monthly Data'!V52</f>
        <v>659861.19999999995</v>
      </c>
      <c r="I52" s="46">
        <f>'Monthly Data'!BG52</f>
        <v>51</v>
      </c>
      <c r="J52" s="46">
        <f>'Monthly Data'!BC52</f>
        <v>0</v>
      </c>
      <c r="K52" s="46">
        <f>'Monthly Data'!O52</f>
        <v>1020</v>
      </c>
      <c r="L52" s="46">
        <f>'Monthly Data'!BH52</f>
        <v>31</v>
      </c>
      <c r="N52" s="29">
        <f>'GS&gt;50 PW (2)'!$B$6</f>
        <v>-65109283.238350697</v>
      </c>
      <c r="O52" s="29">
        <f ca="1">F52*'GS&gt;50 PW (2)'!$B$7</f>
        <v>5591422.5926603414</v>
      </c>
      <c r="P52" s="29">
        <f ca="1">G52*'GS&gt;50 PW (2)'!$B$8</f>
        <v>1448.0018408694905</v>
      </c>
      <c r="Q52" s="29">
        <f>H52*'GS&gt;50 PW (2)'!$B$9</f>
        <v>27259532.264792845</v>
      </c>
      <c r="R52" s="29">
        <f>I52*'GS&gt;50 PW (2)'!$B$10</f>
        <v>-2522859.1596413292</v>
      </c>
      <c r="S52" s="29">
        <f>J52*'GS&gt;50 PW (2)'!$B$11</f>
        <v>0</v>
      </c>
      <c r="T52" s="29">
        <f>K52*'GS&gt;50 PW (2)'!$B$12</f>
        <v>53011604.228270568</v>
      </c>
      <c r="U52" s="29">
        <f>L52*'GS&gt;50 PW (2)'!$B$13</f>
        <v>59591708.09976133</v>
      </c>
      <c r="V52" s="28">
        <f t="shared" ca="1" si="6"/>
        <v>77823572.789333925</v>
      </c>
    </row>
    <row r="53" spans="1:22" x14ac:dyDescent="0.2">
      <c r="A53" s="45">
        <f>'Monthly Data'!A53</f>
        <v>41730</v>
      </c>
      <c r="B53" s="29">
        <f t="shared" si="4"/>
        <v>2014</v>
      </c>
      <c r="C53" s="29">
        <f t="shared" si="5"/>
        <v>4</v>
      </c>
      <c r="D53" s="44">
        <f>'Monthly Data'!M53</f>
        <v>72659808.294809774</v>
      </c>
      <c r="E53" s="44">
        <f>'Monthly Data'!BQ53</f>
        <v>2376.8337682306105</v>
      </c>
      <c r="F53" s="46">
        <f t="shared" ca="1" si="9"/>
        <v>220.23999999999995</v>
      </c>
      <c r="G53" s="46">
        <f t="shared" ca="1" si="9"/>
        <v>1.45</v>
      </c>
      <c r="H53" s="46">
        <f>'Monthly Data'!V53</f>
        <v>659861.19999999995</v>
      </c>
      <c r="I53" s="46">
        <f>'Monthly Data'!BG53</f>
        <v>52</v>
      </c>
      <c r="J53" s="46">
        <f>'Monthly Data'!BC53</f>
        <v>0</v>
      </c>
      <c r="K53" s="46">
        <f>'Monthly Data'!O53</f>
        <v>1019</v>
      </c>
      <c r="L53" s="46">
        <f>'Monthly Data'!BH53</f>
        <v>30</v>
      </c>
      <c r="N53" s="29">
        <f>'GS&gt;50 PW (2)'!$B$6</f>
        <v>-65109283.238350697</v>
      </c>
      <c r="O53" s="29">
        <f ca="1">F53*'GS&gt;50 PW (2)'!$B$7</f>
        <v>3122983.647310595</v>
      </c>
      <c r="P53" s="29">
        <f ca="1">G53*'GS&gt;50 PW (2)'!$B$8</f>
        <v>69986.755642025208</v>
      </c>
      <c r="Q53" s="29">
        <f>H53*'GS&gt;50 PW (2)'!$B$9</f>
        <v>27259532.264792845</v>
      </c>
      <c r="R53" s="29">
        <f>I53*'GS&gt;50 PW (2)'!$B$10</f>
        <v>-2572326.986300963</v>
      </c>
      <c r="S53" s="29">
        <f>J53*'GS&gt;50 PW (2)'!$B$11</f>
        <v>0</v>
      </c>
      <c r="T53" s="29">
        <f>K53*'GS&gt;50 PW (2)'!$B$12</f>
        <v>52959632.067262463</v>
      </c>
      <c r="U53" s="29">
        <f>L53*'GS&gt;50 PW (2)'!$B$13</f>
        <v>57669394.935252905</v>
      </c>
      <c r="V53" s="28">
        <f t="shared" ca="1" si="6"/>
        <v>73399919.445609182</v>
      </c>
    </row>
    <row r="54" spans="1:22" x14ac:dyDescent="0.2">
      <c r="A54" s="45">
        <f>'Monthly Data'!A54</f>
        <v>41760</v>
      </c>
      <c r="B54" s="29">
        <f t="shared" si="4"/>
        <v>2014</v>
      </c>
      <c r="C54" s="29">
        <f t="shared" si="5"/>
        <v>5</v>
      </c>
      <c r="D54" s="44">
        <f>'Monthly Data'!M54</f>
        <v>73690526.294809774</v>
      </c>
      <c r="E54" s="44">
        <f>'Monthly Data'!BQ54</f>
        <v>2337.3783200053849</v>
      </c>
      <c r="F54" s="46">
        <f t="shared" ca="1" si="9"/>
        <v>68.61</v>
      </c>
      <c r="G54" s="46">
        <f t="shared" ca="1" si="9"/>
        <v>50.69</v>
      </c>
      <c r="H54" s="46">
        <f>'Monthly Data'!V54</f>
        <v>659861.19999999995</v>
      </c>
      <c r="I54" s="46">
        <f>'Monthly Data'!BG54</f>
        <v>53</v>
      </c>
      <c r="J54" s="46">
        <f>'Monthly Data'!BC54</f>
        <v>0</v>
      </c>
      <c r="K54" s="46">
        <f>'Monthly Data'!O54</f>
        <v>1017</v>
      </c>
      <c r="L54" s="46">
        <f>'Monthly Data'!BH54</f>
        <v>31</v>
      </c>
      <c r="N54" s="29">
        <f>'GS&gt;50 PW (2)'!$B$6</f>
        <v>-65109283.238350697</v>
      </c>
      <c r="O54" s="29">
        <f ca="1">F54*'GS&gt;50 PW (2)'!$B$7</f>
        <v>972883.70887204853</v>
      </c>
      <c r="P54" s="29">
        <f ca="1">G54*'GS&gt;50 PW (2)'!$B$8</f>
        <v>2446640.4437891431</v>
      </c>
      <c r="Q54" s="29">
        <f>H54*'GS&gt;50 PW (2)'!$B$9</f>
        <v>27259532.264792845</v>
      </c>
      <c r="R54" s="29">
        <f>I54*'GS&gt;50 PW (2)'!$B$10</f>
        <v>-2621794.8129605968</v>
      </c>
      <c r="S54" s="29">
        <f>J54*'GS&gt;50 PW (2)'!$B$11</f>
        <v>0</v>
      </c>
      <c r="T54" s="29">
        <f>K54*'GS&gt;50 PW (2)'!$B$12</f>
        <v>52855687.745246246</v>
      </c>
      <c r="U54" s="29">
        <f>L54*'GS&gt;50 PW (2)'!$B$13</f>
        <v>59591708.09976133</v>
      </c>
      <c r="V54" s="28">
        <f t="shared" ca="1" si="6"/>
        <v>75395374.211150318</v>
      </c>
    </row>
    <row r="55" spans="1:22" x14ac:dyDescent="0.2">
      <c r="A55" s="45">
        <f>'Monthly Data'!A55</f>
        <v>41791</v>
      </c>
      <c r="B55" s="29">
        <f t="shared" si="4"/>
        <v>2014</v>
      </c>
      <c r="C55" s="29">
        <f t="shared" si="5"/>
        <v>6</v>
      </c>
      <c r="D55" s="44">
        <f>'Monthly Data'!M55</f>
        <v>77041220.294809774</v>
      </c>
      <c r="E55" s="44">
        <f>'Monthly Data'!BQ55</f>
        <v>2526.3558056996158</v>
      </c>
      <c r="F55" s="46">
        <f t="shared" ca="1" si="9"/>
        <v>2.7299999999999995</v>
      </c>
      <c r="G55" s="46">
        <f t="shared" ca="1" si="9"/>
        <v>145.17999999999998</v>
      </c>
      <c r="H55" s="46">
        <f>'Monthly Data'!V55</f>
        <v>659861.19999999995</v>
      </c>
      <c r="I55" s="46">
        <f>'Monthly Data'!BG55</f>
        <v>54</v>
      </c>
      <c r="J55" s="46">
        <f>'Monthly Data'!BC55</f>
        <v>0</v>
      </c>
      <c r="K55" s="46">
        <f>'Monthly Data'!O55</f>
        <v>1016.5</v>
      </c>
      <c r="L55" s="46">
        <f>'Monthly Data'!BH55</f>
        <v>30</v>
      </c>
      <c r="N55" s="29">
        <f>'GS&gt;50 PW (2)'!$B$6</f>
        <v>-65109283.238350697</v>
      </c>
      <c r="O55" s="29">
        <f ca="1">F55*'GS&gt;50 PW (2)'!$B$7</f>
        <v>38711.157633299692</v>
      </c>
      <c r="P55" s="29">
        <f ca="1">G55*'GS&gt;50 PW (2)'!$B$8</f>
        <v>7007363.5752477366</v>
      </c>
      <c r="Q55" s="29">
        <f>H55*'GS&gt;50 PW (2)'!$B$9</f>
        <v>27259532.264792845</v>
      </c>
      <c r="R55" s="29">
        <f>I55*'GS&gt;50 PW (2)'!$B$10</f>
        <v>-2671262.6396202305</v>
      </c>
      <c r="S55" s="29">
        <f>J55*'GS&gt;50 PW (2)'!$B$11</f>
        <v>0</v>
      </c>
      <c r="T55" s="29">
        <f>K55*'GS&gt;50 PW (2)'!$B$12</f>
        <v>52829701.664742187</v>
      </c>
      <c r="U55" s="29">
        <f>L55*'GS&gt;50 PW (2)'!$B$13</f>
        <v>57669394.935252905</v>
      </c>
      <c r="V55" s="28">
        <f t="shared" ca="1" si="6"/>
        <v>77024157.719698042</v>
      </c>
    </row>
    <row r="56" spans="1:22" x14ac:dyDescent="0.2">
      <c r="A56" s="45">
        <f>'Monthly Data'!A56</f>
        <v>41821</v>
      </c>
      <c r="B56" s="29">
        <f t="shared" si="4"/>
        <v>2014</v>
      </c>
      <c r="C56" s="29">
        <f t="shared" si="5"/>
        <v>7</v>
      </c>
      <c r="D56" s="44">
        <f>'Monthly Data'!M56</f>
        <v>81112465.294809774</v>
      </c>
      <c r="E56" s="44">
        <f>'Monthly Data'!BQ56</f>
        <v>2575.3259237620578</v>
      </c>
      <c r="F56" s="46">
        <f t="shared" ca="1" si="9"/>
        <v>0</v>
      </c>
      <c r="G56" s="46">
        <f t="shared" ca="1" si="9"/>
        <v>268.18999999999994</v>
      </c>
      <c r="H56" s="46">
        <f>'Monthly Data'!V56</f>
        <v>659861.19999999995</v>
      </c>
      <c r="I56" s="46">
        <f>'Monthly Data'!BG56</f>
        <v>55</v>
      </c>
      <c r="J56" s="46">
        <f>'Monthly Data'!BC56</f>
        <v>0</v>
      </c>
      <c r="K56" s="46">
        <f>'Monthly Data'!O56</f>
        <v>1016</v>
      </c>
      <c r="L56" s="46">
        <f>'Monthly Data'!BH56</f>
        <v>31</v>
      </c>
      <c r="N56" s="29">
        <f>'GS&gt;50 PW (2)'!$B$6</f>
        <v>-65109283.238350697</v>
      </c>
      <c r="O56" s="29">
        <f ca="1">F56*'GS&gt;50 PW (2)'!$B$7</f>
        <v>0</v>
      </c>
      <c r="P56" s="29">
        <f ca="1">G56*'GS&gt;50 PW (2)'!$B$8</f>
        <v>12944653.790092921</v>
      </c>
      <c r="Q56" s="29">
        <f>H56*'GS&gt;50 PW (2)'!$B$9</f>
        <v>27259532.264792845</v>
      </c>
      <c r="R56" s="29">
        <f>I56*'GS&gt;50 PW (2)'!$B$10</f>
        <v>-2720730.4662798648</v>
      </c>
      <c r="S56" s="29">
        <f>J56*'GS&gt;50 PW (2)'!$B$11</f>
        <v>0</v>
      </c>
      <c r="T56" s="29">
        <f>K56*'GS&gt;50 PW (2)'!$B$12</f>
        <v>52803715.584238134</v>
      </c>
      <c r="U56" s="29">
        <f>L56*'GS&gt;50 PW (2)'!$B$13</f>
        <v>59591708.09976133</v>
      </c>
      <c r="V56" s="28">
        <f t="shared" ca="1" si="6"/>
        <v>84769596.03425467</v>
      </c>
    </row>
    <row r="57" spans="1:22" x14ac:dyDescent="0.2">
      <c r="A57" s="45">
        <f>'Monthly Data'!A57</f>
        <v>41852</v>
      </c>
      <c r="B57" s="29">
        <f t="shared" si="4"/>
        <v>2014</v>
      </c>
      <c r="C57" s="29">
        <f t="shared" si="5"/>
        <v>8</v>
      </c>
      <c r="D57" s="44">
        <f>'Monthly Data'!M57</f>
        <v>79689322.294809774</v>
      </c>
      <c r="E57" s="44">
        <f>'Monthly Data'!BQ57</f>
        <v>2530.1410431422969</v>
      </c>
      <c r="F57" s="46">
        <f t="shared" ca="1" si="9"/>
        <v>0</v>
      </c>
      <c r="G57" s="46">
        <f t="shared" ca="1" si="9"/>
        <v>239.59000000000006</v>
      </c>
      <c r="H57" s="46">
        <f>'Monthly Data'!V57</f>
        <v>659861.19999999995</v>
      </c>
      <c r="I57" s="46">
        <f>'Monthly Data'!BG57</f>
        <v>56</v>
      </c>
      <c r="J57" s="46">
        <f>'Monthly Data'!BC57</f>
        <v>0</v>
      </c>
      <c r="K57" s="46">
        <f>'Monthly Data'!O57</f>
        <v>1016</v>
      </c>
      <c r="L57" s="46">
        <f>'Monthly Data'!BH57</f>
        <v>31</v>
      </c>
      <c r="N57" s="29">
        <f>'GS&gt;50 PW (2)'!$B$6</f>
        <v>-65109283.238350697</v>
      </c>
      <c r="O57" s="29">
        <f ca="1">F57*'GS&gt;50 PW (2)'!$B$7</f>
        <v>0</v>
      </c>
      <c r="P57" s="29">
        <f ca="1">G57*'GS&gt;50 PW (2)'!$B$8</f>
        <v>11564225.368464015</v>
      </c>
      <c r="Q57" s="29">
        <f>H57*'GS&gt;50 PW (2)'!$B$9</f>
        <v>27259532.264792845</v>
      </c>
      <c r="R57" s="29">
        <f>I57*'GS&gt;50 PW (2)'!$B$10</f>
        <v>-2770198.2929394986</v>
      </c>
      <c r="S57" s="29">
        <f>J57*'GS&gt;50 PW (2)'!$B$11</f>
        <v>0</v>
      </c>
      <c r="T57" s="29">
        <f>K57*'GS&gt;50 PW (2)'!$B$12</f>
        <v>52803715.584238134</v>
      </c>
      <c r="U57" s="29">
        <f>L57*'GS&gt;50 PW (2)'!$B$13</f>
        <v>59591708.09976133</v>
      </c>
      <c r="V57" s="28">
        <f t="shared" ca="1" si="6"/>
        <v>83339699.785966128</v>
      </c>
    </row>
    <row r="58" spans="1:22" x14ac:dyDescent="0.2">
      <c r="A58" s="45">
        <f>'Monthly Data'!A58</f>
        <v>41883</v>
      </c>
      <c r="B58" s="29">
        <f t="shared" si="4"/>
        <v>2014</v>
      </c>
      <c r="C58" s="29">
        <f t="shared" si="5"/>
        <v>9</v>
      </c>
      <c r="D58" s="44">
        <f>'Monthly Data'!M58</f>
        <v>76306860.294809774</v>
      </c>
      <c r="E58" s="44">
        <f>'Monthly Data'!BQ58</f>
        <v>2481.5239120263341</v>
      </c>
      <c r="F58" s="46">
        <f t="shared" ca="1" si="9"/>
        <v>5.2099999999999991</v>
      </c>
      <c r="G58" s="46">
        <f t="shared" ca="1" si="9"/>
        <v>132.95000000000002</v>
      </c>
      <c r="H58" s="46">
        <f>'Monthly Data'!V58</f>
        <v>659861.19999999995</v>
      </c>
      <c r="I58" s="46">
        <f>'Monthly Data'!BG58</f>
        <v>57</v>
      </c>
      <c r="J58" s="46">
        <f>'Monthly Data'!BC58</f>
        <v>0</v>
      </c>
      <c r="K58" s="46">
        <f>'Monthly Data'!O58</f>
        <v>1025</v>
      </c>
      <c r="L58" s="46">
        <f>'Monthly Data'!BH58</f>
        <v>30</v>
      </c>
      <c r="N58" s="29">
        <f>'GS&gt;50 PW (2)'!$B$6</f>
        <v>-65109283.238350697</v>
      </c>
      <c r="O58" s="29">
        <f ca="1">F58*'GS&gt;50 PW (2)'!$B$7</f>
        <v>73877.337461352159</v>
      </c>
      <c r="P58" s="29">
        <f ca="1">G58*'GS&gt;50 PW (2)'!$B$8</f>
        <v>6417061.4914532769</v>
      </c>
      <c r="Q58" s="29">
        <f>H58*'GS&gt;50 PW (2)'!$B$9</f>
        <v>27259532.264792845</v>
      </c>
      <c r="R58" s="29">
        <f>I58*'GS&gt;50 PW (2)'!$B$10</f>
        <v>-2819666.1195991323</v>
      </c>
      <c r="S58" s="29">
        <f>J58*'GS&gt;50 PW (2)'!$B$11</f>
        <v>0</v>
      </c>
      <c r="T58" s="29">
        <f>K58*'GS&gt;50 PW (2)'!$B$12</f>
        <v>53271465.033311106</v>
      </c>
      <c r="U58" s="29">
        <f>L58*'GS&gt;50 PW (2)'!$B$13</f>
        <v>57669394.935252905</v>
      </c>
      <c r="V58" s="28">
        <f t="shared" ca="1" si="6"/>
        <v>76762381.704321653</v>
      </c>
    </row>
    <row r="59" spans="1:22" x14ac:dyDescent="0.2">
      <c r="A59" s="45">
        <f>'Monthly Data'!A59</f>
        <v>41913</v>
      </c>
      <c r="B59" s="29">
        <f t="shared" si="4"/>
        <v>2014</v>
      </c>
      <c r="C59" s="29">
        <f t="shared" si="5"/>
        <v>10</v>
      </c>
      <c r="D59" s="44">
        <f>'Monthly Data'!M59</f>
        <v>74592542.294809774</v>
      </c>
      <c r="E59" s="44">
        <f>'Monthly Data'!BQ59</f>
        <v>2340.6722196187329</v>
      </c>
      <c r="F59" s="46">
        <f t="shared" ca="1" si="9"/>
        <v>90.66</v>
      </c>
      <c r="G59" s="46">
        <f t="shared" ca="1" si="9"/>
        <v>27.9</v>
      </c>
      <c r="H59" s="46">
        <f>'Monthly Data'!V59</f>
        <v>659861.19999999995</v>
      </c>
      <c r="I59" s="46">
        <f>'Monthly Data'!BG59</f>
        <v>58</v>
      </c>
      <c r="J59" s="46">
        <f>'Monthly Data'!BC59</f>
        <v>0</v>
      </c>
      <c r="K59" s="46">
        <f>'Monthly Data'!O59</f>
        <v>1028</v>
      </c>
      <c r="L59" s="46">
        <f>'Monthly Data'!BH59</f>
        <v>31</v>
      </c>
      <c r="N59" s="29">
        <f>'GS&gt;50 PW (2)'!$B$6</f>
        <v>-65109283.238350697</v>
      </c>
      <c r="O59" s="29">
        <f ca="1">F59*'GS&gt;50 PW (2)'!$B$7</f>
        <v>1285550.7512948536</v>
      </c>
      <c r="P59" s="29">
        <f ca="1">G59*'GS&gt;50 PW (2)'!$B$8</f>
        <v>1346641.7120086229</v>
      </c>
      <c r="Q59" s="29">
        <f>H59*'GS&gt;50 PW (2)'!$B$9</f>
        <v>27259532.264792845</v>
      </c>
      <c r="R59" s="29">
        <f>I59*'GS&gt;50 PW (2)'!$B$10</f>
        <v>-2869133.9462587661</v>
      </c>
      <c r="S59" s="29">
        <f>J59*'GS&gt;50 PW (2)'!$B$11</f>
        <v>0</v>
      </c>
      <c r="T59" s="29">
        <f>K59*'GS&gt;50 PW (2)'!$B$12</f>
        <v>53427381.516335435</v>
      </c>
      <c r="U59" s="29">
        <f>L59*'GS&gt;50 PW (2)'!$B$13</f>
        <v>59591708.09976133</v>
      </c>
      <c r="V59" s="28">
        <f t="shared" ca="1" si="6"/>
        <v>74932397.159583628</v>
      </c>
    </row>
    <row r="60" spans="1:22" x14ac:dyDescent="0.2">
      <c r="A60" s="45">
        <f>'Monthly Data'!A60</f>
        <v>41944</v>
      </c>
      <c r="B60" s="29">
        <f t="shared" si="4"/>
        <v>2014</v>
      </c>
      <c r="C60" s="29">
        <f t="shared" si="5"/>
        <v>11</v>
      </c>
      <c r="D60" s="44">
        <f>'Monthly Data'!M60</f>
        <v>74134367.294809774</v>
      </c>
      <c r="E60" s="44">
        <f>'Monthly Data'!BQ60</f>
        <v>2401.5020179724579</v>
      </c>
      <c r="F60" s="46">
        <f t="shared" ca="1" si="9"/>
        <v>264.88</v>
      </c>
      <c r="G60" s="46">
        <f t="shared" ca="1" si="9"/>
        <v>0.69000000000000006</v>
      </c>
      <c r="H60" s="46">
        <f>'Monthly Data'!V60</f>
        <v>659861.19999999995</v>
      </c>
      <c r="I60" s="46">
        <f>'Monthly Data'!BG60</f>
        <v>59</v>
      </c>
      <c r="J60" s="46">
        <f>'Monthly Data'!BC60</f>
        <v>0</v>
      </c>
      <c r="K60" s="46">
        <f>'Monthly Data'!O60</f>
        <v>1029</v>
      </c>
      <c r="L60" s="46">
        <f>'Monthly Data'!BH60</f>
        <v>30</v>
      </c>
      <c r="N60" s="29">
        <f>'GS&gt;50 PW (2)'!$B$6</f>
        <v>-65109283.238350697</v>
      </c>
      <c r="O60" s="29">
        <f ca="1">F60*'GS&gt;50 PW (2)'!$B$7</f>
        <v>3755974.8842155398</v>
      </c>
      <c r="P60" s="29">
        <f ca="1">G60*'GS&gt;50 PW (2)'!$B$8</f>
        <v>33304.042339998203</v>
      </c>
      <c r="Q60" s="29">
        <f>H60*'GS&gt;50 PW (2)'!$B$9</f>
        <v>27259532.264792845</v>
      </c>
      <c r="R60" s="29">
        <f>I60*'GS&gt;50 PW (2)'!$B$10</f>
        <v>-2918601.7729184004</v>
      </c>
      <c r="S60" s="29">
        <f>J60*'GS&gt;50 PW (2)'!$B$11</f>
        <v>0</v>
      </c>
      <c r="T60" s="29">
        <f>K60*'GS&gt;50 PW (2)'!$B$12</f>
        <v>53479353.67734354</v>
      </c>
      <c r="U60" s="29">
        <f>L60*'GS&gt;50 PW (2)'!$B$13</f>
        <v>57669394.935252905</v>
      </c>
      <c r="V60" s="28">
        <f t="shared" ca="1" si="6"/>
        <v>74169674.792675734</v>
      </c>
    </row>
    <row r="61" spans="1:22" x14ac:dyDescent="0.2">
      <c r="A61" s="45">
        <f>'Monthly Data'!A61</f>
        <v>41974</v>
      </c>
      <c r="B61" s="29">
        <f t="shared" si="4"/>
        <v>2014</v>
      </c>
      <c r="C61" s="29">
        <f t="shared" si="5"/>
        <v>12</v>
      </c>
      <c r="D61" s="44">
        <f>'Monthly Data'!M61</f>
        <v>75324781.294809774</v>
      </c>
      <c r="E61" s="44">
        <f>'Monthly Data'!BQ61</f>
        <v>2363.6494695245942</v>
      </c>
      <c r="F61" s="46">
        <f t="shared" ca="1" si="9"/>
        <v>413.65</v>
      </c>
      <c r="G61" s="46">
        <f t="shared" ca="1" si="9"/>
        <v>0</v>
      </c>
      <c r="H61" s="46">
        <f>'Monthly Data'!V61</f>
        <v>659861.19999999995</v>
      </c>
      <c r="I61" s="46">
        <f>'Monthly Data'!BG61</f>
        <v>60</v>
      </c>
      <c r="J61" s="46">
        <f>'Monthly Data'!BC61</f>
        <v>1</v>
      </c>
      <c r="K61" s="46">
        <f>'Monthly Data'!O61</f>
        <v>1028</v>
      </c>
      <c r="L61" s="46">
        <f>'Monthly Data'!BH61</f>
        <v>31</v>
      </c>
      <c r="N61" s="29">
        <f>'GS&gt;50 PW (2)'!$B$6</f>
        <v>-65109283.238350697</v>
      </c>
      <c r="O61" s="29">
        <f ca="1">F61*'GS&gt;50 PW (2)'!$B$7</f>
        <v>5865520.2765620584</v>
      </c>
      <c r="P61" s="29">
        <f ca="1">G61*'GS&gt;50 PW (2)'!$B$8</f>
        <v>0</v>
      </c>
      <c r="Q61" s="29">
        <f>H61*'GS&gt;50 PW (2)'!$B$9</f>
        <v>27259532.264792845</v>
      </c>
      <c r="R61" s="29">
        <f>I61*'GS&gt;50 PW (2)'!$B$10</f>
        <v>-2968069.5995780341</v>
      </c>
      <c r="S61" s="29">
        <f>J61*'GS&gt;50 PW (2)'!$B$11</f>
        <v>-3192226.1883302699</v>
      </c>
      <c r="T61" s="29">
        <f>K61*'GS&gt;50 PW (2)'!$B$12</f>
        <v>53427381.516335435</v>
      </c>
      <c r="U61" s="29">
        <f>L61*'GS&gt;50 PW (2)'!$B$13</f>
        <v>59591708.09976133</v>
      </c>
      <c r="V61" s="28">
        <f t="shared" ca="1" si="6"/>
        <v>74874563.131192654</v>
      </c>
    </row>
    <row r="62" spans="1:22" x14ac:dyDescent="0.2">
      <c r="A62" s="45">
        <f>'Monthly Data'!A62</f>
        <v>42005</v>
      </c>
      <c r="B62" s="29">
        <f t="shared" si="4"/>
        <v>2015</v>
      </c>
      <c r="C62" s="29">
        <f t="shared" si="5"/>
        <v>1</v>
      </c>
      <c r="D62" s="44">
        <f>'Monthly Data'!M62</f>
        <v>81654769.919304579</v>
      </c>
      <c r="E62" s="44">
        <f>'Monthly Data'!BQ62</f>
        <v>2562.2809689752912</v>
      </c>
      <c r="F62" s="46">
        <f t="shared" ref="F62:G77" ca="1" si="10">F50</f>
        <v>539.1400000000001</v>
      </c>
      <c r="G62" s="46">
        <f t="shared" ca="1" si="10"/>
        <v>0</v>
      </c>
      <c r="H62" s="46">
        <f>'Monthly Data'!V62</f>
        <v>677384</v>
      </c>
      <c r="I62" s="46">
        <f>'Monthly Data'!BG62</f>
        <v>61</v>
      </c>
      <c r="J62" s="46">
        <f>'Monthly Data'!BC62</f>
        <v>0</v>
      </c>
      <c r="K62" s="46">
        <f>'Monthly Data'!O62</f>
        <v>1028</v>
      </c>
      <c r="L62" s="46">
        <f>'Monthly Data'!BH62</f>
        <v>31</v>
      </c>
      <c r="N62" s="29">
        <f>'GS&gt;50 PW (2)'!$B$6</f>
        <v>-65109283.238350697</v>
      </c>
      <c r="O62" s="29">
        <f ca="1">F62*'GS&gt;50 PW (2)'!$B$7</f>
        <v>7644957.3356839577</v>
      </c>
      <c r="P62" s="29">
        <f ca="1">G62*'GS&gt;50 PW (2)'!$B$8</f>
        <v>0</v>
      </c>
      <c r="Q62" s="29">
        <f>H62*'GS&gt;50 PW (2)'!$B$9</f>
        <v>27983416.821074549</v>
      </c>
      <c r="R62" s="29">
        <f>I62*'GS&gt;50 PW (2)'!$B$10</f>
        <v>-3017537.4262376679</v>
      </c>
      <c r="S62" s="29">
        <f>J62*'GS&gt;50 PW (2)'!$B$11</f>
        <v>0</v>
      </c>
      <c r="T62" s="29">
        <f>K62*'GS&gt;50 PW (2)'!$B$12</f>
        <v>53427381.516335435</v>
      </c>
      <c r="U62" s="29">
        <f>L62*'GS&gt;50 PW (2)'!$B$13</f>
        <v>59591708.09976133</v>
      </c>
      <c r="V62" s="28">
        <f t="shared" ca="1" si="6"/>
        <v>80520643.108266905</v>
      </c>
    </row>
    <row r="63" spans="1:22" x14ac:dyDescent="0.2">
      <c r="A63" s="45">
        <f>'Monthly Data'!A63</f>
        <v>42036</v>
      </c>
      <c r="B63" s="29">
        <f t="shared" si="4"/>
        <v>2015</v>
      </c>
      <c r="C63" s="29">
        <f t="shared" si="5"/>
        <v>2</v>
      </c>
      <c r="D63" s="44">
        <f>'Monthly Data'!M63</f>
        <v>76313517.919304579</v>
      </c>
      <c r="E63" s="44">
        <f>'Monthly Data'!BQ63</f>
        <v>2653.8293893206492</v>
      </c>
      <c r="F63" s="46">
        <f t="shared" ca="1" si="10"/>
        <v>473.45</v>
      </c>
      <c r="G63" s="46">
        <f t="shared" ca="1" si="10"/>
        <v>0</v>
      </c>
      <c r="H63" s="46">
        <f>'Monthly Data'!V63</f>
        <v>677384</v>
      </c>
      <c r="I63" s="46">
        <f>'Monthly Data'!BG63</f>
        <v>62</v>
      </c>
      <c r="J63" s="46">
        <f>'Monthly Data'!BC63</f>
        <v>0</v>
      </c>
      <c r="K63" s="46">
        <f>'Monthly Data'!O63</f>
        <v>1027</v>
      </c>
      <c r="L63" s="46">
        <f>'Monthly Data'!BH63</f>
        <v>28</v>
      </c>
      <c r="N63" s="29">
        <f>'GS&gt;50 PW (2)'!$B$6</f>
        <v>-65109283.238350697</v>
      </c>
      <c r="O63" s="29">
        <f ca="1">F63*'GS&gt;50 PW (2)'!$B$7</f>
        <v>6713478.9675771948</v>
      </c>
      <c r="P63" s="29">
        <f ca="1">G63*'GS&gt;50 PW (2)'!$B$8</f>
        <v>0</v>
      </c>
      <c r="Q63" s="29">
        <f>H63*'GS&gt;50 PW (2)'!$B$9</f>
        <v>27983416.821074549</v>
      </c>
      <c r="R63" s="29">
        <f>I63*'GS&gt;50 PW (2)'!$B$10</f>
        <v>-3067005.2528973017</v>
      </c>
      <c r="S63" s="29">
        <f>J63*'GS&gt;50 PW (2)'!$B$11</f>
        <v>0</v>
      </c>
      <c r="T63" s="29">
        <f>K63*'GS&gt;50 PW (2)'!$B$12</f>
        <v>53375409.355327323</v>
      </c>
      <c r="U63" s="29">
        <f>L63*'GS&gt;50 PW (2)'!$B$13</f>
        <v>53824768.606236041</v>
      </c>
      <c r="V63" s="28">
        <f t="shared" ca="1" si="6"/>
        <v>73720785.258967102</v>
      </c>
    </row>
    <row r="64" spans="1:22" x14ac:dyDescent="0.2">
      <c r="A64" s="45">
        <f>'Monthly Data'!A64</f>
        <v>42064</v>
      </c>
      <c r="B64" s="29">
        <f t="shared" si="4"/>
        <v>2015</v>
      </c>
      <c r="C64" s="29">
        <f t="shared" si="5"/>
        <v>3</v>
      </c>
      <c r="D64" s="44">
        <f>'Monthly Data'!M64</f>
        <v>79382560.919304579</v>
      </c>
      <c r="E64" s="44">
        <f>'Monthly Data'!BQ64</f>
        <v>2486.1434675635637</v>
      </c>
      <c r="F64" s="46">
        <f t="shared" ca="1" si="10"/>
        <v>394.31999999999988</v>
      </c>
      <c r="G64" s="46">
        <f t="shared" ca="1" si="10"/>
        <v>3.0000000000000072E-2</v>
      </c>
      <c r="H64" s="46">
        <f>'Monthly Data'!V64</f>
        <v>677384</v>
      </c>
      <c r="I64" s="46">
        <f>'Monthly Data'!BG64</f>
        <v>63</v>
      </c>
      <c r="J64" s="46">
        <f>'Monthly Data'!BC64</f>
        <v>0</v>
      </c>
      <c r="K64" s="46">
        <f>'Monthly Data'!O64</f>
        <v>1030</v>
      </c>
      <c r="L64" s="46">
        <f>'Monthly Data'!BH64</f>
        <v>31</v>
      </c>
      <c r="N64" s="29">
        <f>'GS&gt;50 PW (2)'!$B$6</f>
        <v>-65109283.238350697</v>
      </c>
      <c r="O64" s="29">
        <f ca="1">F64*'GS&gt;50 PW (2)'!$B$7</f>
        <v>5591422.5926603414</v>
      </c>
      <c r="P64" s="29">
        <f ca="1">G64*'GS&gt;50 PW (2)'!$B$8</f>
        <v>1448.0018408694905</v>
      </c>
      <c r="Q64" s="29">
        <f>H64*'GS&gt;50 PW (2)'!$B$9</f>
        <v>27983416.821074549</v>
      </c>
      <c r="R64" s="29">
        <f>I64*'GS&gt;50 PW (2)'!$B$10</f>
        <v>-3116473.0795569359</v>
      </c>
      <c r="S64" s="29">
        <f>J64*'GS&gt;50 PW (2)'!$B$11</f>
        <v>0</v>
      </c>
      <c r="T64" s="29">
        <f>K64*'GS&gt;50 PW (2)'!$B$12</f>
        <v>53531325.838351652</v>
      </c>
      <c r="U64" s="29">
        <f>L64*'GS&gt;50 PW (2)'!$B$13</f>
        <v>59591708.09976133</v>
      </c>
      <c r="V64" s="28">
        <f t="shared" ca="1" si="6"/>
        <v>78473565.035781115</v>
      </c>
    </row>
    <row r="65" spans="1:22" x14ac:dyDescent="0.2">
      <c r="A65" s="45">
        <f>'Monthly Data'!A65</f>
        <v>42095</v>
      </c>
      <c r="B65" s="29">
        <f t="shared" si="4"/>
        <v>2015</v>
      </c>
      <c r="C65" s="29">
        <f t="shared" si="5"/>
        <v>4</v>
      </c>
      <c r="D65" s="44">
        <f>'Monthly Data'!M65</f>
        <v>71919354.919304579</v>
      </c>
      <c r="E65" s="44">
        <f>'Monthly Data'!BQ65</f>
        <v>2332.015399458644</v>
      </c>
      <c r="F65" s="46">
        <f t="shared" ca="1" si="10"/>
        <v>220.23999999999995</v>
      </c>
      <c r="G65" s="46">
        <f t="shared" ca="1" si="10"/>
        <v>1.45</v>
      </c>
      <c r="H65" s="46">
        <f>'Monthly Data'!V65</f>
        <v>677384</v>
      </c>
      <c r="I65" s="46">
        <f>'Monthly Data'!BG65</f>
        <v>64</v>
      </c>
      <c r="J65" s="46">
        <f>'Monthly Data'!BC65</f>
        <v>0</v>
      </c>
      <c r="K65" s="46">
        <f>'Monthly Data'!O65</f>
        <v>1028</v>
      </c>
      <c r="L65" s="46">
        <f>'Monthly Data'!BH65</f>
        <v>30</v>
      </c>
      <c r="N65" s="29">
        <f>'GS&gt;50 PW (2)'!$B$6</f>
        <v>-65109283.238350697</v>
      </c>
      <c r="O65" s="29">
        <f ca="1">F65*'GS&gt;50 PW (2)'!$B$7</f>
        <v>3122983.647310595</v>
      </c>
      <c r="P65" s="29">
        <f ca="1">G65*'GS&gt;50 PW (2)'!$B$8</f>
        <v>69986.755642025208</v>
      </c>
      <c r="Q65" s="29">
        <f>H65*'GS&gt;50 PW (2)'!$B$9</f>
        <v>27983416.821074549</v>
      </c>
      <c r="R65" s="29">
        <f>I65*'GS&gt;50 PW (2)'!$B$10</f>
        <v>-3165940.9062165697</v>
      </c>
      <c r="S65" s="29">
        <f>J65*'GS&gt;50 PW (2)'!$B$11</f>
        <v>0</v>
      </c>
      <c r="T65" s="29">
        <f>K65*'GS&gt;50 PW (2)'!$B$12</f>
        <v>53427381.516335435</v>
      </c>
      <c r="U65" s="29">
        <f>L65*'GS&gt;50 PW (2)'!$B$13</f>
        <v>57669394.935252905</v>
      </c>
      <c r="V65" s="28">
        <f t="shared" ca="1" si="6"/>
        <v>73997939.531048238</v>
      </c>
    </row>
    <row r="66" spans="1:22" x14ac:dyDescent="0.2">
      <c r="A66" s="45">
        <f>'Monthly Data'!A66</f>
        <v>42125</v>
      </c>
      <c r="B66" s="29">
        <f t="shared" ref="B66:B129" si="11">YEAR(A66)</f>
        <v>2015</v>
      </c>
      <c r="C66" s="29">
        <f t="shared" ref="C66:C129" si="12">MONTH(A66)</f>
        <v>5</v>
      </c>
      <c r="D66" s="44">
        <f>'Monthly Data'!M66</f>
        <v>75612412.919304579</v>
      </c>
      <c r="E66" s="44">
        <f>'Monthly Data'!BQ66</f>
        <v>2372.6751888824078</v>
      </c>
      <c r="F66" s="46">
        <f t="shared" ca="1" si="10"/>
        <v>68.61</v>
      </c>
      <c r="G66" s="46">
        <f t="shared" ca="1" si="10"/>
        <v>50.69</v>
      </c>
      <c r="H66" s="46">
        <f>'Monthly Data'!V66</f>
        <v>677384</v>
      </c>
      <c r="I66" s="46">
        <f>'Monthly Data'!BG66</f>
        <v>65</v>
      </c>
      <c r="J66" s="46">
        <f>'Monthly Data'!BC66</f>
        <v>0</v>
      </c>
      <c r="K66" s="46">
        <f>'Monthly Data'!O66</f>
        <v>1028</v>
      </c>
      <c r="L66" s="46">
        <f>'Monthly Data'!BH66</f>
        <v>31</v>
      </c>
      <c r="N66" s="29">
        <f>'GS&gt;50 PW (2)'!$B$6</f>
        <v>-65109283.238350697</v>
      </c>
      <c r="O66" s="29">
        <f ca="1">F66*'GS&gt;50 PW (2)'!$B$7</f>
        <v>972883.70887204853</v>
      </c>
      <c r="P66" s="29">
        <f ca="1">G66*'GS&gt;50 PW (2)'!$B$8</f>
        <v>2446640.4437891431</v>
      </c>
      <c r="Q66" s="29">
        <f>H66*'GS&gt;50 PW (2)'!$B$9</f>
        <v>27983416.821074549</v>
      </c>
      <c r="R66" s="29">
        <f>I66*'GS&gt;50 PW (2)'!$B$10</f>
        <v>-3215408.7328762035</v>
      </c>
      <c r="S66" s="29">
        <f>J66*'GS&gt;50 PW (2)'!$B$11</f>
        <v>0</v>
      </c>
      <c r="T66" s="29">
        <f>K66*'GS&gt;50 PW (2)'!$B$12</f>
        <v>53427381.516335435</v>
      </c>
      <c r="U66" s="29">
        <f>L66*'GS&gt;50 PW (2)'!$B$13</f>
        <v>59591708.09976133</v>
      </c>
      <c r="V66" s="28">
        <f t="shared" ca="1" si="6"/>
        <v>76097338.618605614</v>
      </c>
    </row>
    <row r="67" spans="1:22" x14ac:dyDescent="0.2">
      <c r="A67" s="45">
        <f>'Monthly Data'!A67</f>
        <v>42156</v>
      </c>
      <c r="B67" s="29">
        <f t="shared" si="11"/>
        <v>2015</v>
      </c>
      <c r="C67" s="29">
        <f t="shared" si="12"/>
        <v>6</v>
      </c>
      <c r="D67" s="44">
        <f>'Monthly Data'!M67</f>
        <v>77510208.919304579</v>
      </c>
      <c r="E67" s="44">
        <f>'Monthly Data'!BQ67</f>
        <v>2515.7484232166371</v>
      </c>
      <c r="F67" s="46">
        <f t="shared" ca="1" si="10"/>
        <v>2.7299999999999995</v>
      </c>
      <c r="G67" s="46">
        <f t="shared" ca="1" si="10"/>
        <v>145.17999999999998</v>
      </c>
      <c r="H67" s="46">
        <f>'Monthly Data'!V67</f>
        <v>677384</v>
      </c>
      <c r="I67" s="46">
        <f>'Monthly Data'!BG67</f>
        <v>66</v>
      </c>
      <c r="J67" s="46">
        <f>'Monthly Data'!BC67</f>
        <v>0</v>
      </c>
      <c r="K67" s="46">
        <f>'Monthly Data'!O67</f>
        <v>1027</v>
      </c>
      <c r="L67" s="46">
        <f>'Monthly Data'!BH67</f>
        <v>30</v>
      </c>
      <c r="N67" s="29">
        <f>'GS&gt;50 PW (2)'!$B$6</f>
        <v>-65109283.238350697</v>
      </c>
      <c r="O67" s="29">
        <f ca="1">F67*'GS&gt;50 PW (2)'!$B$7</f>
        <v>38711.157633299692</v>
      </c>
      <c r="P67" s="29">
        <f ca="1">G67*'GS&gt;50 PW (2)'!$B$8</f>
        <v>7007363.5752477366</v>
      </c>
      <c r="Q67" s="29">
        <f>H67*'GS&gt;50 PW (2)'!$B$9</f>
        <v>27983416.821074549</v>
      </c>
      <c r="R67" s="29">
        <f>I67*'GS&gt;50 PW (2)'!$B$10</f>
        <v>-3264876.5595358377</v>
      </c>
      <c r="S67" s="29">
        <f>J67*'GS&gt;50 PW (2)'!$B$11</f>
        <v>0</v>
      </c>
      <c r="T67" s="29">
        <f>K67*'GS&gt;50 PW (2)'!$B$12</f>
        <v>53375409.355327323</v>
      </c>
      <c r="U67" s="29">
        <f>L67*'GS&gt;50 PW (2)'!$B$13</f>
        <v>57669394.935252905</v>
      </c>
      <c r="V67" s="28">
        <f t="shared" ref="V67:V130" ca="1" si="13">SUM(N67:U67)</f>
        <v>77700136.046649277</v>
      </c>
    </row>
    <row r="68" spans="1:22" x14ac:dyDescent="0.2">
      <c r="A68" s="45">
        <f>'Monthly Data'!A68</f>
        <v>42186</v>
      </c>
      <c r="B68" s="29">
        <f t="shared" si="11"/>
        <v>2015</v>
      </c>
      <c r="C68" s="29">
        <f t="shared" si="12"/>
        <v>7</v>
      </c>
      <c r="D68" s="44">
        <f>'Monthly Data'!M68</f>
        <v>84107665.919304579</v>
      </c>
      <c r="E68" s="44">
        <f>'Monthly Data'!BQ68</f>
        <v>2641.8213374157294</v>
      </c>
      <c r="F68" s="46">
        <f t="shared" ca="1" si="10"/>
        <v>0</v>
      </c>
      <c r="G68" s="46">
        <f t="shared" ca="1" si="10"/>
        <v>268.18999999999994</v>
      </c>
      <c r="H68" s="46">
        <f>'Monthly Data'!V68</f>
        <v>677384</v>
      </c>
      <c r="I68" s="46">
        <f>'Monthly Data'!BG68</f>
        <v>67</v>
      </c>
      <c r="J68" s="46">
        <f>'Monthly Data'!BC68</f>
        <v>0</v>
      </c>
      <c r="K68" s="46">
        <f>'Monthly Data'!O68</f>
        <v>1027</v>
      </c>
      <c r="L68" s="46">
        <f>'Monthly Data'!BH68</f>
        <v>31</v>
      </c>
      <c r="N68" s="29">
        <f>'GS&gt;50 PW (2)'!$B$6</f>
        <v>-65109283.238350697</v>
      </c>
      <c r="O68" s="29">
        <f ca="1">F68*'GS&gt;50 PW (2)'!$B$7</f>
        <v>0</v>
      </c>
      <c r="P68" s="29">
        <f ca="1">G68*'GS&gt;50 PW (2)'!$B$8</f>
        <v>12944653.790092921</v>
      </c>
      <c r="Q68" s="29">
        <f>H68*'GS&gt;50 PW (2)'!$B$9</f>
        <v>27983416.821074549</v>
      </c>
      <c r="R68" s="29">
        <f>I68*'GS&gt;50 PW (2)'!$B$10</f>
        <v>-3314344.3861954715</v>
      </c>
      <c r="S68" s="29">
        <f>J68*'GS&gt;50 PW (2)'!$B$11</f>
        <v>0</v>
      </c>
      <c r="T68" s="29">
        <f>K68*'GS&gt;50 PW (2)'!$B$12</f>
        <v>53375409.355327323</v>
      </c>
      <c r="U68" s="29">
        <f>L68*'GS&gt;50 PW (2)'!$B$13</f>
        <v>59591708.09976133</v>
      </c>
      <c r="V68" s="28">
        <f t="shared" ca="1" si="13"/>
        <v>85471560.441709965</v>
      </c>
    </row>
    <row r="69" spans="1:22" x14ac:dyDescent="0.2">
      <c r="A69" s="45">
        <f>'Monthly Data'!A69</f>
        <v>42217</v>
      </c>
      <c r="B69" s="29">
        <f t="shared" si="11"/>
        <v>2015</v>
      </c>
      <c r="C69" s="29">
        <f t="shared" si="12"/>
        <v>8</v>
      </c>
      <c r="D69" s="44">
        <f>'Monthly Data'!M69</f>
        <v>82968435.919304579</v>
      </c>
      <c r="E69" s="44">
        <f>'Monthly Data'!BQ69</f>
        <v>2600.9729433306552</v>
      </c>
      <c r="F69" s="46">
        <f t="shared" ca="1" si="10"/>
        <v>0</v>
      </c>
      <c r="G69" s="46">
        <f t="shared" ca="1" si="10"/>
        <v>239.59000000000006</v>
      </c>
      <c r="H69" s="46">
        <f>'Monthly Data'!V69</f>
        <v>677384</v>
      </c>
      <c r="I69" s="46">
        <f>'Monthly Data'!BG69</f>
        <v>68</v>
      </c>
      <c r="J69" s="46">
        <f>'Monthly Data'!BC69</f>
        <v>0</v>
      </c>
      <c r="K69" s="46">
        <f>'Monthly Data'!O69</f>
        <v>1029</v>
      </c>
      <c r="L69" s="46">
        <f>'Monthly Data'!BH69</f>
        <v>31</v>
      </c>
      <c r="N69" s="29">
        <f>'GS&gt;50 PW (2)'!$B$6</f>
        <v>-65109283.238350697</v>
      </c>
      <c r="O69" s="29">
        <f ca="1">F69*'GS&gt;50 PW (2)'!$B$7</f>
        <v>0</v>
      </c>
      <c r="P69" s="29">
        <f ca="1">G69*'GS&gt;50 PW (2)'!$B$8</f>
        <v>11564225.368464015</v>
      </c>
      <c r="Q69" s="29">
        <f>H69*'GS&gt;50 PW (2)'!$B$9</f>
        <v>27983416.821074549</v>
      </c>
      <c r="R69" s="29">
        <f>I69*'GS&gt;50 PW (2)'!$B$10</f>
        <v>-3363812.2128551053</v>
      </c>
      <c r="S69" s="29">
        <f>J69*'GS&gt;50 PW (2)'!$B$11</f>
        <v>0</v>
      </c>
      <c r="T69" s="29">
        <f>K69*'GS&gt;50 PW (2)'!$B$12</f>
        <v>53479353.67734354</v>
      </c>
      <c r="U69" s="29">
        <f>L69*'GS&gt;50 PW (2)'!$B$13</f>
        <v>59591708.09976133</v>
      </c>
      <c r="V69" s="28">
        <f t="shared" ca="1" si="13"/>
        <v>84145608.515437633</v>
      </c>
    </row>
    <row r="70" spans="1:22" x14ac:dyDescent="0.2">
      <c r="A70" s="45">
        <f>'Monthly Data'!A70</f>
        <v>42248</v>
      </c>
      <c r="B70" s="29">
        <f t="shared" si="11"/>
        <v>2015</v>
      </c>
      <c r="C70" s="29">
        <f t="shared" si="12"/>
        <v>9</v>
      </c>
      <c r="D70" s="44">
        <f>'Monthly Data'!M70</f>
        <v>80468857.919304579</v>
      </c>
      <c r="E70" s="44">
        <f>'Monthly Data'!BQ70</f>
        <v>2609.2366381097463</v>
      </c>
      <c r="F70" s="46">
        <f t="shared" ca="1" si="10"/>
        <v>5.2099999999999991</v>
      </c>
      <c r="G70" s="46">
        <f t="shared" ca="1" si="10"/>
        <v>132.95000000000002</v>
      </c>
      <c r="H70" s="46">
        <f>'Monthly Data'!V70</f>
        <v>677384</v>
      </c>
      <c r="I70" s="46">
        <f>'Monthly Data'!BG70</f>
        <v>69</v>
      </c>
      <c r="J70" s="46">
        <f>'Monthly Data'!BC70</f>
        <v>0</v>
      </c>
      <c r="K70" s="46">
        <f>'Monthly Data'!O70</f>
        <v>1028</v>
      </c>
      <c r="L70" s="46">
        <f>'Monthly Data'!BH70</f>
        <v>30</v>
      </c>
      <c r="N70" s="29">
        <f>'GS&gt;50 PW (2)'!$B$6</f>
        <v>-65109283.238350697</v>
      </c>
      <c r="O70" s="29">
        <f ca="1">F70*'GS&gt;50 PW (2)'!$B$7</f>
        <v>73877.337461352159</v>
      </c>
      <c r="P70" s="29">
        <f ca="1">G70*'GS&gt;50 PW (2)'!$B$8</f>
        <v>6417061.4914532769</v>
      </c>
      <c r="Q70" s="29">
        <f>H70*'GS&gt;50 PW (2)'!$B$9</f>
        <v>27983416.821074549</v>
      </c>
      <c r="R70" s="29">
        <f>I70*'GS&gt;50 PW (2)'!$B$10</f>
        <v>-3413280.0395147391</v>
      </c>
      <c r="S70" s="29">
        <f>J70*'GS&gt;50 PW (2)'!$B$11</f>
        <v>0</v>
      </c>
      <c r="T70" s="29">
        <f>K70*'GS&gt;50 PW (2)'!$B$12</f>
        <v>53427381.516335435</v>
      </c>
      <c r="U70" s="29">
        <f>L70*'GS&gt;50 PW (2)'!$B$13</f>
        <v>57669394.935252905</v>
      </c>
      <c r="V70" s="28">
        <f t="shared" ca="1" si="13"/>
        <v>77048568.823712081</v>
      </c>
    </row>
    <row r="71" spans="1:22" x14ac:dyDescent="0.2">
      <c r="A71" s="45">
        <f>'Monthly Data'!A71</f>
        <v>42278</v>
      </c>
      <c r="B71" s="29">
        <f t="shared" si="11"/>
        <v>2015</v>
      </c>
      <c r="C71" s="29">
        <f t="shared" si="12"/>
        <v>10</v>
      </c>
      <c r="D71" s="44">
        <f>'Monthly Data'!M71</f>
        <v>74764095.919304579</v>
      </c>
      <c r="E71" s="44">
        <f>'Monthly Data'!BQ71</f>
        <v>2355.2197555224475</v>
      </c>
      <c r="F71" s="46">
        <f t="shared" ca="1" si="10"/>
        <v>90.66</v>
      </c>
      <c r="G71" s="46">
        <f t="shared" ca="1" si="10"/>
        <v>27.9</v>
      </c>
      <c r="H71" s="46">
        <f>'Monthly Data'!V71</f>
        <v>677384</v>
      </c>
      <c r="I71" s="46">
        <f>'Monthly Data'!BG71</f>
        <v>70</v>
      </c>
      <c r="J71" s="46">
        <f>'Monthly Data'!BC71</f>
        <v>0</v>
      </c>
      <c r="K71" s="46">
        <f>'Monthly Data'!O71</f>
        <v>1024</v>
      </c>
      <c r="L71" s="46">
        <f>'Monthly Data'!BH71</f>
        <v>31</v>
      </c>
      <c r="N71" s="29">
        <f>'GS&gt;50 PW (2)'!$B$6</f>
        <v>-65109283.238350697</v>
      </c>
      <c r="O71" s="29">
        <f ca="1">F71*'GS&gt;50 PW (2)'!$B$7</f>
        <v>1285550.7512948536</v>
      </c>
      <c r="P71" s="29">
        <f ca="1">G71*'GS&gt;50 PW (2)'!$B$8</f>
        <v>1346641.7120086229</v>
      </c>
      <c r="Q71" s="29">
        <f>H71*'GS&gt;50 PW (2)'!$B$9</f>
        <v>27983416.821074549</v>
      </c>
      <c r="R71" s="29">
        <f>I71*'GS&gt;50 PW (2)'!$B$10</f>
        <v>-3462747.8661743733</v>
      </c>
      <c r="S71" s="29">
        <f>J71*'GS&gt;50 PW (2)'!$B$11</f>
        <v>0</v>
      </c>
      <c r="T71" s="29">
        <f>K71*'GS&gt;50 PW (2)'!$B$12</f>
        <v>53219492.872303002</v>
      </c>
      <c r="U71" s="29">
        <f>L71*'GS&gt;50 PW (2)'!$B$13</f>
        <v>59591708.09976133</v>
      </c>
      <c r="V71" s="28">
        <f t="shared" ca="1" si="13"/>
        <v>74854779.151917294</v>
      </c>
    </row>
    <row r="72" spans="1:22" x14ac:dyDescent="0.2">
      <c r="A72" s="45">
        <f>'Monthly Data'!A72</f>
        <v>42309</v>
      </c>
      <c r="B72" s="29">
        <f t="shared" si="11"/>
        <v>2015</v>
      </c>
      <c r="C72" s="29">
        <f t="shared" si="12"/>
        <v>11</v>
      </c>
      <c r="D72" s="44">
        <f>'Monthly Data'!M72</f>
        <v>73577951.919304579</v>
      </c>
      <c r="E72" s="44">
        <f>'Monthly Data'!BQ72</f>
        <v>2388.1191794646084</v>
      </c>
      <c r="F72" s="46">
        <f t="shared" ca="1" si="10"/>
        <v>264.88</v>
      </c>
      <c r="G72" s="46">
        <f t="shared" ca="1" si="10"/>
        <v>0.69000000000000006</v>
      </c>
      <c r="H72" s="46">
        <f>'Monthly Data'!V72</f>
        <v>677384</v>
      </c>
      <c r="I72" s="46">
        <f>'Monthly Data'!BG72</f>
        <v>71</v>
      </c>
      <c r="J72" s="46">
        <f>'Monthly Data'!BC72</f>
        <v>0</v>
      </c>
      <c r="K72" s="46">
        <f>'Monthly Data'!O72</f>
        <v>1027</v>
      </c>
      <c r="L72" s="46">
        <f>'Monthly Data'!BH72</f>
        <v>30</v>
      </c>
      <c r="N72" s="29">
        <f>'GS&gt;50 PW (2)'!$B$6</f>
        <v>-65109283.238350697</v>
      </c>
      <c r="O72" s="29">
        <f ca="1">F72*'GS&gt;50 PW (2)'!$B$7</f>
        <v>3755974.8842155398</v>
      </c>
      <c r="P72" s="29">
        <f ca="1">G72*'GS&gt;50 PW (2)'!$B$8</f>
        <v>33304.042339998203</v>
      </c>
      <c r="Q72" s="29">
        <f>H72*'GS&gt;50 PW (2)'!$B$9</f>
        <v>27983416.821074549</v>
      </c>
      <c r="R72" s="29">
        <f>I72*'GS&gt;50 PW (2)'!$B$10</f>
        <v>-3512215.6928340071</v>
      </c>
      <c r="S72" s="29">
        <f>J72*'GS&gt;50 PW (2)'!$B$11</f>
        <v>0</v>
      </c>
      <c r="T72" s="29">
        <f>K72*'GS&gt;50 PW (2)'!$B$12</f>
        <v>53375409.355327323</v>
      </c>
      <c r="U72" s="29">
        <f>L72*'GS&gt;50 PW (2)'!$B$13</f>
        <v>57669394.935252905</v>
      </c>
      <c r="V72" s="28">
        <f t="shared" ca="1" si="13"/>
        <v>74196001.107025608</v>
      </c>
    </row>
    <row r="73" spans="1:22" x14ac:dyDescent="0.2">
      <c r="A73" s="45">
        <f>'Monthly Data'!A73</f>
        <v>42339</v>
      </c>
      <c r="B73" s="29">
        <f t="shared" si="11"/>
        <v>2015</v>
      </c>
      <c r="C73" s="29">
        <f t="shared" si="12"/>
        <v>12</v>
      </c>
      <c r="D73" s="44">
        <f>'Monthly Data'!M73</f>
        <v>74352351.919304579</v>
      </c>
      <c r="E73" s="44">
        <f>'Monthly Data'!BQ73</f>
        <v>2330.8677989687631</v>
      </c>
      <c r="F73" s="46">
        <f t="shared" ca="1" si="10"/>
        <v>413.65</v>
      </c>
      <c r="G73" s="46">
        <f t="shared" ca="1" si="10"/>
        <v>0</v>
      </c>
      <c r="H73" s="46">
        <f>'Monthly Data'!V73</f>
        <v>677384</v>
      </c>
      <c r="I73" s="46">
        <f>'Monthly Data'!BG73</f>
        <v>72</v>
      </c>
      <c r="J73" s="46">
        <f>'Monthly Data'!BC73</f>
        <v>1</v>
      </c>
      <c r="K73" s="46">
        <f>'Monthly Data'!O73</f>
        <v>1029</v>
      </c>
      <c r="L73" s="46">
        <f>'Monthly Data'!BH73</f>
        <v>31</v>
      </c>
      <c r="N73" s="29">
        <f>'GS&gt;50 PW (2)'!$B$6</f>
        <v>-65109283.238350697</v>
      </c>
      <c r="O73" s="29">
        <f ca="1">F73*'GS&gt;50 PW (2)'!$B$7</f>
        <v>5865520.2765620584</v>
      </c>
      <c r="P73" s="29">
        <f ca="1">G73*'GS&gt;50 PW (2)'!$B$8</f>
        <v>0</v>
      </c>
      <c r="Q73" s="29">
        <f>H73*'GS&gt;50 PW (2)'!$B$9</f>
        <v>27983416.821074549</v>
      </c>
      <c r="R73" s="29">
        <f>I73*'GS&gt;50 PW (2)'!$B$10</f>
        <v>-3561683.5194936409</v>
      </c>
      <c r="S73" s="29">
        <f>J73*'GS&gt;50 PW (2)'!$B$11</f>
        <v>-3192226.1883302699</v>
      </c>
      <c r="T73" s="29">
        <f>K73*'GS&gt;50 PW (2)'!$B$12</f>
        <v>53479353.67734354</v>
      </c>
      <c r="U73" s="29">
        <f>L73*'GS&gt;50 PW (2)'!$B$13</f>
        <v>59591708.09976133</v>
      </c>
      <c r="V73" s="28">
        <f t="shared" ca="1" si="13"/>
        <v>75056805.928566873</v>
      </c>
    </row>
    <row r="74" spans="1:22" x14ac:dyDescent="0.2">
      <c r="A74" s="45">
        <f>'Monthly Data'!A74</f>
        <v>42370</v>
      </c>
      <c r="B74" s="29">
        <f t="shared" si="11"/>
        <v>2016</v>
      </c>
      <c r="C74" s="29">
        <f t="shared" si="12"/>
        <v>1</v>
      </c>
      <c r="D74" s="44">
        <f>'Monthly Data'!M74</f>
        <v>80873145.804940104</v>
      </c>
      <c r="E74" s="44">
        <f>'Monthly Data'!BQ74</f>
        <v>2530.369694469513</v>
      </c>
      <c r="F74" s="46">
        <f t="shared" ca="1" si="10"/>
        <v>539.1400000000001</v>
      </c>
      <c r="G74" s="46">
        <f t="shared" ca="1" si="10"/>
        <v>0</v>
      </c>
      <c r="H74" s="46">
        <f>'Monthly Data'!V74</f>
        <v>692620.80000000005</v>
      </c>
      <c r="I74" s="46">
        <f>'Monthly Data'!BG74</f>
        <v>73</v>
      </c>
      <c r="J74" s="46">
        <f>'Monthly Data'!BC74</f>
        <v>0</v>
      </c>
      <c r="K74" s="46">
        <f>'Monthly Data'!O74</f>
        <v>1031</v>
      </c>
      <c r="L74" s="46">
        <f>'Monthly Data'!BH74</f>
        <v>31</v>
      </c>
      <c r="N74" s="29">
        <f>'GS&gt;50 PW (2)'!$B$6</f>
        <v>-65109283.238350697</v>
      </c>
      <c r="O74" s="29">
        <f ca="1">F74*'GS&gt;50 PW (2)'!$B$7</f>
        <v>7644957.3356839577</v>
      </c>
      <c r="P74" s="29">
        <f ca="1">G74*'GS&gt;50 PW (2)'!$B$8</f>
        <v>0</v>
      </c>
      <c r="Q74" s="29">
        <f>H74*'GS&gt;50 PW (2)'!$B$9</f>
        <v>28612864.409767743</v>
      </c>
      <c r="R74" s="29">
        <f>I74*'GS&gt;50 PW (2)'!$B$10</f>
        <v>-3611151.3461532746</v>
      </c>
      <c r="S74" s="29">
        <f>J74*'GS&gt;50 PW (2)'!$B$11</f>
        <v>0</v>
      </c>
      <c r="T74" s="29">
        <f>K74*'GS&gt;50 PW (2)'!$B$12</f>
        <v>53583297.999359757</v>
      </c>
      <c r="U74" s="29">
        <f>L74*'GS&gt;50 PW (2)'!$B$13</f>
        <v>59591708.09976133</v>
      </c>
      <c r="V74" s="28">
        <f t="shared" ca="1" si="13"/>
        <v>80712393.260068819</v>
      </c>
    </row>
    <row r="75" spans="1:22" x14ac:dyDescent="0.2">
      <c r="A75" s="45">
        <f>'Monthly Data'!A75</f>
        <v>42401</v>
      </c>
      <c r="B75" s="29">
        <f t="shared" si="11"/>
        <v>2016</v>
      </c>
      <c r="C75" s="29">
        <f t="shared" si="12"/>
        <v>2</v>
      </c>
      <c r="D75" s="44">
        <f>'Monthly Data'!M75</f>
        <v>76692426.804940104</v>
      </c>
      <c r="E75" s="44">
        <f>'Monthly Data'!BQ75</f>
        <v>2560.083680106156</v>
      </c>
      <c r="F75" s="46">
        <f t="shared" ca="1" si="10"/>
        <v>473.45</v>
      </c>
      <c r="G75" s="46">
        <f t="shared" ca="1" si="10"/>
        <v>0</v>
      </c>
      <c r="H75" s="46">
        <f>'Monthly Data'!V75</f>
        <v>692620.80000000005</v>
      </c>
      <c r="I75" s="46">
        <f>'Monthly Data'!BG75</f>
        <v>74</v>
      </c>
      <c r="J75" s="46">
        <f>'Monthly Data'!BC75</f>
        <v>0</v>
      </c>
      <c r="K75" s="46">
        <f>'Monthly Data'!O75</f>
        <v>1033</v>
      </c>
      <c r="L75" s="46">
        <f>'Monthly Data'!BH75</f>
        <v>29</v>
      </c>
      <c r="N75" s="29">
        <f>'GS&gt;50 PW (2)'!$B$6</f>
        <v>-65109283.238350697</v>
      </c>
      <c r="O75" s="29">
        <f ca="1">F75*'GS&gt;50 PW (2)'!$B$7</f>
        <v>6713478.9675771948</v>
      </c>
      <c r="P75" s="29">
        <f ca="1">G75*'GS&gt;50 PW (2)'!$B$8</f>
        <v>0</v>
      </c>
      <c r="Q75" s="29">
        <f>H75*'GS&gt;50 PW (2)'!$B$9</f>
        <v>28612864.409767743</v>
      </c>
      <c r="R75" s="29">
        <f>I75*'GS&gt;50 PW (2)'!$B$10</f>
        <v>-3660619.1728129089</v>
      </c>
      <c r="S75" s="29">
        <f>J75*'GS&gt;50 PW (2)'!$B$11</f>
        <v>0</v>
      </c>
      <c r="T75" s="29">
        <f>K75*'GS&gt;50 PW (2)'!$B$12</f>
        <v>53687242.321375974</v>
      </c>
      <c r="U75" s="29">
        <f>L75*'GS&gt;50 PW (2)'!$B$13</f>
        <v>55747081.770744473</v>
      </c>
      <c r="V75" s="28">
        <f t="shared" ca="1" si="13"/>
        <v>75990765.058301777</v>
      </c>
    </row>
    <row r="76" spans="1:22" x14ac:dyDescent="0.2">
      <c r="A76" s="45">
        <f>'Monthly Data'!A76</f>
        <v>42430</v>
      </c>
      <c r="B76" s="29">
        <f t="shared" si="11"/>
        <v>2016</v>
      </c>
      <c r="C76" s="29">
        <f t="shared" si="12"/>
        <v>3</v>
      </c>
      <c r="D76" s="44">
        <f>'Monthly Data'!M76</f>
        <v>79048992.804940104</v>
      </c>
      <c r="E76" s="44">
        <f>'Monthly Data'!BQ76</f>
        <v>2466.1194485848914</v>
      </c>
      <c r="F76" s="46">
        <f t="shared" ca="1" si="10"/>
        <v>394.31999999999988</v>
      </c>
      <c r="G76" s="46">
        <f t="shared" ca="1" si="10"/>
        <v>3.0000000000000072E-2</v>
      </c>
      <c r="H76" s="46">
        <f>'Monthly Data'!V76</f>
        <v>692620.80000000005</v>
      </c>
      <c r="I76" s="46">
        <f>'Monthly Data'!BG76</f>
        <v>75</v>
      </c>
      <c r="J76" s="46">
        <f>'Monthly Data'!BC76</f>
        <v>0</v>
      </c>
      <c r="K76" s="46">
        <f>'Monthly Data'!O76</f>
        <v>1034</v>
      </c>
      <c r="L76" s="46">
        <f>'Monthly Data'!BH76</f>
        <v>31</v>
      </c>
      <c r="N76" s="29">
        <f>'GS&gt;50 PW (2)'!$B$6</f>
        <v>-65109283.238350697</v>
      </c>
      <c r="O76" s="29">
        <f ca="1">F76*'GS&gt;50 PW (2)'!$B$7</f>
        <v>5591422.5926603414</v>
      </c>
      <c r="P76" s="29">
        <f ca="1">G76*'GS&gt;50 PW (2)'!$B$8</f>
        <v>1448.0018408694905</v>
      </c>
      <c r="Q76" s="29">
        <f>H76*'GS&gt;50 PW (2)'!$B$9</f>
        <v>28612864.409767743</v>
      </c>
      <c r="R76" s="29">
        <f>I76*'GS&gt;50 PW (2)'!$B$10</f>
        <v>-3710086.9994725427</v>
      </c>
      <c r="S76" s="29">
        <f>J76*'GS&gt;50 PW (2)'!$B$11</f>
        <v>0</v>
      </c>
      <c r="T76" s="29">
        <f>K76*'GS&gt;50 PW (2)'!$B$12</f>
        <v>53739214.482384086</v>
      </c>
      <c r="U76" s="29">
        <f>L76*'GS&gt;50 PW (2)'!$B$13</f>
        <v>59591708.09976133</v>
      </c>
      <c r="V76" s="28">
        <f t="shared" ca="1" si="13"/>
        <v>78717287.348591134</v>
      </c>
    </row>
    <row r="77" spans="1:22" x14ac:dyDescent="0.2">
      <c r="A77" s="45">
        <f>'Monthly Data'!A77</f>
        <v>42461</v>
      </c>
      <c r="B77" s="29">
        <f t="shared" si="11"/>
        <v>2016</v>
      </c>
      <c r="C77" s="29">
        <f t="shared" si="12"/>
        <v>4</v>
      </c>
      <c r="D77" s="44">
        <f>'Monthly Data'!M77</f>
        <v>75322308.804940104</v>
      </c>
      <c r="E77" s="44">
        <f>'Monthly Data'!BQ77</f>
        <v>2425.8392529771372</v>
      </c>
      <c r="F77" s="46">
        <f t="shared" ca="1" si="10"/>
        <v>220.23999999999995</v>
      </c>
      <c r="G77" s="46">
        <f t="shared" ca="1" si="10"/>
        <v>1.45</v>
      </c>
      <c r="H77" s="46">
        <f>'Monthly Data'!V77</f>
        <v>692620.80000000005</v>
      </c>
      <c r="I77" s="46">
        <f>'Monthly Data'!BG77</f>
        <v>76</v>
      </c>
      <c r="J77" s="46">
        <f>'Monthly Data'!BC77</f>
        <v>0</v>
      </c>
      <c r="K77" s="46">
        <f>'Monthly Data'!O77</f>
        <v>1035</v>
      </c>
      <c r="L77" s="46">
        <f>'Monthly Data'!BH77</f>
        <v>30</v>
      </c>
      <c r="N77" s="29">
        <f>'GS&gt;50 PW (2)'!$B$6</f>
        <v>-65109283.238350697</v>
      </c>
      <c r="O77" s="29">
        <f ca="1">F77*'GS&gt;50 PW (2)'!$B$7</f>
        <v>3122983.647310595</v>
      </c>
      <c r="P77" s="29">
        <f ca="1">G77*'GS&gt;50 PW (2)'!$B$8</f>
        <v>69986.755642025208</v>
      </c>
      <c r="Q77" s="29">
        <f>H77*'GS&gt;50 PW (2)'!$B$9</f>
        <v>28612864.409767743</v>
      </c>
      <c r="R77" s="29">
        <f>I77*'GS&gt;50 PW (2)'!$B$10</f>
        <v>-3759554.8261321764</v>
      </c>
      <c r="S77" s="29">
        <f>J77*'GS&gt;50 PW (2)'!$B$11</f>
        <v>0</v>
      </c>
      <c r="T77" s="29">
        <f>K77*'GS&gt;50 PW (2)'!$B$12</f>
        <v>53791186.64339219</v>
      </c>
      <c r="U77" s="29">
        <f>L77*'GS&gt;50 PW (2)'!$B$13</f>
        <v>57669394.935252905</v>
      </c>
      <c r="V77" s="28">
        <f t="shared" ca="1" si="13"/>
        <v>74397578.326882586</v>
      </c>
    </row>
    <row r="78" spans="1:22" x14ac:dyDescent="0.2">
      <c r="A78" s="45">
        <f>'Monthly Data'!A78</f>
        <v>42491</v>
      </c>
      <c r="B78" s="29">
        <f t="shared" si="11"/>
        <v>2016</v>
      </c>
      <c r="C78" s="29">
        <f t="shared" si="12"/>
        <v>5</v>
      </c>
      <c r="D78" s="44">
        <f>'Monthly Data'!M78</f>
        <v>77294420.804940104</v>
      </c>
      <c r="E78" s="44">
        <f>'Monthly Data'!BQ78</f>
        <v>2409.0516068237525</v>
      </c>
      <c r="F78" s="46">
        <f t="shared" ref="F78:G93" ca="1" si="14">F66</f>
        <v>68.61</v>
      </c>
      <c r="G78" s="46">
        <f t="shared" ca="1" si="14"/>
        <v>50.69</v>
      </c>
      <c r="H78" s="46">
        <f>'Monthly Data'!V78</f>
        <v>692620.80000000005</v>
      </c>
      <c r="I78" s="46">
        <f>'Monthly Data'!BG78</f>
        <v>77</v>
      </c>
      <c r="J78" s="46">
        <f>'Monthly Data'!BC78</f>
        <v>0</v>
      </c>
      <c r="K78" s="46">
        <f>'Monthly Data'!O78</f>
        <v>1035</v>
      </c>
      <c r="L78" s="46">
        <f>'Monthly Data'!BH78</f>
        <v>31</v>
      </c>
      <c r="N78" s="29">
        <f>'GS&gt;50 PW (2)'!$B$6</f>
        <v>-65109283.238350697</v>
      </c>
      <c r="O78" s="29">
        <f ca="1">F78*'GS&gt;50 PW (2)'!$B$7</f>
        <v>972883.70887204853</v>
      </c>
      <c r="P78" s="29">
        <f ca="1">G78*'GS&gt;50 PW (2)'!$B$8</f>
        <v>2446640.4437891431</v>
      </c>
      <c r="Q78" s="29">
        <f>H78*'GS&gt;50 PW (2)'!$B$9</f>
        <v>28612864.409767743</v>
      </c>
      <c r="R78" s="29">
        <f>I78*'GS&gt;50 PW (2)'!$B$10</f>
        <v>-3809022.6527918102</v>
      </c>
      <c r="S78" s="29">
        <f>J78*'GS&gt;50 PW (2)'!$B$11</f>
        <v>0</v>
      </c>
      <c r="T78" s="29">
        <f>K78*'GS&gt;50 PW (2)'!$B$12</f>
        <v>53791186.64339219</v>
      </c>
      <c r="U78" s="29">
        <f>L78*'GS&gt;50 PW (2)'!$B$13</f>
        <v>59591708.09976133</v>
      </c>
      <c r="V78" s="28">
        <f t="shared" ca="1" si="13"/>
        <v>76496977.414439946</v>
      </c>
    </row>
    <row r="79" spans="1:22" x14ac:dyDescent="0.2">
      <c r="A79" s="45">
        <f>'Monthly Data'!A79</f>
        <v>42522</v>
      </c>
      <c r="B79" s="29">
        <f t="shared" si="11"/>
        <v>2016</v>
      </c>
      <c r="C79" s="29">
        <f t="shared" si="12"/>
        <v>6</v>
      </c>
      <c r="D79" s="44">
        <f>'Monthly Data'!M79</f>
        <v>80711542.804940104</v>
      </c>
      <c r="E79" s="44">
        <f>'Monthly Data'!BQ79</f>
        <v>2604.438296383998</v>
      </c>
      <c r="F79" s="46">
        <f t="shared" ca="1" si="14"/>
        <v>2.7299999999999995</v>
      </c>
      <c r="G79" s="46">
        <f t="shared" ca="1" si="14"/>
        <v>145.17999999999998</v>
      </c>
      <c r="H79" s="46">
        <f>'Monthly Data'!V79</f>
        <v>692620.80000000005</v>
      </c>
      <c r="I79" s="46">
        <f>'Monthly Data'!BG79</f>
        <v>78</v>
      </c>
      <c r="J79" s="46">
        <f>'Monthly Data'!BC79</f>
        <v>0</v>
      </c>
      <c r="K79" s="46">
        <f>'Monthly Data'!O79</f>
        <v>1033</v>
      </c>
      <c r="L79" s="46">
        <f>'Monthly Data'!BH79</f>
        <v>30</v>
      </c>
      <c r="N79" s="29">
        <f>'GS&gt;50 PW (2)'!$B$6</f>
        <v>-65109283.238350697</v>
      </c>
      <c r="O79" s="29">
        <f ca="1">F79*'GS&gt;50 PW (2)'!$B$7</f>
        <v>38711.157633299692</v>
      </c>
      <c r="P79" s="29">
        <f ca="1">G79*'GS&gt;50 PW (2)'!$B$8</f>
        <v>7007363.5752477366</v>
      </c>
      <c r="Q79" s="29">
        <f>H79*'GS&gt;50 PW (2)'!$B$9</f>
        <v>28612864.409767743</v>
      </c>
      <c r="R79" s="29">
        <f>I79*'GS&gt;50 PW (2)'!$B$10</f>
        <v>-3858490.4794514445</v>
      </c>
      <c r="S79" s="29">
        <f>J79*'GS&gt;50 PW (2)'!$B$11</f>
        <v>0</v>
      </c>
      <c r="T79" s="29">
        <f>K79*'GS&gt;50 PW (2)'!$B$12</f>
        <v>53687242.321375974</v>
      </c>
      <c r="U79" s="29">
        <f>L79*'GS&gt;50 PW (2)'!$B$13</f>
        <v>57669394.935252905</v>
      </c>
      <c r="V79" s="28">
        <f t="shared" ca="1" si="13"/>
        <v>78047802.68147552</v>
      </c>
    </row>
    <row r="80" spans="1:22" x14ac:dyDescent="0.2">
      <c r="A80" s="45">
        <f>'Monthly Data'!A80</f>
        <v>42552</v>
      </c>
      <c r="B80" s="29">
        <f t="shared" si="11"/>
        <v>2016</v>
      </c>
      <c r="C80" s="29">
        <f t="shared" si="12"/>
        <v>7</v>
      </c>
      <c r="D80" s="44">
        <f>'Monthly Data'!M80</f>
        <v>86824077.804940104</v>
      </c>
      <c r="E80" s="44">
        <f>'Monthly Data'!BQ80</f>
        <v>2708.6815313202756</v>
      </c>
      <c r="F80" s="46">
        <f t="shared" ca="1" si="14"/>
        <v>0</v>
      </c>
      <c r="G80" s="46">
        <f t="shared" ca="1" si="14"/>
        <v>268.18999999999994</v>
      </c>
      <c r="H80" s="46">
        <f>'Monthly Data'!V80</f>
        <v>692620.80000000005</v>
      </c>
      <c r="I80" s="46">
        <f>'Monthly Data'!BG80</f>
        <v>79</v>
      </c>
      <c r="J80" s="46">
        <f>'Monthly Data'!BC80</f>
        <v>0</v>
      </c>
      <c r="K80" s="46">
        <f>'Monthly Data'!O80</f>
        <v>1034</v>
      </c>
      <c r="L80" s="46">
        <f>'Monthly Data'!BH80</f>
        <v>31</v>
      </c>
      <c r="N80" s="29">
        <f>'GS&gt;50 PW (2)'!$B$6</f>
        <v>-65109283.238350697</v>
      </c>
      <c r="O80" s="29">
        <f ca="1">F80*'GS&gt;50 PW (2)'!$B$7</f>
        <v>0</v>
      </c>
      <c r="P80" s="29">
        <f ca="1">G80*'GS&gt;50 PW (2)'!$B$8</f>
        <v>12944653.790092921</v>
      </c>
      <c r="Q80" s="29">
        <f>H80*'GS&gt;50 PW (2)'!$B$9</f>
        <v>28612864.409767743</v>
      </c>
      <c r="R80" s="29">
        <f>I80*'GS&gt;50 PW (2)'!$B$10</f>
        <v>-3907958.3061110782</v>
      </c>
      <c r="S80" s="29">
        <f>J80*'GS&gt;50 PW (2)'!$B$11</f>
        <v>0</v>
      </c>
      <c r="T80" s="29">
        <f>K80*'GS&gt;50 PW (2)'!$B$12</f>
        <v>53739214.482384086</v>
      </c>
      <c r="U80" s="29">
        <f>L80*'GS&gt;50 PW (2)'!$B$13</f>
        <v>59591708.09976133</v>
      </c>
      <c r="V80" s="28">
        <f t="shared" ca="1" si="13"/>
        <v>85871199.237544298</v>
      </c>
    </row>
    <row r="81" spans="1:22" x14ac:dyDescent="0.2">
      <c r="A81" s="45">
        <f>'Monthly Data'!A81</f>
        <v>42583</v>
      </c>
      <c r="B81" s="29">
        <f t="shared" si="11"/>
        <v>2016</v>
      </c>
      <c r="C81" s="29">
        <f t="shared" si="12"/>
        <v>8</v>
      </c>
      <c r="D81" s="44">
        <f>'Monthly Data'!M81</f>
        <v>89979891.804940104</v>
      </c>
      <c r="E81" s="44">
        <f>'Monthly Data'!BQ81</f>
        <v>2807.1345793018068</v>
      </c>
      <c r="F81" s="46">
        <f t="shared" ca="1" si="14"/>
        <v>0</v>
      </c>
      <c r="G81" s="46">
        <f t="shared" ca="1" si="14"/>
        <v>239.59000000000006</v>
      </c>
      <c r="H81" s="46">
        <f>'Monthly Data'!V81</f>
        <v>692620.80000000005</v>
      </c>
      <c r="I81" s="46">
        <f>'Monthly Data'!BG81</f>
        <v>80</v>
      </c>
      <c r="J81" s="46">
        <f>'Monthly Data'!BC81</f>
        <v>0</v>
      </c>
      <c r="K81" s="46">
        <f>'Monthly Data'!O81</f>
        <v>1034</v>
      </c>
      <c r="L81" s="46">
        <f>'Monthly Data'!BH81</f>
        <v>31</v>
      </c>
      <c r="N81" s="29">
        <f>'GS&gt;50 PW (2)'!$B$6</f>
        <v>-65109283.238350697</v>
      </c>
      <c r="O81" s="29">
        <f ca="1">F81*'GS&gt;50 PW (2)'!$B$7</f>
        <v>0</v>
      </c>
      <c r="P81" s="29">
        <f ca="1">G81*'GS&gt;50 PW (2)'!$B$8</f>
        <v>11564225.368464015</v>
      </c>
      <c r="Q81" s="29">
        <f>H81*'GS&gt;50 PW (2)'!$B$9</f>
        <v>28612864.409767743</v>
      </c>
      <c r="R81" s="29">
        <f>I81*'GS&gt;50 PW (2)'!$B$10</f>
        <v>-3957426.132770712</v>
      </c>
      <c r="S81" s="29">
        <f>J81*'GS&gt;50 PW (2)'!$B$11</f>
        <v>0</v>
      </c>
      <c r="T81" s="29">
        <f>K81*'GS&gt;50 PW (2)'!$B$12</f>
        <v>53739214.482384086</v>
      </c>
      <c r="U81" s="29">
        <f>L81*'GS&gt;50 PW (2)'!$B$13</f>
        <v>59591708.09976133</v>
      </c>
      <c r="V81" s="28">
        <f t="shared" ca="1" si="13"/>
        <v>84441302.989255756</v>
      </c>
    </row>
    <row r="82" spans="1:22" x14ac:dyDescent="0.2">
      <c r="A82" s="45">
        <f>'Monthly Data'!A82</f>
        <v>42614</v>
      </c>
      <c r="B82" s="29">
        <f t="shared" si="11"/>
        <v>2016</v>
      </c>
      <c r="C82" s="29">
        <f t="shared" si="12"/>
        <v>9</v>
      </c>
      <c r="D82" s="44">
        <f>'Monthly Data'!M82</f>
        <v>80652890.804940104</v>
      </c>
      <c r="E82" s="44">
        <f>'Monthly Data'!BQ82</f>
        <v>2602.5456858644757</v>
      </c>
      <c r="F82" s="46">
        <f t="shared" ca="1" si="14"/>
        <v>5.2099999999999991</v>
      </c>
      <c r="G82" s="46">
        <f t="shared" ca="1" si="14"/>
        <v>132.95000000000002</v>
      </c>
      <c r="H82" s="46">
        <f>'Monthly Data'!V82</f>
        <v>692620.80000000005</v>
      </c>
      <c r="I82" s="46">
        <f>'Monthly Data'!BG82</f>
        <v>81</v>
      </c>
      <c r="J82" s="46">
        <f>'Monthly Data'!BC82</f>
        <v>0</v>
      </c>
      <c r="K82" s="46">
        <f>'Monthly Data'!O82</f>
        <v>1033</v>
      </c>
      <c r="L82" s="46">
        <f>'Monthly Data'!BH82</f>
        <v>30</v>
      </c>
      <c r="N82" s="29">
        <f>'GS&gt;50 PW (2)'!$B$6</f>
        <v>-65109283.238350697</v>
      </c>
      <c r="O82" s="29">
        <f ca="1">F82*'GS&gt;50 PW (2)'!$B$7</f>
        <v>73877.337461352159</v>
      </c>
      <c r="P82" s="29">
        <f ca="1">G82*'GS&gt;50 PW (2)'!$B$8</f>
        <v>6417061.4914532769</v>
      </c>
      <c r="Q82" s="29">
        <f>H82*'GS&gt;50 PW (2)'!$B$9</f>
        <v>28612864.409767743</v>
      </c>
      <c r="R82" s="29">
        <f>I82*'GS&gt;50 PW (2)'!$B$10</f>
        <v>-4006893.9594303463</v>
      </c>
      <c r="S82" s="29">
        <f>J82*'GS&gt;50 PW (2)'!$B$11</f>
        <v>0</v>
      </c>
      <c r="T82" s="29">
        <f>K82*'GS&gt;50 PW (2)'!$B$12</f>
        <v>53687242.321375974</v>
      </c>
      <c r="U82" s="29">
        <f>L82*'GS&gt;50 PW (2)'!$B$13</f>
        <v>57669394.935252905</v>
      </c>
      <c r="V82" s="28">
        <f t="shared" ca="1" si="13"/>
        <v>77344263.297530204</v>
      </c>
    </row>
    <row r="83" spans="1:22" x14ac:dyDescent="0.2">
      <c r="A83" s="45">
        <f>'Monthly Data'!A83</f>
        <v>42644</v>
      </c>
      <c r="B83" s="29">
        <f t="shared" si="11"/>
        <v>2016</v>
      </c>
      <c r="C83" s="29">
        <f t="shared" si="12"/>
        <v>10</v>
      </c>
      <c r="D83" s="44">
        <f>'Monthly Data'!M83</f>
        <v>75962410.804940104</v>
      </c>
      <c r="E83" s="44">
        <f>'Monthly Data'!BQ83</f>
        <v>2365.2513016857674</v>
      </c>
      <c r="F83" s="46">
        <f t="shared" ca="1" si="14"/>
        <v>90.66</v>
      </c>
      <c r="G83" s="46">
        <f t="shared" ca="1" si="14"/>
        <v>27.9</v>
      </c>
      <c r="H83" s="46">
        <f>'Monthly Data'!V83</f>
        <v>692620.80000000005</v>
      </c>
      <c r="I83" s="46">
        <f>'Monthly Data'!BG83</f>
        <v>82</v>
      </c>
      <c r="J83" s="46">
        <f>'Monthly Data'!BC83</f>
        <v>0</v>
      </c>
      <c r="K83" s="46">
        <f>'Monthly Data'!O83</f>
        <v>1036</v>
      </c>
      <c r="L83" s="46">
        <f>'Monthly Data'!BH83</f>
        <v>31</v>
      </c>
      <c r="N83" s="29">
        <f>'GS&gt;50 PW (2)'!$B$6</f>
        <v>-65109283.238350697</v>
      </c>
      <c r="O83" s="29">
        <f ca="1">F83*'GS&gt;50 PW (2)'!$B$7</f>
        <v>1285550.7512948536</v>
      </c>
      <c r="P83" s="29">
        <f ca="1">G83*'GS&gt;50 PW (2)'!$B$8</f>
        <v>1346641.7120086229</v>
      </c>
      <c r="Q83" s="29">
        <f>H83*'GS&gt;50 PW (2)'!$B$9</f>
        <v>28612864.409767743</v>
      </c>
      <c r="R83" s="29">
        <f>I83*'GS&gt;50 PW (2)'!$B$10</f>
        <v>-4056361.78608998</v>
      </c>
      <c r="S83" s="29">
        <f>J83*'GS&gt;50 PW (2)'!$B$11</f>
        <v>0</v>
      </c>
      <c r="T83" s="29">
        <f>K83*'GS&gt;50 PW (2)'!$B$12</f>
        <v>53843158.804400302</v>
      </c>
      <c r="U83" s="29">
        <f>L83*'GS&gt;50 PW (2)'!$B$13</f>
        <v>59591708.09976133</v>
      </c>
      <c r="V83" s="28">
        <f t="shared" ca="1" si="13"/>
        <v>75514278.75279218</v>
      </c>
    </row>
    <row r="84" spans="1:22" x14ac:dyDescent="0.2">
      <c r="A84" s="45">
        <f>'Monthly Data'!A84</f>
        <v>42675</v>
      </c>
      <c r="B84" s="29">
        <f t="shared" si="11"/>
        <v>2016</v>
      </c>
      <c r="C84" s="29">
        <f t="shared" si="12"/>
        <v>11</v>
      </c>
      <c r="D84" s="44">
        <f>'Monthly Data'!M84</f>
        <v>74427270.804940104</v>
      </c>
      <c r="E84" s="44">
        <f>'Monthly Data'!BQ84</f>
        <v>2394.6998328487807</v>
      </c>
      <c r="F84" s="46">
        <f t="shared" ca="1" si="14"/>
        <v>264.88</v>
      </c>
      <c r="G84" s="46">
        <f t="shared" ca="1" si="14"/>
        <v>0.69000000000000006</v>
      </c>
      <c r="H84" s="46">
        <f>'Monthly Data'!V84</f>
        <v>692620.80000000005</v>
      </c>
      <c r="I84" s="46">
        <f>'Monthly Data'!BG84</f>
        <v>83</v>
      </c>
      <c r="J84" s="46">
        <f>'Monthly Data'!BC84</f>
        <v>0</v>
      </c>
      <c r="K84" s="46">
        <f>'Monthly Data'!O84</f>
        <v>1036</v>
      </c>
      <c r="L84" s="46">
        <f>'Monthly Data'!BH84</f>
        <v>30</v>
      </c>
      <c r="N84" s="29">
        <f>'GS&gt;50 PW (2)'!$B$6</f>
        <v>-65109283.238350697</v>
      </c>
      <c r="O84" s="29">
        <f ca="1">F84*'GS&gt;50 PW (2)'!$B$7</f>
        <v>3755974.8842155398</v>
      </c>
      <c r="P84" s="29">
        <f ca="1">G84*'GS&gt;50 PW (2)'!$B$8</f>
        <v>33304.042339998203</v>
      </c>
      <c r="Q84" s="29">
        <f>H84*'GS&gt;50 PW (2)'!$B$9</f>
        <v>28612864.409767743</v>
      </c>
      <c r="R84" s="29">
        <f>I84*'GS&gt;50 PW (2)'!$B$10</f>
        <v>-4105829.6127496138</v>
      </c>
      <c r="S84" s="29">
        <f>J84*'GS&gt;50 PW (2)'!$B$11</f>
        <v>0</v>
      </c>
      <c r="T84" s="29">
        <f>K84*'GS&gt;50 PW (2)'!$B$12</f>
        <v>53843158.804400302</v>
      </c>
      <c r="U84" s="29">
        <f>L84*'GS&gt;50 PW (2)'!$B$13</f>
        <v>57669394.935252905</v>
      </c>
      <c r="V84" s="28">
        <f t="shared" ca="1" si="13"/>
        <v>74699584.224876165</v>
      </c>
    </row>
    <row r="85" spans="1:22" x14ac:dyDescent="0.2">
      <c r="A85" s="45">
        <f>'Monthly Data'!A85</f>
        <v>42705</v>
      </c>
      <c r="B85" s="29">
        <f t="shared" si="11"/>
        <v>2016</v>
      </c>
      <c r="C85" s="29">
        <f t="shared" si="12"/>
        <v>12</v>
      </c>
      <c r="D85" s="44">
        <f>'Monthly Data'!M85</f>
        <v>76792517.804940104</v>
      </c>
      <c r="E85" s="44">
        <f>'Monthly Data'!BQ85</f>
        <v>2391.0984495248508</v>
      </c>
      <c r="F85" s="46">
        <f t="shared" ca="1" si="14"/>
        <v>413.65</v>
      </c>
      <c r="G85" s="46">
        <f t="shared" ca="1" si="14"/>
        <v>0</v>
      </c>
      <c r="H85" s="46">
        <f>'Monthly Data'!V85</f>
        <v>692620.80000000005</v>
      </c>
      <c r="I85" s="46">
        <f>'Monthly Data'!BG85</f>
        <v>84</v>
      </c>
      <c r="J85" s="46">
        <f>'Monthly Data'!BC85</f>
        <v>1</v>
      </c>
      <c r="K85" s="46">
        <f>'Monthly Data'!O85</f>
        <v>1036</v>
      </c>
      <c r="L85" s="46">
        <f>'Monthly Data'!BH85</f>
        <v>31</v>
      </c>
      <c r="N85" s="29">
        <f>'GS&gt;50 PW (2)'!$B$6</f>
        <v>-65109283.238350697</v>
      </c>
      <c r="O85" s="29">
        <f ca="1">F85*'GS&gt;50 PW (2)'!$B$7</f>
        <v>5865520.2765620584</v>
      </c>
      <c r="P85" s="29">
        <f ca="1">G85*'GS&gt;50 PW (2)'!$B$8</f>
        <v>0</v>
      </c>
      <c r="Q85" s="29">
        <f>H85*'GS&gt;50 PW (2)'!$B$9</f>
        <v>28612864.409767743</v>
      </c>
      <c r="R85" s="29">
        <f>I85*'GS&gt;50 PW (2)'!$B$10</f>
        <v>-4155297.4394092476</v>
      </c>
      <c r="S85" s="29">
        <f>J85*'GS&gt;50 PW (2)'!$B$11</f>
        <v>-3192226.1883302699</v>
      </c>
      <c r="T85" s="29">
        <f>K85*'GS&gt;50 PW (2)'!$B$12</f>
        <v>53843158.804400302</v>
      </c>
      <c r="U85" s="29">
        <f>L85*'GS&gt;50 PW (2)'!$B$13</f>
        <v>59591708.09976133</v>
      </c>
      <c r="V85" s="28">
        <f t="shared" ca="1" si="13"/>
        <v>75456444.724401221</v>
      </c>
    </row>
    <row r="86" spans="1:22" x14ac:dyDescent="0.2">
      <c r="A86" s="45">
        <f>'Monthly Data'!A86</f>
        <v>42736</v>
      </c>
      <c r="B86" s="29">
        <f t="shared" si="11"/>
        <v>2017</v>
      </c>
      <c r="C86" s="29">
        <f t="shared" si="12"/>
        <v>1</v>
      </c>
      <c r="D86" s="44">
        <f>'Monthly Data'!M86</f>
        <v>79780480.554590791</v>
      </c>
      <c r="E86" s="44">
        <f>'Monthly Data'!BQ86</f>
        <v>2486.5351583166835</v>
      </c>
      <c r="F86" s="46">
        <f t="shared" ca="1" si="14"/>
        <v>539.1400000000001</v>
      </c>
      <c r="G86" s="46">
        <f t="shared" ca="1" si="14"/>
        <v>0</v>
      </c>
      <c r="H86" s="46">
        <f>'Monthly Data'!V86</f>
        <v>713254.1</v>
      </c>
      <c r="I86" s="46">
        <f>'Monthly Data'!BG86</f>
        <v>85</v>
      </c>
      <c r="J86" s="46">
        <f>'Monthly Data'!BC86</f>
        <v>0</v>
      </c>
      <c r="K86" s="46">
        <f>'Monthly Data'!O86</f>
        <v>1035</v>
      </c>
      <c r="L86" s="46">
        <f>'Monthly Data'!BH86</f>
        <v>31</v>
      </c>
      <c r="N86" s="29">
        <f>'GS&gt;50 PW (2)'!$B$6</f>
        <v>-65109283.238350697</v>
      </c>
      <c r="O86" s="29">
        <f ca="1">F86*'GS&gt;50 PW (2)'!$B$7</f>
        <v>7644957.3356839577</v>
      </c>
      <c r="P86" s="29">
        <f ca="1">G86*'GS&gt;50 PW (2)'!$B$8</f>
        <v>0</v>
      </c>
      <c r="Q86" s="29">
        <f>H86*'GS&gt;50 PW (2)'!$B$9</f>
        <v>29465246.860924363</v>
      </c>
      <c r="R86" s="29">
        <f>I86*'GS&gt;50 PW (2)'!$B$10</f>
        <v>-4204765.2660688814</v>
      </c>
      <c r="S86" s="29">
        <f>J86*'GS&gt;50 PW (2)'!$B$11</f>
        <v>0</v>
      </c>
      <c r="T86" s="29">
        <f>K86*'GS&gt;50 PW (2)'!$B$12</f>
        <v>53791186.64339219</v>
      </c>
      <c r="U86" s="29">
        <f>L86*'GS&gt;50 PW (2)'!$B$13</f>
        <v>59591708.09976133</v>
      </c>
      <c r="V86" s="28">
        <f t="shared" ca="1" si="13"/>
        <v>81179050.435342252</v>
      </c>
    </row>
    <row r="87" spans="1:22" x14ac:dyDescent="0.2">
      <c r="A87" s="45">
        <f>'Monthly Data'!A87</f>
        <v>42767</v>
      </c>
      <c r="B87" s="29">
        <f t="shared" si="11"/>
        <v>2017</v>
      </c>
      <c r="C87" s="29">
        <f t="shared" si="12"/>
        <v>2</v>
      </c>
      <c r="D87" s="44">
        <f>'Monthly Data'!M87</f>
        <v>71620781.554590791</v>
      </c>
      <c r="E87" s="44">
        <f>'Monthly Data'!BQ87</f>
        <v>2560.4455010221218</v>
      </c>
      <c r="F87" s="46">
        <f t="shared" ca="1" si="14"/>
        <v>473.45</v>
      </c>
      <c r="G87" s="46">
        <f t="shared" ca="1" si="14"/>
        <v>0</v>
      </c>
      <c r="H87" s="46">
        <f>'Monthly Data'!V87</f>
        <v>713254.1</v>
      </c>
      <c r="I87" s="46">
        <f>'Monthly Data'!BG87</f>
        <v>86</v>
      </c>
      <c r="J87" s="46">
        <f>'Monthly Data'!BC87</f>
        <v>0</v>
      </c>
      <c r="K87" s="46">
        <f>'Monthly Data'!O87</f>
        <v>999</v>
      </c>
      <c r="L87" s="46">
        <f>'Monthly Data'!BH87</f>
        <v>28</v>
      </c>
      <c r="N87" s="29">
        <f>'GS&gt;50 PW (2)'!$B$6</f>
        <v>-65109283.238350697</v>
      </c>
      <c r="O87" s="29">
        <f ca="1">F87*'GS&gt;50 PW (2)'!$B$7</f>
        <v>6713478.9675771948</v>
      </c>
      <c r="P87" s="29">
        <f ca="1">G87*'GS&gt;50 PW (2)'!$B$8</f>
        <v>0</v>
      </c>
      <c r="Q87" s="29">
        <f>H87*'GS&gt;50 PW (2)'!$B$9</f>
        <v>29465246.860924363</v>
      </c>
      <c r="R87" s="29">
        <f>I87*'GS&gt;50 PW (2)'!$B$10</f>
        <v>-4254233.0927285152</v>
      </c>
      <c r="S87" s="29">
        <f>J87*'GS&gt;50 PW (2)'!$B$11</f>
        <v>0</v>
      </c>
      <c r="T87" s="29">
        <f>K87*'GS&gt;50 PW (2)'!$B$12</f>
        <v>51920188.847100295</v>
      </c>
      <c r="U87" s="29">
        <f>L87*'GS&gt;50 PW (2)'!$B$13</f>
        <v>53824768.606236041</v>
      </c>
      <c r="V87" s="28">
        <f t="shared" ca="1" si="13"/>
        <v>72560166.950758681</v>
      </c>
    </row>
    <row r="88" spans="1:22" x14ac:dyDescent="0.2">
      <c r="A88" s="45">
        <f>'Monthly Data'!A88</f>
        <v>42795</v>
      </c>
      <c r="B88" s="29">
        <f t="shared" si="11"/>
        <v>2017</v>
      </c>
      <c r="C88" s="29">
        <f t="shared" si="12"/>
        <v>3</v>
      </c>
      <c r="D88" s="44">
        <f>'Monthly Data'!M88</f>
        <v>78854911.554590791</v>
      </c>
      <c r="E88" s="44">
        <f>'Monthly Data'!BQ88</f>
        <v>2543.7068243416384</v>
      </c>
      <c r="F88" s="46">
        <f t="shared" ca="1" si="14"/>
        <v>394.31999999999988</v>
      </c>
      <c r="G88" s="46">
        <f t="shared" ca="1" si="14"/>
        <v>3.0000000000000072E-2</v>
      </c>
      <c r="H88" s="46">
        <f>'Monthly Data'!V88</f>
        <v>713254.1</v>
      </c>
      <c r="I88" s="46">
        <f>'Monthly Data'!BG88</f>
        <v>87</v>
      </c>
      <c r="J88" s="46">
        <f>'Monthly Data'!BC88</f>
        <v>0</v>
      </c>
      <c r="K88" s="46">
        <f>'Monthly Data'!O88</f>
        <v>1000</v>
      </c>
      <c r="L88" s="46">
        <f>'Monthly Data'!BH88</f>
        <v>31</v>
      </c>
      <c r="N88" s="29">
        <f>'GS&gt;50 PW (2)'!$B$6</f>
        <v>-65109283.238350697</v>
      </c>
      <c r="O88" s="29">
        <f ca="1">F88*'GS&gt;50 PW (2)'!$B$7</f>
        <v>5591422.5926603414</v>
      </c>
      <c r="P88" s="29">
        <f ca="1">G88*'GS&gt;50 PW (2)'!$B$8</f>
        <v>1448.0018408694905</v>
      </c>
      <c r="Q88" s="29">
        <f>H88*'GS&gt;50 PW (2)'!$B$9</f>
        <v>29465246.860924363</v>
      </c>
      <c r="R88" s="29">
        <f>I88*'GS&gt;50 PW (2)'!$B$10</f>
        <v>-4303700.9193881499</v>
      </c>
      <c r="S88" s="29">
        <f>J88*'GS&gt;50 PW (2)'!$B$11</f>
        <v>0</v>
      </c>
      <c r="T88" s="29">
        <f>K88*'GS&gt;50 PW (2)'!$B$12</f>
        <v>51972161.0081084</v>
      </c>
      <c r="U88" s="29">
        <f>L88*'GS&gt;50 PW (2)'!$B$13</f>
        <v>59591708.09976133</v>
      </c>
      <c r="V88" s="28">
        <f t="shared" ca="1" si="13"/>
        <v>77209002.405556455</v>
      </c>
    </row>
    <row r="89" spans="1:22" x14ac:dyDescent="0.2">
      <c r="A89" s="45">
        <f>'Monthly Data'!A89</f>
        <v>42826</v>
      </c>
      <c r="B89" s="29">
        <f t="shared" si="11"/>
        <v>2017</v>
      </c>
      <c r="C89" s="29">
        <f t="shared" si="12"/>
        <v>4</v>
      </c>
      <c r="D89" s="44">
        <f>'Monthly Data'!M89</f>
        <v>71497921.554590791</v>
      </c>
      <c r="E89" s="44">
        <f>'Monthly Data'!BQ89</f>
        <v>2383.2640518196931</v>
      </c>
      <c r="F89" s="46">
        <f t="shared" ca="1" si="14"/>
        <v>220.23999999999995</v>
      </c>
      <c r="G89" s="46">
        <f t="shared" ca="1" si="14"/>
        <v>1.45</v>
      </c>
      <c r="H89" s="46">
        <f>'Monthly Data'!V89</f>
        <v>713254.1</v>
      </c>
      <c r="I89" s="46">
        <f>'Monthly Data'!BG89</f>
        <v>88</v>
      </c>
      <c r="J89" s="46">
        <f>'Monthly Data'!BC89</f>
        <v>0</v>
      </c>
      <c r="K89" s="46">
        <f>'Monthly Data'!O89</f>
        <v>1000</v>
      </c>
      <c r="L89" s="46">
        <f>'Monthly Data'!BH89</f>
        <v>30</v>
      </c>
      <c r="N89" s="29">
        <f>'GS&gt;50 PW (2)'!$B$6</f>
        <v>-65109283.238350697</v>
      </c>
      <c r="O89" s="29">
        <f ca="1">F89*'GS&gt;50 PW (2)'!$B$7</f>
        <v>3122983.647310595</v>
      </c>
      <c r="P89" s="29">
        <f ca="1">G89*'GS&gt;50 PW (2)'!$B$8</f>
        <v>69986.755642025208</v>
      </c>
      <c r="Q89" s="29">
        <f>H89*'GS&gt;50 PW (2)'!$B$9</f>
        <v>29465246.860924363</v>
      </c>
      <c r="R89" s="29">
        <f>I89*'GS&gt;50 PW (2)'!$B$10</f>
        <v>-4353168.7460477836</v>
      </c>
      <c r="S89" s="29">
        <f>J89*'GS&gt;50 PW (2)'!$B$11</f>
        <v>0</v>
      </c>
      <c r="T89" s="29">
        <f>K89*'GS&gt;50 PW (2)'!$B$12</f>
        <v>51972161.0081084</v>
      </c>
      <c r="U89" s="29">
        <f>L89*'GS&gt;50 PW (2)'!$B$13</f>
        <v>57669394.935252905</v>
      </c>
      <c r="V89" s="28">
        <f t="shared" ca="1" si="13"/>
        <v>72837321.222839803</v>
      </c>
    </row>
    <row r="90" spans="1:22" x14ac:dyDescent="0.2">
      <c r="A90" s="45">
        <f>'Monthly Data'!A90</f>
        <v>42856</v>
      </c>
      <c r="B90" s="29">
        <f t="shared" si="11"/>
        <v>2017</v>
      </c>
      <c r="C90" s="29">
        <f t="shared" si="12"/>
        <v>5</v>
      </c>
      <c r="D90" s="44">
        <f>'Monthly Data'!M90</f>
        <v>75457373.554590791</v>
      </c>
      <c r="E90" s="44">
        <f>'Monthly Data'!BQ90</f>
        <v>2441.4331237127767</v>
      </c>
      <c r="F90" s="46">
        <f t="shared" ca="1" si="14"/>
        <v>68.61</v>
      </c>
      <c r="G90" s="46">
        <f t="shared" ca="1" si="14"/>
        <v>50.69</v>
      </c>
      <c r="H90" s="46">
        <f>'Monthly Data'!V90</f>
        <v>713254.1</v>
      </c>
      <c r="I90" s="46">
        <f>'Monthly Data'!BG90</f>
        <v>89</v>
      </c>
      <c r="J90" s="46">
        <f>'Monthly Data'!BC90</f>
        <v>0</v>
      </c>
      <c r="K90" s="46">
        <f>'Monthly Data'!O90</f>
        <v>997</v>
      </c>
      <c r="L90" s="46">
        <f>'Monthly Data'!BH90</f>
        <v>31</v>
      </c>
      <c r="N90" s="29">
        <f>'GS&gt;50 PW (2)'!$B$6</f>
        <v>-65109283.238350697</v>
      </c>
      <c r="O90" s="29">
        <f ca="1">F90*'GS&gt;50 PW (2)'!$B$7</f>
        <v>972883.70887204853</v>
      </c>
      <c r="P90" s="29">
        <f ca="1">G90*'GS&gt;50 PW (2)'!$B$8</f>
        <v>2446640.4437891431</v>
      </c>
      <c r="Q90" s="29">
        <f>H90*'GS&gt;50 PW (2)'!$B$9</f>
        <v>29465246.860924363</v>
      </c>
      <c r="R90" s="29">
        <f>I90*'GS&gt;50 PW (2)'!$B$10</f>
        <v>-4402636.5727074174</v>
      </c>
      <c r="S90" s="29">
        <f>J90*'GS&gt;50 PW (2)'!$B$11</f>
        <v>0</v>
      </c>
      <c r="T90" s="29">
        <f>K90*'GS&gt;50 PW (2)'!$B$12</f>
        <v>51816244.525084078</v>
      </c>
      <c r="U90" s="29">
        <f>L90*'GS&gt;50 PW (2)'!$B$13</f>
        <v>59591708.09976133</v>
      </c>
      <c r="V90" s="28">
        <f t="shared" ca="1" si="13"/>
        <v>74780803.827372849</v>
      </c>
    </row>
    <row r="91" spans="1:22" x14ac:dyDescent="0.2">
      <c r="A91" s="45">
        <f>'Monthly Data'!A91</f>
        <v>42887</v>
      </c>
      <c r="B91" s="29">
        <f t="shared" si="11"/>
        <v>2017</v>
      </c>
      <c r="C91" s="29">
        <f t="shared" si="12"/>
        <v>6</v>
      </c>
      <c r="D91" s="44">
        <f>'Monthly Data'!M91</f>
        <v>78634524.554590791</v>
      </c>
      <c r="E91" s="44">
        <f>'Monthly Data'!BQ91</f>
        <v>2618.5322862001599</v>
      </c>
      <c r="F91" s="46">
        <f t="shared" ca="1" si="14"/>
        <v>2.7299999999999995</v>
      </c>
      <c r="G91" s="46">
        <f t="shared" ca="1" si="14"/>
        <v>145.17999999999998</v>
      </c>
      <c r="H91" s="46">
        <f>'Monthly Data'!V91</f>
        <v>713254.1</v>
      </c>
      <c r="I91" s="46">
        <f>'Monthly Data'!BG91</f>
        <v>90</v>
      </c>
      <c r="J91" s="46">
        <f>'Monthly Data'!BC91</f>
        <v>0</v>
      </c>
      <c r="K91" s="46">
        <f>'Monthly Data'!O91</f>
        <v>1001</v>
      </c>
      <c r="L91" s="46">
        <f>'Monthly Data'!BH91</f>
        <v>30</v>
      </c>
      <c r="N91" s="29">
        <f>'GS&gt;50 PW (2)'!$B$6</f>
        <v>-65109283.238350697</v>
      </c>
      <c r="O91" s="29">
        <f ca="1">F91*'GS&gt;50 PW (2)'!$B$7</f>
        <v>38711.157633299692</v>
      </c>
      <c r="P91" s="29">
        <f ca="1">G91*'GS&gt;50 PW (2)'!$B$8</f>
        <v>7007363.5752477366</v>
      </c>
      <c r="Q91" s="29">
        <f>H91*'GS&gt;50 PW (2)'!$B$9</f>
        <v>29465246.860924363</v>
      </c>
      <c r="R91" s="29">
        <f>I91*'GS&gt;50 PW (2)'!$B$10</f>
        <v>-4452104.3993670512</v>
      </c>
      <c r="S91" s="29">
        <f>J91*'GS&gt;50 PW (2)'!$B$11</f>
        <v>0</v>
      </c>
      <c r="T91" s="29">
        <f>K91*'GS&gt;50 PW (2)'!$B$12</f>
        <v>52024133.169116512</v>
      </c>
      <c r="U91" s="29">
        <f>L91*'GS&gt;50 PW (2)'!$B$13</f>
        <v>57669394.935252905</v>
      </c>
      <c r="V91" s="28">
        <f t="shared" ca="1" si="13"/>
        <v>76643462.060457066</v>
      </c>
    </row>
    <row r="92" spans="1:22" x14ac:dyDescent="0.2">
      <c r="A92" s="45">
        <f>'Monthly Data'!A92</f>
        <v>42917</v>
      </c>
      <c r="B92" s="29">
        <f t="shared" si="11"/>
        <v>2017</v>
      </c>
      <c r="C92" s="29">
        <f t="shared" si="12"/>
        <v>7</v>
      </c>
      <c r="D92" s="44">
        <f>'Monthly Data'!M92</f>
        <v>82423917.554590791</v>
      </c>
      <c r="E92" s="44">
        <f>'Monthly Data'!BQ92</f>
        <v>2656.1798702778124</v>
      </c>
      <c r="F92" s="46">
        <f t="shared" ca="1" si="14"/>
        <v>0</v>
      </c>
      <c r="G92" s="46">
        <f t="shared" ca="1" si="14"/>
        <v>268.18999999999994</v>
      </c>
      <c r="H92" s="46">
        <f>'Monthly Data'!V92</f>
        <v>713254.1</v>
      </c>
      <c r="I92" s="46">
        <f>'Monthly Data'!BG92</f>
        <v>91</v>
      </c>
      <c r="J92" s="46">
        <f>'Monthly Data'!BC92</f>
        <v>0</v>
      </c>
      <c r="K92" s="46">
        <f>'Monthly Data'!O92</f>
        <v>1001</v>
      </c>
      <c r="L92" s="46">
        <f>'Monthly Data'!BH92</f>
        <v>31</v>
      </c>
      <c r="N92" s="29">
        <f>'GS&gt;50 PW (2)'!$B$6</f>
        <v>-65109283.238350697</v>
      </c>
      <c r="O92" s="29">
        <f ca="1">F92*'GS&gt;50 PW (2)'!$B$7</f>
        <v>0</v>
      </c>
      <c r="P92" s="29">
        <f ca="1">G92*'GS&gt;50 PW (2)'!$B$8</f>
        <v>12944653.790092921</v>
      </c>
      <c r="Q92" s="29">
        <f>H92*'GS&gt;50 PW (2)'!$B$9</f>
        <v>29465246.860924363</v>
      </c>
      <c r="R92" s="29">
        <f>I92*'GS&gt;50 PW (2)'!$B$10</f>
        <v>-4501572.226026685</v>
      </c>
      <c r="S92" s="29">
        <f>J92*'GS&gt;50 PW (2)'!$B$11</f>
        <v>0</v>
      </c>
      <c r="T92" s="29">
        <f>K92*'GS&gt;50 PW (2)'!$B$12</f>
        <v>52024133.169116512</v>
      </c>
      <c r="U92" s="29">
        <f>L92*'GS&gt;50 PW (2)'!$B$13</f>
        <v>59591708.09976133</v>
      </c>
      <c r="V92" s="28">
        <f t="shared" ca="1" si="13"/>
        <v>84414886.455517739</v>
      </c>
    </row>
    <row r="93" spans="1:22" x14ac:dyDescent="0.2">
      <c r="A93" s="45">
        <f>'Monthly Data'!A93</f>
        <v>42948</v>
      </c>
      <c r="B93" s="29">
        <f t="shared" si="11"/>
        <v>2017</v>
      </c>
      <c r="C93" s="29">
        <f t="shared" si="12"/>
        <v>8</v>
      </c>
      <c r="D93" s="44">
        <f>'Monthly Data'!M93</f>
        <v>82322576.554590791</v>
      </c>
      <c r="E93" s="44">
        <f>'Monthly Data'!BQ93</f>
        <v>2650.2664527265083</v>
      </c>
      <c r="F93" s="46">
        <f t="shared" ca="1" si="14"/>
        <v>0</v>
      </c>
      <c r="G93" s="46">
        <f t="shared" ca="1" si="14"/>
        <v>239.59000000000006</v>
      </c>
      <c r="H93" s="46">
        <f>'Monthly Data'!V93</f>
        <v>713254.1</v>
      </c>
      <c r="I93" s="46">
        <f>'Monthly Data'!BG93</f>
        <v>92</v>
      </c>
      <c r="J93" s="46">
        <f>'Monthly Data'!BC93</f>
        <v>0</v>
      </c>
      <c r="K93" s="46">
        <f>'Monthly Data'!O93</f>
        <v>1002</v>
      </c>
      <c r="L93" s="46">
        <f>'Monthly Data'!BH93</f>
        <v>31</v>
      </c>
      <c r="N93" s="29">
        <f>'GS&gt;50 PW (2)'!$B$6</f>
        <v>-65109283.238350697</v>
      </c>
      <c r="O93" s="29">
        <f ca="1">F93*'GS&gt;50 PW (2)'!$B$7</f>
        <v>0</v>
      </c>
      <c r="P93" s="29">
        <f ca="1">G93*'GS&gt;50 PW (2)'!$B$8</f>
        <v>11564225.368464015</v>
      </c>
      <c r="Q93" s="29">
        <f>H93*'GS&gt;50 PW (2)'!$B$9</f>
        <v>29465246.860924363</v>
      </c>
      <c r="R93" s="29">
        <f>I93*'GS&gt;50 PW (2)'!$B$10</f>
        <v>-4551040.0526863188</v>
      </c>
      <c r="S93" s="29">
        <f>J93*'GS&gt;50 PW (2)'!$B$11</f>
        <v>0</v>
      </c>
      <c r="T93" s="29">
        <f>K93*'GS&gt;50 PW (2)'!$B$12</f>
        <v>52076105.330124617</v>
      </c>
      <c r="U93" s="29">
        <f>L93*'GS&gt;50 PW (2)'!$B$13</f>
        <v>59591708.09976133</v>
      </c>
      <c r="V93" s="28">
        <f t="shared" ca="1" si="13"/>
        <v>83036962.368237317</v>
      </c>
    </row>
    <row r="94" spans="1:22" x14ac:dyDescent="0.2">
      <c r="A94" s="45">
        <f>'Monthly Data'!A94</f>
        <v>42979</v>
      </c>
      <c r="B94" s="29">
        <f t="shared" si="11"/>
        <v>2017</v>
      </c>
      <c r="C94" s="29">
        <f t="shared" si="12"/>
        <v>9</v>
      </c>
      <c r="D94" s="44">
        <f>'Monthly Data'!M94</f>
        <v>78269088.554590791</v>
      </c>
      <c r="E94" s="44">
        <f>'Monthly Data'!BQ94</f>
        <v>2606.3632552311287</v>
      </c>
      <c r="F94" s="46">
        <f t="shared" ref="F94:G109" ca="1" si="15">F82</f>
        <v>5.2099999999999991</v>
      </c>
      <c r="G94" s="46">
        <f t="shared" ca="1" si="15"/>
        <v>132.95000000000002</v>
      </c>
      <c r="H94" s="46">
        <f>'Monthly Data'!V94</f>
        <v>713254.1</v>
      </c>
      <c r="I94" s="46">
        <f>'Monthly Data'!BG94</f>
        <v>93</v>
      </c>
      <c r="J94" s="46">
        <f>'Monthly Data'!BC94</f>
        <v>0</v>
      </c>
      <c r="K94" s="46">
        <f>'Monthly Data'!O94</f>
        <v>1001</v>
      </c>
      <c r="L94" s="46">
        <f>'Monthly Data'!BH94</f>
        <v>30</v>
      </c>
      <c r="N94" s="29">
        <f>'GS&gt;50 PW (2)'!$B$6</f>
        <v>-65109283.238350697</v>
      </c>
      <c r="O94" s="29">
        <f ca="1">F94*'GS&gt;50 PW (2)'!$B$7</f>
        <v>73877.337461352159</v>
      </c>
      <c r="P94" s="29">
        <f ca="1">G94*'GS&gt;50 PW (2)'!$B$8</f>
        <v>6417061.4914532769</v>
      </c>
      <c r="Q94" s="29">
        <f>H94*'GS&gt;50 PW (2)'!$B$9</f>
        <v>29465246.860924363</v>
      </c>
      <c r="R94" s="29">
        <f>I94*'GS&gt;50 PW (2)'!$B$10</f>
        <v>-4600507.8793459525</v>
      </c>
      <c r="S94" s="29">
        <f>J94*'GS&gt;50 PW (2)'!$B$11</f>
        <v>0</v>
      </c>
      <c r="T94" s="29">
        <f>K94*'GS&gt;50 PW (2)'!$B$12</f>
        <v>52024133.169116512</v>
      </c>
      <c r="U94" s="29">
        <f>L94*'GS&gt;50 PW (2)'!$B$13</f>
        <v>57669394.935252905</v>
      </c>
      <c r="V94" s="28">
        <f t="shared" ca="1" si="13"/>
        <v>75939922.676511765</v>
      </c>
    </row>
    <row r="95" spans="1:22" x14ac:dyDescent="0.2">
      <c r="A95" s="45">
        <f>'Monthly Data'!A95</f>
        <v>43009</v>
      </c>
      <c r="B95" s="29">
        <f t="shared" si="11"/>
        <v>2017</v>
      </c>
      <c r="C95" s="29">
        <f t="shared" si="12"/>
        <v>10</v>
      </c>
      <c r="D95" s="44">
        <f>'Monthly Data'!M95</f>
        <v>76413341.554590791</v>
      </c>
      <c r="E95" s="44">
        <f>'Monthly Data'!BQ95</f>
        <v>2460.026448863267</v>
      </c>
      <c r="F95" s="46">
        <f t="shared" ca="1" si="15"/>
        <v>90.66</v>
      </c>
      <c r="G95" s="46">
        <f t="shared" ca="1" si="15"/>
        <v>27.9</v>
      </c>
      <c r="H95" s="46">
        <f>'Monthly Data'!V95</f>
        <v>713254.1</v>
      </c>
      <c r="I95" s="46">
        <f>'Monthly Data'!BG95</f>
        <v>94</v>
      </c>
      <c r="J95" s="46">
        <f>'Monthly Data'!BC95</f>
        <v>0</v>
      </c>
      <c r="K95" s="46">
        <f>'Monthly Data'!O95</f>
        <v>1002</v>
      </c>
      <c r="L95" s="46">
        <f>'Monthly Data'!BH95</f>
        <v>31</v>
      </c>
      <c r="N95" s="29">
        <f>'GS&gt;50 PW (2)'!$B$6</f>
        <v>-65109283.238350697</v>
      </c>
      <c r="O95" s="29">
        <f ca="1">F95*'GS&gt;50 PW (2)'!$B$7</f>
        <v>1285550.7512948536</v>
      </c>
      <c r="P95" s="29">
        <f ca="1">G95*'GS&gt;50 PW (2)'!$B$8</f>
        <v>1346641.7120086229</v>
      </c>
      <c r="Q95" s="29">
        <f>H95*'GS&gt;50 PW (2)'!$B$9</f>
        <v>29465246.860924363</v>
      </c>
      <c r="R95" s="29">
        <f>I95*'GS&gt;50 PW (2)'!$B$10</f>
        <v>-4649975.7060055863</v>
      </c>
      <c r="S95" s="29">
        <f>J95*'GS&gt;50 PW (2)'!$B$11</f>
        <v>0</v>
      </c>
      <c r="T95" s="29">
        <f>K95*'GS&gt;50 PW (2)'!$B$12</f>
        <v>52076105.330124617</v>
      </c>
      <c r="U95" s="29">
        <f>L95*'GS&gt;50 PW (2)'!$B$13</f>
        <v>59591708.09976133</v>
      </c>
      <c r="V95" s="28">
        <f t="shared" ca="1" si="13"/>
        <v>74005993.809757501</v>
      </c>
    </row>
    <row r="96" spans="1:22" x14ac:dyDescent="0.2">
      <c r="A96" s="45">
        <f>'Monthly Data'!A96</f>
        <v>43040</v>
      </c>
      <c r="B96" s="29">
        <f t="shared" si="11"/>
        <v>2017</v>
      </c>
      <c r="C96" s="29">
        <f t="shared" si="12"/>
        <v>11</v>
      </c>
      <c r="D96" s="44">
        <f>'Monthly Data'!M96</f>
        <v>74844679.554590791</v>
      </c>
      <c r="E96" s="44">
        <f>'Monthly Data'!BQ96</f>
        <v>2487.3605701093647</v>
      </c>
      <c r="F96" s="46">
        <f t="shared" ca="1" si="15"/>
        <v>264.88</v>
      </c>
      <c r="G96" s="46">
        <f t="shared" ca="1" si="15"/>
        <v>0.69000000000000006</v>
      </c>
      <c r="H96" s="46">
        <f>'Monthly Data'!V96</f>
        <v>713254.1</v>
      </c>
      <c r="I96" s="46">
        <f>'Monthly Data'!BG96</f>
        <v>95</v>
      </c>
      <c r="J96" s="46">
        <f>'Monthly Data'!BC96</f>
        <v>0</v>
      </c>
      <c r="K96" s="46">
        <f>'Monthly Data'!O96</f>
        <v>1003</v>
      </c>
      <c r="L96" s="46">
        <f>'Monthly Data'!BH96</f>
        <v>30</v>
      </c>
      <c r="N96" s="29">
        <f>'GS&gt;50 PW (2)'!$B$6</f>
        <v>-65109283.238350697</v>
      </c>
      <c r="O96" s="29">
        <f ca="1">F96*'GS&gt;50 PW (2)'!$B$7</f>
        <v>3755974.8842155398</v>
      </c>
      <c r="P96" s="29">
        <f ca="1">G96*'GS&gt;50 PW (2)'!$B$8</f>
        <v>33304.042339998203</v>
      </c>
      <c r="Q96" s="29">
        <f>H96*'GS&gt;50 PW (2)'!$B$9</f>
        <v>29465246.860924363</v>
      </c>
      <c r="R96" s="29">
        <f>I96*'GS&gt;50 PW (2)'!$B$10</f>
        <v>-4699443.532665221</v>
      </c>
      <c r="S96" s="29">
        <f>J96*'GS&gt;50 PW (2)'!$B$11</f>
        <v>0</v>
      </c>
      <c r="T96" s="29">
        <f>K96*'GS&gt;50 PW (2)'!$B$12</f>
        <v>52128077.491132729</v>
      </c>
      <c r="U96" s="29">
        <f>L96*'GS&gt;50 PW (2)'!$B$13</f>
        <v>57669394.935252905</v>
      </c>
      <c r="V96" s="28">
        <f t="shared" ca="1" si="13"/>
        <v>73243271.442849606</v>
      </c>
    </row>
    <row r="97" spans="1:26" x14ac:dyDescent="0.2">
      <c r="A97" s="45">
        <f>'Monthly Data'!A97</f>
        <v>43070</v>
      </c>
      <c r="B97" s="29">
        <f t="shared" si="11"/>
        <v>2017</v>
      </c>
      <c r="C97" s="29">
        <f t="shared" si="12"/>
        <v>12</v>
      </c>
      <c r="D97" s="44">
        <f>'Monthly Data'!M97</f>
        <v>76076090.554590791</v>
      </c>
      <c r="E97" s="44">
        <f>'Monthly Data'!BQ97</f>
        <v>2446.727255478429</v>
      </c>
      <c r="F97" s="46">
        <f t="shared" ca="1" si="15"/>
        <v>413.65</v>
      </c>
      <c r="G97" s="46">
        <f t="shared" ca="1" si="15"/>
        <v>0</v>
      </c>
      <c r="H97" s="46">
        <f>'Monthly Data'!V97</f>
        <v>713254.1</v>
      </c>
      <c r="I97" s="46">
        <f>'Monthly Data'!BG97</f>
        <v>96</v>
      </c>
      <c r="J97" s="46">
        <f>'Monthly Data'!BC97</f>
        <v>1</v>
      </c>
      <c r="K97" s="46">
        <f>'Monthly Data'!O97</f>
        <v>1003</v>
      </c>
      <c r="L97" s="46">
        <f>'Monthly Data'!BH97</f>
        <v>31</v>
      </c>
      <c r="N97" s="29">
        <f>'GS&gt;50 PW (2)'!$B$6</f>
        <v>-65109283.238350697</v>
      </c>
      <c r="O97" s="29">
        <f ca="1">F97*'GS&gt;50 PW (2)'!$B$7</f>
        <v>5865520.2765620584</v>
      </c>
      <c r="P97" s="29">
        <f ca="1">G97*'GS&gt;50 PW (2)'!$B$8</f>
        <v>0</v>
      </c>
      <c r="Q97" s="29">
        <f>H97*'GS&gt;50 PW (2)'!$B$9</f>
        <v>29465246.860924363</v>
      </c>
      <c r="R97" s="29">
        <f>I97*'GS&gt;50 PW (2)'!$B$10</f>
        <v>-4748911.3593248548</v>
      </c>
      <c r="S97" s="29">
        <f>J97*'GS&gt;50 PW (2)'!$B$11</f>
        <v>-3192226.1883302699</v>
      </c>
      <c r="T97" s="29">
        <f>K97*'GS&gt;50 PW (2)'!$B$12</f>
        <v>52128077.491132729</v>
      </c>
      <c r="U97" s="29">
        <f>L97*'GS&gt;50 PW (2)'!$B$13</f>
        <v>59591708.09976133</v>
      </c>
      <c r="V97" s="28">
        <f t="shared" ca="1" si="13"/>
        <v>74000131.942374647</v>
      </c>
    </row>
    <row r="98" spans="1:26" x14ac:dyDescent="0.2">
      <c r="A98" s="45">
        <f>'Monthly Data'!A98</f>
        <v>43101</v>
      </c>
      <c r="B98" s="29">
        <f t="shared" si="11"/>
        <v>2018</v>
      </c>
      <c r="C98" s="29">
        <f t="shared" si="12"/>
        <v>1</v>
      </c>
      <c r="D98" s="44">
        <f>'Monthly Data'!M98</f>
        <v>81449144.354345649</v>
      </c>
      <c r="E98" s="44">
        <f>'Monthly Data'!BQ98</f>
        <v>2622.1474584490907</v>
      </c>
      <c r="F98" s="46">
        <f t="shared" ca="1" si="15"/>
        <v>539.1400000000001</v>
      </c>
      <c r="G98" s="46">
        <f t="shared" ca="1" si="15"/>
        <v>0</v>
      </c>
      <c r="H98" s="46">
        <f>'Monthly Data'!V98</f>
        <v>730276.2</v>
      </c>
      <c r="I98" s="46">
        <f>'Monthly Data'!BG98</f>
        <v>97</v>
      </c>
      <c r="J98" s="46">
        <f>'Monthly Data'!BC98</f>
        <v>0</v>
      </c>
      <c r="K98" s="46">
        <f>'Monthly Data'!O98</f>
        <v>1002</v>
      </c>
      <c r="L98" s="46">
        <f>'Monthly Data'!BH98</f>
        <v>31</v>
      </c>
      <c r="N98" s="29">
        <f>'GS&gt;50 PW (2)'!$B$6</f>
        <v>-65109283.238350697</v>
      </c>
      <c r="O98" s="29">
        <f ca="1">F98*'GS&gt;50 PW (2)'!$B$7</f>
        <v>7644957.3356839577</v>
      </c>
      <c r="P98" s="29">
        <f ca="1">G98*'GS&gt;50 PW (2)'!$B$8</f>
        <v>0</v>
      </c>
      <c r="Q98" s="29">
        <f>H98*'GS&gt;50 PW (2)'!$B$9</f>
        <v>30168446.994777557</v>
      </c>
      <c r="R98" s="29">
        <f>I98*'GS&gt;50 PW (2)'!$B$10</f>
        <v>-4798379.1859844886</v>
      </c>
      <c r="S98" s="29">
        <f>J98*'GS&gt;50 PW (2)'!$B$11</f>
        <v>0</v>
      </c>
      <c r="T98" s="29">
        <f>K98*'GS&gt;50 PW (2)'!$B$12</f>
        <v>52076105.330124617</v>
      </c>
      <c r="U98" s="29">
        <f>L98*'GS&gt;50 PW (2)'!$B$13</f>
        <v>59591708.09976133</v>
      </c>
      <c r="V98" s="28">
        <f t="shared" ca="1" si="13"/>
        <v>79573555.336012274</v>
      </c>
    </row>
    <row r="99" spans="1:26" x14ac:dyDescent="0.2">
      <c r="A99" s="45">
        <f>'Monthly Data'!A99</f>
        <v>43132</v>
      </c>
      <c r="B99" s="29">
        <f t="shared" si="11"/>
        <v>2018</v>
      </c>
      <c r="C99" s="29">
        <f t="shared" si="12"/>
        <v>2</v>
      </c>
      <c r="D99" s="44">
        <f>'Monthly Data'!M99</f>
        <v>72337566.354345649</v>
      </c>
      <c r="E99" s="44">
        <f>'Monthly Data'!BQ99</f>
        <v>2573.1917456725118</v>
      </c>
      <c r="F99" s="46">
        <f t="shared" ca="1" si="15"/>
        <v>473.45</v>
      </c>
      <c r="G99" s="46">
        <f t="shared" ca="1" si="15"/>
        <v>0</v>
      </c>
      <c r="H99" s="46">
        <f>'Monthly Data'!V99</f>
        <v>730276.2</v>
      </c>
      <c r="I99" s="46">
        <f>'Monthly Data'!BG99</f>
        <v>98</v>
      </c>
      <c r="J99" s="46">
        <f>'Monthly Data'!BC99</f>
        <v>0</v>
      </c>
      <c r="K99" s="46">
        <f>'Monthly Data'!O99</f>
        <v>1004</v>
      </c>
      <c r="L99" s="46">
        <f>'Monthly Data'!BH99</f>
        <v>28</v>
      </c>
      <c r="N99" s="29">
        <f>'GS&gt;50 PW (2)'!$B$6</f>
        <v>-65109283.238350697</v>
      </c>
      <c r="O99" s="29">
        <f ca="1">F99*'GS&gt;50 PW (2)'!$B$7</f>
        <v>6713478.9675771948</v>
      </c>
      <c r="P99" s="29">
        <f ca="1">G99*'GS&gt;50 PW (2)'!$B$8</f>
        <v>0</v>
      </c>
      <c r="Q99" s="29">
        <f>H99*'GS&gt;50 PW (2)'!$B$9</f>
        <v>30168446.994777557</v>
      </c>
      <c r="R99" s="29">
        <f>I99*'GS&gt;50 PW (2)'!$B$10</f>
        <v>-4847847.0126441224</v>
      </c>
      <c r="S99" s="29">
        <f>J99*'GS&gt;50 PW (2)'!$B$11</f>
        <v>0</v>
      </c>
      <c r="T99" s="29">
        <f>K99*'GS&gt;50 PW (2)'!$B$12</f>
        <v>52180049.652140833</v>
      </c>
      <c r="U99" s="29">
        <f>L99*'GS&gt;50 PW (2)'!$B$13</f>
        <v>53824768.606236041</v>
      </c>
      <c r="V99" s="28">
        <f t="shared" ca="1" si="13"/>
        <v>72929613.969736814</v>
      </c>
    </row>
    <row r="100" spans="1:26" x14ac:dyDescent="0.2">
      <c r="A100" s="45">
        <f>'Monthly Data'!A100</f>
        <v>43160</v>
      </c>
      <c r="B100" s="29">
        <f t="shared" si="11"/>
        <v>2018</v>
      </c>
      <c r="C100" s="29">
        <f t="shared" si="12"/>
        <v>3</v>
      </c>
      <c r="D100" s="44">
        <f>'Monthly Data'!M100</f>
        <v>77756033.354345649</v>
      </c>
      <c r="E100" s="44">
        <f>'Monthly Data'!BQ100</f>
        <v>2488.3523218876617</v>
      </c>
      <c r="F100" s="46">
        <f t="shared" ca="1" si="15"/>
        <v>394.31999999999988</v>
      </c>
      <c r="G100" s="46">
        <f t="shared" ca="1" si="15"/>
        <v>3.0000000000000072E-2</v>
      </c>
      <c r="H100" s="46">
        <f>'Monthly Data'!V100</f>
        <v>730276.2</v>
      </c>
      <c r="I100" s="46">
        <f>'Monthly Data'!BG100</f>
        <v>99</v>
      </c>
      <c r="J100" s="46">
        <f>'Monthly Data'!BC100</f>
        <v>0</v>
      </c>
      <c r="K100" s="46">
        <f>'Monthly Data'!O100</f>
        <v>1008</v>
      </c>
      <c r="L100" s="46">
        <f>'Monthly Data'!BH100</f>
        <v>31</v>
      </c>
      <c r="N100" s="29">
        <f>'GS&gt;50 PW (2)'!$B$6</f>
        <v>-65109283.238350697</v>
      </c>
      <c r="O100" s="29">
        <f ca="1">F100*'GS&gt;50 PW (2)'!$B$7</f>
        <v>5591422.5926603414</v>
      </c>
      <c r="P100" s="29">
        <f ca="1">G100*'GS&gt;50 PW (2)'!$B$8</f>
        <v>1448.0018408694905</v>
      </c>
      <c r="Q100" s="29">
        <f>H100*'GS&gt;50 PW (2)'!$B$9</f>
        <v>30168446.994777557</v>
      </c>
      <c r="R100" s="29">
        <f>I100*'GS&gt;50 PW (2)'!$B$10</f>
        <v>-4897314.8393037561</v>
      </c>
      <c r="S100" s="29">
        <f>J100*'GS&gt;50 PW (2)'!$B$11</f>
        <v>0</v>
      </c>
      <c r="T100" s="29">
        <f>K100*'GS&gt;50 PW (2)'!$B$12</f>
        <v>52387938.296173267</v>
      </c>
      <c r="U100" s="29">
        <f>L100*'GS&gt;50 PW (2)'!$B$13</f>
        <v>59591708.09976133</v>
      </c>
      <c r="V100" s="28">
        <f t="shared" ca="1" si="13"/>
        <v>77734365.907558918</v>
      </c>
    </row>
    <row r="101" spans="1:26" x14ac:dyDescent="0.2">
      <c r="A101" s="45">
        <f>'Monthly Data'!A101</f>
        <v>43191</v>
      </c>
      <c r="B101" s="29">
        <f t="shared" si="11"/>
        <v>2018</v>
      </c>
      <c r="C101" s="29">
        <f t="shared" si="12"/>
        <v>4</v>
      </c>
      <c r="D101" s="44">
        <f>'Monthly Data'!M101</f>
        <v>74194021.354345649</v>
      </c>
      <c r="E101" s="44">
        <f>'Monthly Data'!BQ101</f>
        <v>2458.383742688723</v>
      </c>
      <c r="F101" s="46">
        <f t="shared" ca="1" si="15"/>
        <v>220.23999999999995</v>
      </c>
      <c r="G101" s="46">
        <f t="shared" ca="1" si="15"/>
        <v>1.45</v>
      </c>
      <c r="H101" s="46">
        <f>'Monthly Data'!V101</f>
        <v>730276.2</v>
      </c>
      <c r="I101" s="46">
        <f>'Monthly Data'!BG101</f>
        <v>100</v>
      </c>
      <c r="J101" s="46">
        <f>'Monthly Data'!BC101</f>
        <v>0</v>
      </c>
      <c r="K101" s="46">
        <f>'Monthly Data'!O101</f>
        <v>1006</v>
      </c>
      <c r="L101" s="46">
        <f>'Monthly Data'!BH101</f>
        <v>30</v>
      </c>
      <c r="N101" s="29">
        <f>'GS&gt;50 PW (2)'!$B$6</f>
        <v>-65109283.238350697</v>
      </c>
      <c r="O101" s="29">
        <f ca="1">F101*'GS&gt;50 PW (2)'!$B$7</f>
        <v>3122983.647310595</v>
      </c>
      <c r="P101" s="29">
        <f ca="1">G101*'GS&gt;50 PW (2)'!$B$8</f>
        <v>69986.755642025208</v>
      </c>
      <c r="Q101" s="29">
        <f>H101*'GS&gt;50 PW (2)'!$B$9</f>
        <v>30168446.994777557</v>
      </c>
      <c r="R101" s="29">
        <f>I101*'GS&gt;50 PW (2)'!$B$10</f>
        <v>-4946782.6659633899</v>
      </c>
      <c r="S101" s="29">
        <f>J101*'GS&gt;50 PW (2)'!$B$11</f>
        <v>0</v>
      </c>
      <c r="T101" s="29">
        <f>K101*'GS&gt;50 PW (2)'!$B$12</f>
        <v>52283993.97415705</v>
      </c>
      <c r="U101" s="29">
        <f>L101*'GS&gt;50 PW (2)'!$B$13</f>
        <v>57669394.935252905</v>
      </c>
      <c r="V101" s="28">
        <f t="shared" ca="1" si="13"/>
        <v>73258740.402826041</v>
      </c>
    </row>
    <row r="102" spans="1:26" x14ac:dyDescent="0.2">
      <c r="A102" s="45">
        <f>'Monthly Data'!A102</f>
        <v>43221</v>
      </c>
      <c r="B102" s="29">
        <f t="shared" si="11"/>
        <v>2018</v>
      </c>
      <c r="C102" s="29">
        <f t="shared" si="12"/>
        <v>5</v>
      </c>
      <c r="D102" s="44">
        <f>'Monthly Data'!M102</f>
        <v>76750861.354345649</v>
      </c>
      <c r="E102" s="44">
        <f>'Monthly Data'!BQ102</f>
        <v>2456.1847591636474</v>
      </c>
      <c r="F102" s="46">
        <f t="shared" ca="1" si="15"/>
        <v>68.61</v>
      </c>
      <c r="G102" s="46">
        <f t="shared" ca="1" si="15"/>
        <v>50.69</v>
      </c>
      <c r="H102" s="46">
        <f>'Monthly Data'!V102</f>
        <v>730276.2</v>
      </c>
      <c r="I102" s="46">
        <f>'Monthly Data'!BG102</f>
        <v>101</v>
      </c>
      <c r="J102" s="46">
        <f>'Monthly Data'!BC102</f>
        <v>0</v>
      </c>
      <c r="K102" s="46">
        <f>'Monthly Data'!O102</f>
        <v>1008</v>
      </c>
      <c r="L102" s="46">
        <f>'Monthly Data'!BH102</f>
        <v>31</v>
      </c>
      <c r="N102" s="29">
        <f>'GS&gt;50 PW (2)'!$B$6</f>
        <v>-65109283.238350697</v>
      </c>
      <c r="O102" s="29">
        <f ca="1">F102*'GS&gt;50 PW (2)'!$B$7</f>
        <v>972883.70887204853</v>
      </c>
      <c r="P102" s="29">
        <f ca="1">G102*'GS&gt;50 PW (2)'!$B$8</f>
        <v>2446640.4437891431</v>
      </c>
      <c r="Q102" s="29">
        <f>H102*'GS&gt;50 PW (2)'!$B$9</f>
        <v>30168446.994777557</v>
      </c>
      <c r="R102" s="29">
        <f>I102*'GS&gt;50 PW (2)'!$B$10</f>
        <v>-4996250.4926230237</v>
      </c>
      <c r="S102" s="29">
        <f>J102*'GS&gt;50 PW (2)'!$B$11</f>
        <v>0</v>
      </c>
      <c r="T102" s="29">
        <f>K102*'GS&gt;50 PW (2)'!$B$12</f>
        <v>52387938.296173267</v>
      </c>
      <c r="U102" s="29">
        <f>L102*'GS&gt;50 PW (2)'!$B$13</f>
        <v>59591708.09976133</v>
      </c>
      <c r="V102" s="28">
        <f t="shared" ca="1" si="13"/>
        <v>75462083.812399626</v>
      </c>
    </row>
    <row r="103" spans="1:26" x14ac:dyDescent="0.2">
      <c r="A103" s="45">
        <f>'Monthly Data'!A103</f>
        <v>43252</v>
      </c>
      <c r="B103" s="29">
        <f t="shared" si="11"/>
        <v>2018</v>
      </c>
      <c r="C103" s="29">
        <f t="shared" si="12"/>
        <v>6</v>
      </c>
      <c r="D103" s="44">
        <f>'Monthly Data'!M103</f>
        <v>78364231.354345649</v>
      </c>
      <c r="E103" s="44">
        <f>'Monthly Data'!BQ103</f>
        <v>2692.9289125204691</v>
      </c>
      <c r="F103" s="46">
        <f t="shared" ca="1" si="15"/>
        <v>2.7299999999999995</v>
      </c>
      <c r="G103" s="46">
        <f t="shared" ca="1" si="15"/>
        <v>145.17999999999998</v>
      </c>
      <c r="H103" s="46">
        <f>'Monthly Data'!V103</f>
        <v>730276.2</v>
      </c>
      <c r="I103" s="46">
        <f>'Monthly Data'!BG103</f>
        <v>102</v>
      </c>
      <c r="J103" s="46">
        <f>'Monthly Data'!BC103</f>
        <v>0</v>
      </c>
      <c r="K103" s="46">
        <f>'Monthly Data'!O103</f>
        <v>970</v>
      </c>
      <c r="L103" s="46">
        <f>'Monthly Data'!BH103</f>
        <v>30</v>
      </c>
      <c r="N103" s="29">
        <f>'GS&gt;50 PW (2)'!$B$6</f>
        <v>-65109283.238350697</v>
      </c>
      <c r="O103" s="29">
        <f ca="1">F103*'GS&gt;50 PW (2)'!$B$7</f>
        <v>38711.157633299692</v>
      </c>
      <c r="P103" s="29">
        <f ca="1">G103*'GS&gt;50 PW (2)'!$B$8</f>
        <v>7007363.5752477366</v>
      </c>
      <c r="Q103" s="29">
        <f>H103*'GS&gt;50 PW (2)'!$B$9</f>
        <v>30168446.994777557</v>
      </c>
      <c r="R103" s="29">
        <f>I103*'GS&gt;50 PW (2)'!$B$10</f>
        <v>-5045718.3192826584</v>
      </c>
      <c r="S103" s="29">
        <f>J103*'GS&gt;50 PW (2)'!$B$11</f>
        <v>0</v>
      </c>
      <c r="T103" s="29">
        <f>K103*'GS&gt;50 PW (2)'!$B$12</f>
        <v>50412996.177865148</v>
      </c>
      <c r="U103" s="29">
        <f>L103*'GS&gt;50 PW (2)'!$B$13</f>
        <v>57669394.935252905</v>
      </c>
      <c r="V103" s="28">
        <f t="shared" ca="1" si="13"/>
        <v>75141911.283143282</v>
      </c>
    </row>
    <row r="104" spans="1:26" x14ac:dyDescent="0.2">
      <c r="A104" s="45">
        <f>'Monthly Data'!A104</f>
        <v>43282</v>
      </c>
      <c r="B104" s="29">
        <f t="shared" si="11"/>
        <v>2018</v>
      </c>
      <c r="C104" s="29">
        <f t="shared" si="12"/>
        <v>7</v>
      </c>
      <c r="D104" s="44">
        <f>'Monthly Data'!M104</f>
        <v>83718407.354345649</v>
      </c>
      <c r="E104" s="44">
        <f>'Monthly Data'!BQ104</f>
        <v>2784.117304767065</v>
      </c>
      <c r="F104" s="46">
        <f t="shared" ca="1" si="15"/>
        <v>0</v>
      </c>
      <c r="G104" s="46">
        <f t="shared" ca="1" si="15"/>
        <v>268.18999999999994</v>
      </c>
      <c r="H104" s="46">
        <f>'Monthly Data'!V104</f>
        <v>730276.2</v>
      </c>
      <c r="I104" s="46">
        <f>'Monthly Data'!BG104</f>
        <v>103</v>
      </c>
      <c r="J104" s="46">
        <f>'Monthly Data'!BC104</f>
        <v>0</v>
      </c>
      <c r="K104" s="46">
        <f>'Monthly Data'!O104</f>
        <v>970</v>
      </c>
      <c r="L104" s="46">
        <f>'Monthly Data'!BH104</f>
        <v>31</v>
      </c>
      <c r="N104" s="29">
        <f>'GS&gt;50 PW (2)'!$B$6</f>
        <v>-65109283.238350697</v>
      </c>
      <c r="O104" s="29">
        <f ca="1">F104*'GS&gt;50 PW (2)'!$B$7</f>
        <v>0</v>
      </c>
      <c r="P104" s="29">
        <f ca="1">G104*'GS&gt;50 PW (2)'!$B$8</f>
        <v>12944653.790092921</v>
      </c>
      <c r="Q104" s="29">
        <f>H104*'GS&gt;50 PW (2)'!$B$9</f>
        <v>30168446.994777557</v>
      </c>
      <c r="R104" s="29">
        <f>I104*'GS&gt;50 PW (2)'!$B$10</f>
        <v>-5095186.1459422922</v>
      </c>
      <c r="S104" s="29">
        <f>J104*'GS&gt;50 PW (2)'!$B$11</f>
        <v>0</v>
      </c>
      <c r="T104" s="29">
        <f>K104*'GS&gt;50 PW (2)'!$B$12</f>
        <v>50412996.177865148</v>
      </c>
      <c r="U104" s="29">
        <f>L104*'GS&gt;50 PW (2)'!$B$13</f>
        <v>59591708.09976133</v>
      </c>
      <c r="V104" s="28">
        <f t="shared" ca="1" si="13"/>
        <v>82913335.67820397</v>
      </c>
    </row>
    <row r="105" spans="1:26" x14ac:dyDescent="0.2">
      <c r="A105" s="45">
        <f>'Monthly Data'!A105</f>
        <v>43313</v>
      </c>
      <c r="B105" s="29">
        <f t="shared" si="11"/>
        <v>2018</v>
      </c>
      <c r="C105" s="29">
        <f t="shared" si="12"/>
        <v>8</v>
      </c>
      <c r="D105" s="44">
        <f>'Monthly Data'!M105</f>
        <v>83875079.354345649</v>
      </c>
      <c r="E105" s="44">
        <f>'Monthly Data'!BQ105</f>
        <v>2789.3275475339424</v>
      </c>
      <c r="F105" s="46">
        <f t="shared" ca="1" si="15"/>
        <v>0</v>
      </c>
      <c r="G105" s="46">
        <f t="shared" ca="1" si="15"/>
        <v>239.59000000000006</v>
      </c>
      <c r="H105" s="46">
        <f>'Monthly Data'!V105</f>
        <v>730276.2</v>
      </c>
      <c r="I105" s="46">
        <f>'Monthly Data'!BG105</f>
        <v>104</v>
      </c>
      <c r="J105" s="46">
        <f>'Monthly Data'!BC105</f>
        <v>0</v>
      </c>
      <c r="K105" s="46">
        <f>'Monthly Data'!O105</f>
        <v>970</v>
      </c>
      <c r="L105" s="46">
        <f>'Monthly Data'!BH105</f>
        <v>31</v>
      </c>
      <c r="N105" s="29">
        <f>'GS&gt;50 PW (2)'!$B$6</f>
        <v>-65109283.238350697</v>
      </c>
      <c r="O105" s="29">
        <f ca="1">F105*'GS&gt;50 PW (2)'!$B$7</f>
        <v>0</v>
      </c>
      <c r="P105" s="29">
        <f ca="1">G105*'GS&gt;50 PW (2)'!$B$8</f>
        <v>11564225.368464015</v>
      </c>
      <c r="Q105" s="29">
        <f>H105*'GS&gt;50 PW (2)'!$B$9</f>
        <v>30168446.994777557</v>
      </c>
      <c r="R105" s="29">
        <f>I105*'GS&gt;50 PW (2)'!$B$10</f>
        <v>-5144653.972601926</v>
      </c>
      <c r="S105" s="29">
        <f>J105*'GS&gt;50 PW (2)'!$B$11</f>
        <v>0</v>
      </c>
      <c r="T105" s="29">
        <f>K105*'GS&gt;50 PW (2)'!$B$12</f>
        <v>50412996.177865148</v>
      </c>
      <c r="U105" s="29">
        <f>L105*'GS&gt;50 PW (2)'!$B$13</f>
        <v>59591708.09976133</v>
      </c>
      <c r="V105" s="28">
        <f t="shared" ca="1" si="13"/>
        <v>81483439.429915428</v>
      </c>
    </row>
    <row r="106" spans="1:26" x14ac:dyDescent="0.2">
      <c r="A106" s="45">
        <f>'Monthly Data'!A106</f>
        <v>43344</v>
      </c>
      <c r="B106" s="29">
        <f t="shared" si="11"/>
        <v>2018</v>
      </c>
      <c r="C106" s="29">
        <f t="shared" si="12"/>
        <v>9</v>
      </c>
      <c r="D106" s="44">
        <f>'Monthly Data'!M106</f>
        <v>76344035.354345649</v>
      </c>
      <c r="E106" s="44">
        <f>'Monthly Data'!BQ106</f>
        <v>2612.7322160967024</v>
      </c>
      <c r="F106" s="46">
        <f t="shared" ca="1" si="15"/>
        <v>5.2099999999999991</v>
      </c>
      <c r="G106" s="46">
        <f t="shared" ca="1" si="15"/>
        <v>132.95000000000002</v>
      </c>
      <c r="H106" s="46">
        <f>'Monthly Data'!V106</f>
        <v>730276.2</v>
      </c>
      <c r="I106" s="46">
        <f>'Monthly Data'!BG106</f>
        <v>105</v>
      </c>
      <c r="J106" s="46">
        <f>'Monthly Data'!BC106</f>
        <v>0</v>
      </c>
      <c r="K106" s="46">
        <f>'Monthly Data'!O106</f>
        <v>974</v>
      </c>
      <c r="L106" s="46">
        <f>'Monthly Data'!BH106</f>
        <v>30</v>
      </c>
      <c r="N106" s="29">
        <f>'GS&gt;50 PW (2)'!$B$6</f>
        <v>-65109283.238350697</v>
      </c>
      <c r="O106" s="29">
        <f ca="1">F106*'GS&gt;50 PW (2)'!$B$7</f>
        <v>73877.337461352159</v>
      </c>
      <c r="P106" s="29">
        <f ca="1">G106*'GS&gt;50 PW (2)'!$B$8</f>
        <v>6417061.4914532769</v>
      </c>
      <c r="Q106" s="29">
        <f>H106*'GS&gt;50 PW (2)'!$B$9</f>
        <v>30168446.994777557</v>
      </c>
      <c r="R106" s="29">
        <f>I106*'GS&gt;50 PW (2)'!$B$10</f>
        <v>-5194121.7992615597</v>
      </c>
      <c r="S106" s="29">
        <f>J106*'GS&gt;50 PW (2)'!$B$11</f>
        <v>0</v>
      </c>
      <c r="T106" s="29">
        <f>K106*'GS&gt;50 PW (2)'!$B$12</f>
        <v>50620884.821897581</v>
      </c>
      <c r="U106" s="29">
        <f>L106*'GS&gt;50 PW (2)'!$B$13</f>
        <v>57669394.935252905</v>
      </c>
      <c r="V106" s="28">
        <f t="shared" ca="1" si="13"/>
        <v>74646260.543230414</v>
      </c>
    </row>
    <row r="107" spans="1:26" x14ac:dyDescent="0.2">
      <c r="A107" s="45">
        <v>43374</v>
      </c>
      <c r="B107" s="29">
        <f t="shared" si="11"/>
        <v>2018</v>
      </c>
      <c r="C107" s="29">
        <f t="shared" si="12"/>
        <v>10</v>
      </c>
      <c r="D107" s="44">
        <f>'Monthly Data'!M107</f>
        <v>72532572.354345649</v>
      </c>
      <c r="E107" s="44">
        <f>'Monthly Data'!BQ107</f>
        <v>2407.1609038346492</v>
      </c>
      <c r="F107" s="46">
        <f t="shared" ca="1" si="15"/>
        <v>90.66</v>
      </c>
      <c r="G107" s="46">
        <f t="shared" ca="1" si="15"/>
        <v>27.9</v>
      </c>
      <c r="H107" s="46">
        <f>'Monthly Data'!V107</f>
        <v>730276.2</v>
      </c>
      <c r="I107" s="46">
        <f>'Monthly Data'!BG107</f>
        <v>106</v>
      </c>
      <c r="J107" s="46">
        <f>'Monthly Data'!BC107</f>
        <v>0</v>
      </c>
      <c r="K107" s="46">
        <f>'Monthly Data'!O107</f>
        <v>972</v>
      </c>
      <c r="L107" s="46">
        <f>'Monthly Data'!BH107</f>
        <v>31</v>
      </c>
      <c r="N107" s="29">
        <f>'GS&gt;50 PW (2)'!$B$6</f>
        <v>-65109283.238350697</v>
      </c>
      <c r="O107" s="29">
        <f ca="1">F107*'GS&gt;50 PW (2)'!$B$7</f>
        <v>1285550.7512948536</v>
      </c>
      <c r="P107" s="29">
        <f ca="1">G107*'GS&gt;50 PW (2)'!$B$8</f>
        <v>1346641.7120086229</v>
      </c>
      <c r="Q107" s="29">
        <f>H107*'GS&gt;50 PW (2)'!$B$9</f>
        <v>30168446.994777557</v>
      </c>
      <c r="R107" s="29">
        <f>I107*'GS&gt;50 PW (2)'!$B$10</f>
        <v>-5243589.6259211935</v>
      </c>
      <c r="S107" s="29">
        <f>J107*'GS&gt;50 PW (2)'!$B$11</f>
        <v>0</v>
      </c>
      <c r="T107" s="29">
        <f>K107*'GS&gt;50 PW (2)'!$B$12</f>
        <v>50516940.499881364</v>
      </c>
      <c r="U107" s="29">
        <f>L107*'GS&gt;50 PW (2)'!$B$13</f>
        <v>59591708.09976133</v>
      </c>
      <c r="V107" s="28">
        <f t="shared" ca="1" si="13"/>
        <v>72556415.193451837</v>
      </c>
    </row>
    <row r="108" spans="1:26" x14ac:dyDescent="0.2">
      <c r="A108" s="45">
        <v>43405</v>
      </c>
      <c r="B108" s="29">
        <f t="shared" si="11"/>
        <v>2018</v>
      </c>
      <c r="C108" s="29">
        <f t="shared" si="12"/>
        <v>11</v>
      </c>
      <c r="D108" s="44">
        <f>'Monthly Data'!M108</f>
        <v>72249019.354345649</v>
      </c>
      <c r="E108" s="44">
        <f>'Monthly Data'!BQ108</f>
        <v>2477.675560848616</v>
      </c>
      <c r="F108" s="46">
        <f t="shared" ca="1" si="15"/>
        <v>264.88</v>
      </c>
      <c r="G108" s="46">
        <f t="shared" ca="1" si="15"/>
        <v>0.69000000000000006</v>
      </c>
      <c r="H108" s="46">
        <f>'Monthly Data'!V108</f>
        <v>730276.2</v>
      </c>
      <c r="I108" s="46">
        <f>'Monthly Data'!BG108</f>
        <v>107</v>
      </c>
      <c r="J108" s="46">
        <f>'Monthly Data'!BC108</f>
        <v>0</v>
      </c>
      <c r="K108" s="46">
        <f>'Monthly Data'!O108</f>
        <v>972</v>
      </c>
      <c r="L108" s="46">
        <f>'Monthly Data'!BH108</f>
        <v>30</v>
      </c>
      <c r="N108" s="29">
        <f>'GS&gt;50 PW (2)'!$B$6</f>
        <v>-65109283.238350697</v>
      </c>
      <c r="O108" s="29">
        <f ca="1">F108*'GS&gt;50 PW (2)'!$B$7</f>
        <v>3755974.8842155398</v>
      </c>
      <c r="P108" s="29">
        <f ca="1">G108*'GS&gt;50 PW (2)'!$B$8</f>
        <v>33304.042339998203</v>
      </c>
      <c r="Q108" s="29">
        <f>H108*'GS&gt;50 PW (2)'!$B$9</f>
        <v>30168446.994777557</v>
      </c>
      <c r="R108" s="29">
        <f>I108*'GS&gt;50 PW (2)'!$B$10</f>
        <v>-5293057.4525808273</v>
      </c>
      <c r="S108" s="29">
        <f>J108*'GS&gt;50 PW (2)'!$B$11</f>
        <v>0</v>
      </c>
      <c r="T108" s="29">
        <f>K108*'GS&gt;50 PW (2)'!$B$12</f>
        <v>50516940.499881364</v>
      </c>
      <c r="U108" s="29">
        <f>L108*'GS&gt;50 PW (2)'!$B$13</f>
        <v>57669394.935252905</v>
      </c>
      <c r="V108" s="28">
        <f t="shared" ca="1" si="13"/>
        <v>71741720.665535837</v>
      </c>
    </row>
    <row r="109" spans="1:26" x14ac:dyDescent="0.2">
      <c r="A109" s="45">
        <v>43435</v>
      </c>
      <c r="B109" s="29">
        <f t="shared" si="11"/>
        <v>2018</v>
      </c>
      <c r="C109" s="29">
        <f t="shared" si="12"/>
        <v>12</v>
      </c>
      <c r="D109" s="44">
        <f>'Monthly Data'!M109</f>
        <v>71570246.354345649</v>
      </c>
      <c r="E109" s="44">
        <f>'Monthly Data'!BQ109</f>
        <v>2370.3466368929476</v>
      </c>
      <c r="F109" s="46">
        <f t="shared" ca="1" si="15"/>
        <v>413.65</v>
      </c>
      <c r="G109" s="46">
        <f t="shared" ca="1" si="15"/>
        <v>0</v>
      </c>
      <c r="H109" s="46">
        <f>'Monthly Data'!V109</f>
        <v>730276.2</v>
      </c>
      <c r="I109" s="46">
        <f>'Monthly Data'!BG109</f>
        <v>108</v>
      </c>
      <c r="J109" s="46">
        <f>'Monthly Data'!BC109</f>
        <v>1</v>
      </c>
      <c r="K109" s="46">
        <f>'Monthly Data'!O109</f>
        <v>974</v>
      </c>
      <c r="L109" s="46">
        <f>'Monthly Data'!BH109</f>
        <v>31</v>
      </c>
      <c r="N109" s="29">
        <f>'GS&gt;50 PW (2)'!$B$6</f>
        <v>-65109283.238350697</v>
      </c>
      <c r="O109" s="29">
        <f ca="1">F109*'GS&gt;50 PW (2)'!$B$7</f>
        <v>5865520.2765620584</v>
      </c>
      <c r="P109" s="29">
        <f ca="1">G109*'GS&gt;50 PW (2)'!$B$8</f>
        <v>0</v>
      </c>
      <c r="Q109" s="29">
        <f>H109*'GS&gt;50 PW (2)'!$B$9</f>
        <v>30168446.994777557</v>
      </c>
      <c r="R109" s="29">
        <f>I109*'GS&gt;50 PW (2)'!$B$10</f>
        <v>-5342525.2792404611</v>
      </c>
      <c r="S109" s="29">
        <f>J109*'GS&gt;50 PW (2)'!$B$11</f>
        <v>-3192226.1883302699</v>
      </c>
      <c r="T109" s="29">
        <f>K109*'GS&gt;50 PW (2)'!$B$12</f>
        <v>50620884.821897581</v>
      </c>
      <c r="U109" s="29">
        <f>L109*'GS&gt;50 PW (2)'!$B$13</f>
        <v>59591708.09976133</v>
      </c>
      <c r="V109" s="28">
        <f t="shared" ca="1" si="13"/>
        <v>72602525.487077087</v>
      </c>
    </row>
    <row r="110" spans="1:26" x14ac:dyDescent="0.2">
      <c r="A110" s="45">
        <v>43466</v>
      </c>
      <c r="B110" s="29">
        <f t="shared" si="11"/>
        <v>2019</v>
      </c>
      <c r="C110" s="29">
        <f t="shared" si="12"/>
        <v>1</v>
      </c>
      <c r="D110" s="44">
        <f>'Monthly Data'!M110</f>
        <v>78816325.149707466</v>
      </c>
      <c r="E110" s="44">
        <f>'Monthly Data'!BQ110</f>
        <v>2610.3306997982204</v>
      </c>
      <c r="F110" s="46">
        <f t="shared" ref="F110:G125" ca="1" si="16">F98</f>
        <v>539.1400000000001</v>
      </c>
      <c r="G110" s="46">
        <f t="shared" ca="1" si="16"/>
        <v>0</v>
      </c>
      <c r="H110" s="46">
        <f>'Monthly Data'!V110</f>
        <v>744439.6</v>
      </c>
      <c r="I110" s="46">
        <f>'Monthly Data'!BG110</f>
        <v>109</v>
      </c>
      <c r="J110" s="46">
        <f>'Monthly Data'!BC110</f>
        <v>0</v>
      </c>
      <c r="K110" s="46">
        <f>'Monthly Data'!O110</f>
        <v>974</v>
      </c>
      <c r="L110" s="46">
        <f>'Monthly Data'!BH110</f>
        <v>31</v>
      </c>
      <c r="N110" s="29">
        <f>'GS&gt;50 PW (2)'!$B$6</f>
        <v>-65109283.238350697</v>
      </c>
      <c r="O110" s="29">
        <f ca="1">F110*'GS&gt;50 PW (2)'!$B$7</f>
        <v>7644957.3356839577</v>
      </c>
      <c r="P110" s="29">
        <f ca="1">G110*'GS&gt;50 PW (2)'!$B$8</f>
        <v>0</v>
      </c>
      <c r="Q110" s="29">
        <f>H110*'GS&gt;50 PW (2)'!$B$9</f>
        <v>30753551.345933784</v>
      </c>
      <c r="R110" s="29">
        <f>I110*'GS&gt;50 PW (2)'!$B$10</f>
        <v>-5391993.1059000948</v>
      </c>
      <c r="S110" s="29">
        <f>J110*'GS&gt;50 PW (2)'!$B$11</f>
        <v>0</v>
      </c>
      <c r="T110" s="29">
        <f>K110*'GS&gt;50 PW (2)'!$B$12</f>
        <v>50620884.821897581</v>
      </c>
      <c r="U110" s="29">
        <f>L110*'GS&gt;50 PW (2)'!$B$13</f>
        <v>59591708.09976133</v>
      </c>
      <c r="V110" s="28">
        <f t="shared" ca="1" si="13"/>
        <v>78109825.259025857</v>
      </c>
    </row>
    <row r="111" spans="1:26" x14ac:dyDescent="0.2">
      <c r="A111" s="45">
        <v>43497</v>
      </c>
      <c r="B111" s="29">
        <f t="shared" si="11"/>
        <v>2019</v>
      </c>
      <c r="C111" s="29">
        <f t="shared" si="12"/>
        <v>2</v>
      </c>
      <c r="D111" s="44">
        <f>'Monthly Data'!M111</f>
        <v>71346245.149707466</v>
      </c>
      <c r="E111" s="44">
        <f>'Monthly Data'!BQ111</f>
        <v>2621.4816706976585</v>
      </c>
      <c r="F111" s="46">
        <f t="shared" ca="1" si="16"/>
        <v>473.45</v>
      </c>
      <c r="G111" s="46">
        <f t="shared" ca="1" si="16"/>
        <v>0</v>
      </c>
      <c r="H111" s="46">
        <f>'Monthly Data'!V111</f>
        <v>744439.6</v>
      </c>
      <c r="I111" s="46">
        <f>'Monthly Data'!BG111</f>
        <v>110</v>
      </c>
      <c r="J111" s="46">
        <f>'Monthly Data'!BC111</f>
        <v>0</v>
      </c>
      <c r="K111" s="46">
        <f>'Monthly Data'!O111</f>
        <v>972</v>
      </c>
      <c r="L111" s="46">
        <f>'Monthly Data'!BH111</f>
        <v>28</v>
      </c>
      <c r="N111" s="29">
        <f>'GS&gt;50 PW (2)'!$B$6</f>
        <v>-65109283.238350697</v>
      </c>
      <c r="O111" s="29">
        <f ca="1">F111*'GS&gt;50 PW (2)'!$B$7</f>
        <v>6713478.9675771948</v>
      </c>
      <c r="P111" s="29">
        <f ca="1">G111*'GS&gt;50 PW (2)'!$B$8</f>
        <v>0</v>
      </c>
      <c r="Q111" s="29">
        <f>H111*'GS&gt;50 PW (2)'!$B$9</f>
        <v>30753551.345933784</v>
      </c>
      <c r="R111" s="29">
        <f>I111*'GS&gt;50 PW (2)'!$B$10</f>
        <v>-5441460.9325597296</v>
      </c>
      <c r="S111" s="29">
        <f>J111*'GS&gt;50 PW (2)'!$B$11</f>
        <v>0</v>
      </c>
      <c r="T111" s="29">
        <f>K111*'GS&gt;50 PW (2)'!$B$12</f>
        <v>50516940.499881364</v>
      </c>
      <c r="U111" s="29">
        <f>L111*'GS&gt;50 PW (2)'!$B$13</f>
        <v>53824768.606236041</v>
      </c>
      <c r="V111" s="28">
        <f t="shared" ca="1" si="13"/>
        <v>71257995.248717964</v>
      </c>
    </row>
    <row r="112" spans="1:26" x14ac:dyDescent="0.2">
      <c r="A112" s="45">
        <v>43525</v>
      </c>
      <c r="B112" s="29">
        <f t="shared" si="11"/>
        <v>2019</v>
      </c>
      <c r="C112" s="29">
        <f t="shared" si="12"/>
        <v>3</v>
      </c>
      <c r="D112" s="44">
        <f>'Monthly Data'!M112</f>
        <v>76152470.149707466</v>
      </c>
      <c r="E112" s="44">
        <f>'Monthly Data'!BQ112</f>
        <v>2527.2955711438826</v>
      </c>
      <c r="F112" s="46">
        <f t="shared" ca="1" si="16"/>
        <v>394.31999999999988</v>
      </c>
      <c r="G112" s="46">
        <f t="shared" ca="1" si="16"/>
        <v>3.0000000000000072E-2</v>
      </c>
      <c r="H112" s="46">
        <f>'Monthly Data'!V112</f>
        <v>744439.6</v>
      </c>
      <c r="I112" s="46">
        <f>'Monthly Data'!BG112</f>
        <v>111</v>
      </c>
      <c r="J112" s="46">
        <f>'Monthly Data'!BC112</f>
        <v>0</v>
      </c>
      <c r="K112" s="46">
        <f>'Monthly Data'!O112</f>
        <v>972</v>
      </c>
      <c r="L112" s="46">
        <f>'Monthly Data'!BH112</f>
        <v>31</v>
      </c>
      <c r="N112" s="29">
        <f>'GS&gt;50 PW (2)'!$B$6</f>
        <v>-65109283.238350697</v>
      </c>
      <c r="O112" s="29">
        <f ca="1">F112*'GS&gt;50 PW (2)'!$B$7</f>
        <v>5591422.5926603414</v>
      </c>
      <c r="P112" s="29">
        <f ca="1">G112*'GS&gt;50 PW (2)'!$B$8</f>
        <v>1448.0018408694905</v>
      </c>
      <c r="Q112" s="29">
        <f>H112*'GS&gt;50 PW (2)'!$B$9</f>
        <v>30753551.345933784</v>
      </c>
      <c r="R112" s="29">
        <f>I112*'GS&gt;50 PW (2)'!$B$10</f>
        <v>-5490928.7592193633</v>
      </c>
      <c r="S112" s="29">
        <f>J112*'GS&gt;50 PW (2)'!$B$11</f>
        <v>0</v>
      </c>
      <c r="T112" s="29">
        <f>K112*'GS&gt;50 PW (2)'!$B$12</f>
        <v>50516940.499881364</v>
      </c>
      <c r="U112" s="29">
        <f>L112*'GS&gt;50 PW (2)'!$B$13</f>
        <v>59591708.09976133</v>
      </c>
      <c r="V112" s="28">
        <f t="shared" ca="1" si="13"/>
        <v>75854858.542507634</v>
      </c>
      <c r="Y112" s="26"/>
      <c r="Z112" s="47"/>
    </row>
    <row r="113" spans="1:26" x14ac:dyDescent="0.2">
      <c r="A113" s="45">
        <v>43556</v>
      </c>
      <c r="B113" s="29">
        <f t="shared" si="11"/>
        <v>2019</v>
      </c>
      <c r="C113" s="29">
        <f t="shared" si="12"/>
        <v>4</v>
      </c>
      <c r="D113" s="44">
        <f>'Monthly Data'!M113</f>
        <v>69898435.149707466</v>
      </c>
      <c r="E113" s="44">
        <f>'Monthly Data'!BQ113</f>
        <v>2394.6020948854907</v>
      </c>
      <c r="F113" s="46">
        <f t="shared" ca="1" si="16"/>
        <v>220.23999999999995</v>
      </c>
      <c r="G113" s="46">
        <f t="shared" ca="1" si="16"/>
        <v>1.45</v>
      </c>
      <c r="H113" s="46">
        <f>'Monthly Data'!V113</f>
        <v>744439.6</v>
      </c>
      <c r="I113" s="46">
        <f>'Monthly Data'!BG113</f>
        <v>112</v>
      </c>
      <c r="J113" s="46">
        <f>'Monthly Data'!BC113</f>
        <v>0</v>
      </c>
      <c r="K113" s="46">
        <f>'Monthly Data'!O113</f>
        <v>973</v>
      </c>
      <c r="L113" s="46">
        <f>'Monthly Data'!BH113</f>
        <v>30</v>
      </c>
      <c r="N113" s="29">
        <f>'GS&gt;50 PW (2)'!$B$6</f>
        <v>-65109283.238350697</v>
      </c>
      <c r="O113" s="29">
        <f ca="1">F113*'GS&gt;50 PW (2)'!$B$7</f>
        <v>3122983.647310595</v>
      </c>
      <c r="P113" s="29">
        <f ca="1">G113*'GS&gt;50 PW (2)'!$B$8</f>
        <v>69986.755642025208</v>
      </c>
      <c r="Q113" s="29">
        <f>H113*'GS&gt;50 PW (2)'!$B$9</f>
        <v>30753551.345933784</v>
      </c>
      <c r="R113" s="29">
        <f>I113*'GS&gt;50 PW (2)'!$B$10</f>
        <v>-5540396.5858789971</v>
      </c>
      <c r="S113" s="29">
        <f>J113*'GS&gt;50 PW (2)'!$B$11</f>
        <v>0</v>
      </c>
      <c r="T113" s="29">
        <f>K113*'GS&gt;50 PW (2)'!$B$12</f>
        <v>50568912.660889477</v>
      </c>
      <c r="U113" s="29">
        <f>L113*'GS&gt;50 PW (2)'!$B$13</f>
        <v>57669394.935252905</v>
      </c>
      <c r="V113" s="28">
        <f t="shared" ca="1" si="13"/>
        <v>71535149.5207991</v>
      </c>
      <c r="Y113" s="26"/>
      <c r="Z113" s="47"/>
    </row>
    <row r="114" spans="1:26" x14ac:dyDescent="0.2">
      <c r="A114" s="45">
        <v>43586</v>
      </c>
      <c r="B114" s="29">
        <f t="shared" si="11"/>
        <v>2019</v>
      </c>
      <c r="C114" s="29">
        <f t="shared" si="12"/>
        <v>5</v>
      </c>
      <c r="D114" s="44">
        <f>'Monthly Data'!M114</f>
        <v>70938992.149707466</v>
      </c>
      <c r="E114" s="44">
        <f>'Monthly Data'!BQ114</f>
        <v>2342.2257783771079</v>
      </c>
      <c r="F114" s="46">
        <f t="shared" ca="1" si="16"/>
        <v>68.61</v>
      </c>
      <c r="G114" s="46">
        <f t="shared" ca="1" si="16"/>
        <v>50.69</v>
      </c>
      <c r="H114" s="46">
        <f>'Monthly Data'!V114</f>
        <v>744439.6</v>
      </c>
      <c r="I114" s="46">
        <f>'Monthly Data'!BG114</f>
        <v>113</v>
      </c>
      <c r="J114" s="46">
        <f>'Monthly Data'!BC114</f>
        <v>0</v>
      </c>
      <c r="K114" s="46">
        <f>'Monthly Data'!O114</f>
        <v>977</v>
      </c>
      <c r="L114" s="46">
        <f>'Monthly Data'!BH114</f>
        <v>31</v>
      </c>
      <c r="N114" s="29">
        <f>'GS&gt;50 PW (2)'!$B$6</f>
        <v>-65109283.238350697</v>
      </c>
      <c r="O114" s="29">
        <f ca="1">F114*'GS&gt;50 PW (2)'!$B$7</f>
        <v>972883.70887204853</v>
      </c>
      <c r="P114" s="29">
        <f ca="1">G114*'GS&gt;50 PW (2)'!$B$8</f>
        <v>2446640.4437891431</v>
      </c>
      <c r="Q114" s="29">
        <f>H114*'GS&gt;50 PW (2)'!$B$9</f>
        <v>30753551.345933784</v>
      </c>
      <c r="R114" s="29">
        <f>I114*'GS&gt;50 PW (2)'!$B$10</f>
        <v>-5589864.4125386309</v>
      </c>
      <c r="S114" s="29">
        <f>J114*'GS&gt;50 PW (2)'!$B$11</f>
        <v>0</v>
      </c>
      <c r="T114" s="29">
        <f>K114*'GS&gt;50 PW (2)'!$B$12</f>
        <v>50776801.30492191</v>
      </c>
      <c r="U114" s="29">
        <f>L114*'GS&gt;50 PW (2)'!$B$13</f>
        <v>59591708.09976133</v>
      </c>
      <c r="V114" s="28">
        <f t="shared" ca="1" si="13"/>
        <v>73842437.252388895</v>
      </c>
      <c r="Y114" s="26"/>
      <c r="Z114" s="47"/>
    </row>
    <row r="115" spans="1:26" x14ac:dyDescent="0.2">
      <c r="A115" s="45">
        <v>43617</v>
      </c>
      <c r="B115" s="29">
        <f t="shared" si="11"/>
        <v>2019</v>
      </c>
      <c r="C115" s="29">
        <f t="shared" si="12"/>
        <v>6</v>
      </c>
      <c r="D115" s="44">
        <f>'Monthly Data'!M115</f>
        <v>71957492.149707466</v>
      </c>
      <c r="E115" s="44">
        <f>'Monthly Data'!BQ115</f>
        <v>2442.5489528074495</v>
      </c>
      <c r="F115" s="46">
        <f t="shared" ca="1" si="16"/>
        <v>2.7299999999999995</v>
      </c>
      <c r="G115" s="46">
        <f t="shared" ca="1" si="16"/>
        <v>145.17999999999998</v>
      </c>
      <c r="H115" s="46">
        <f>'Monthly Data'!V115</f>
        <v>744439.6</v>
      </c>
      <c r="I115" s="46">
        <f>'Monthly Data'!BG115</f>
        <v>114</v>
      </c>
      <c r="J115" s="46">
        <f>'Monthly Data'!BC115</f>
        <v>0</v>
      </c>
      <c r="K115" s="46">
        <f>'Monthly Data'!O115</f>
        <v>982</v>
      </c>
      <c r="L115" s="46">
        <f>'Monthly Data'!BH115</f>
        <v>30</v>
      </c>
      <c r="N115" s="29">
        <f>'GS&gt;50 PW (2)'!$B$6</f>
        <v>-65109283.238350697</v>
      </c>
      <c r="O115" s="29">
        <f ca="1">F115*'GS&gt;50 PW (2)'!$B$7</f>
        <v>38711.157633299692</v>
      </c>
      <c r="P115" s="29">
        <f ca="1">G115*'GS&gt;50 PW (2)'!$B$8</f>
        <v>7007363.5752477366</v>
      </c>
      <c r="Q115" s="29">
        <f>H115*'GS&gt;50 PW (2)'!$B$9</f>
        <v>30753551.345933784</v>
      </c>
      <c r="R115" s="29">
        <f>I115*'GS&gt;50 PW (2)'!$B$10</f>
        <v>-5639332.2391982647</v>
      </c>
      <c r="S115" s="29">
        <f>J115*'GS&gt;50 PW (2)'!$B$11</f>
        <v>0</v>
      </c>
      <c r="T115" s="29">
        <f>K115*'GS&gt;50 PW (2)'!$B$12</f>
        <v>51036662.109962448</v>
      </c>
      <c r="U115" s="29">
        <f>L115*'GS&gt;50 PW (2)'!$B$13</f>
        <v>57669394.935252905</v>
      </c>
      <c r="V115" s="28">
        <f t="shared" ca="1" si="13"/>
        <v>75757067.646481216</v>
      </c>
      <c r="Y115" s="26"/>
      <c r="Z115" s="47"/>
    </row>
    <row r="116" spans="1:26" x14ac:dyDescent="0.2">
      <c r="A116" s="45">
        <v>43647</v>
      </c>
      <c r="B116" s="29">
        <f t="shared" si="11"/>
        <v>2019</v>
      </c>
      <c r="C116" s="29">
        <f t="shared" si="12"/>
        <v>7</v>
      </c>
      <c r="D116" s="44">
        <f>'Monthly Data'!M116</f>
        <v>83273196.149707466</v>
      </c>
      <c r="E116" s="44">
        <f>'Monthly Data'!BQ116</f>
        <v>2735.4706047469767</v>
      </c>
      <c r="F116" s="46">
        <f t="shared" ca="1" si="16"/>
        <v>0</v>
      </c>
      <c r="G116" s="46">
        <f t="shared" ca="1" si="16"/>
        <v>268.18999999999994</v>
      </c>
      <c r="H116" s="46">
        <f>'Monthly Data'!V116</f>
        <v>744439.6</v>
      </c>
      <c r="I116" s="46">
        <f>'Monthly Data'!BG116</f>
        <v>115</v>
      </c>
      <c r="J116" s="46">
        <f>'Monthly Data'!BC116</f>
        <v>0</v>
      </c>
      <c r="K116" s="46">
        <f>'Monthly Data'!O116</f>
        <v>982</v>
      </c>
      <c r="L116" s="46">
        <f>'Monthly Data'!BH116</f>
        <v>31</v>
      </c>
      <c r="N116" s="29">
        <f>'GS&gt;50 PW (2)'!$B$6</f>
        <v>-65109283.238350697</v>
      </c>
      <c r="O116" s="29">
        <f ca="1">F116*'GS&gt;50 PW (2)'!$B$7</f>
        <v>0</v>
      </c>
      <c r="P116" s="29">
        <f ca="1">G116*'GS&gt;50 PW (2)'!$B$8</f>
        <v>12944653.790092921</v>
      </c>
      <c r="Q116" s="29">
        <f>H116*'GS&gt;50 PW (2)'!$B$9</f>
        <v>30753551.345933784</v>
      </c>
      <c r="R116" s="29">
        <f>I116*'GS&gt;50 PW (2)'!$B$10</f>
        <v>-5688800.0658578984</v>
      </c>
      <c r="S116" s="29">
        <f>J116*'GS&gt;50 PW (2)'!$B$11</f>
        <v>0</v>
      </c>
      <c r="T116" s="29">
        <f>K116*'GS&gt;50 PW (2)'!$B$12</f>
        <v>51036662.109962448</v>
      </c>
      <c r="U116" s="29">
        <f>L116*'GS&gt;50 PW (2)'!$B$13</f>
        <v>59591708.09976133</v>
      </c>
      <c r="V116" s="28">
        <f t="shared" ca="1" si="13"/>
        <v>83528492.041541889</v>
      </c>
      <c r="Y116" s="26"/>
      <c r="Z116" s="47"/>
    </row>
    <row r="117" spans="1:26" x14ac:dyDescent="0.2">
      <c r="A117" s="45">
        <v>43678</v>
      </c>
      <c r="B117" s="29">
        <f t="shared" si="11"/>
        <v>2019</v>
      </c>
      <c r="C117" s="29">
        <f t="shared" si="12"/>
        <v>8</v>
      </c>
      <c r="D117" s="44">
        <f>'Monthly Data'!M117</f>
        <v>79874501.149707466</v>
      </c>
      <c r="E117" s="44">
        <f>'Monthly Data'!BQ117</f>
        <v>2621.1564712928648</v>
      </c>
      <c r="F117" s="46">
        <f t="shared" ca="1" si="16"/>
        <v>0</v>
      </c>
      <c r="G117" s="46">
        <f t="shared" ca="1" si="16"/>
        <v>239.59000000000006</v>
      </c>
      <c r="H117" s="46">
        <f>'Monthly Data'!V117</f>
        <v>744439.6</v>
      </c>
      <c r="I117" s="46">
        <f>'Monthly Data'!BG117</f>
        <v>116</v>
      </c>
      <c r="J117" s="46">
        <f>'Monthly Data'!BC117</f>
        <v>0</v>
      </c>
      <c r="K117" s="46">
        <f>'Monthly Data'!O117</f>
        <v>983</v>
      </c>
      <c r="L117" s="46">
        <f>'Monthly Data'!BH117</f>
        <v>31</v>
      </c>
      <c r="N117" s="29">
        <f>'GS&gt;50 PW (2)'!$B$6</f>
        <v>-65109283.238350697</v>
      </c>
      <c r="O117" s="29">
        <f ca="1">F117*'GS&gt;50 PW (2)'!$B$7</f>
        <v>0</v>
      </c>
      <c r="P117" s="29">
        <f ca="1">G117*'GS&gt;50 PW (2)'!$B$8</f>
        <v>11564225.368464015</v>
      </c>
      <c r="Q117" s="29">
        <f>H117*'GS&gt;50 PW (2)'!$B$9</f>
        <v>30753551.345933784</v>
      </c>
      <c r="R117" s="29">
        <f>I117*'GS&gt;50 PW (2)'!$B$10</f>
        <v>-5738267.8925175322</v>
      </c>
      <c r="S117" s="29">
        <f>J117*'GS&gt;50 PW (2)'!$B$11</f>
        <v>0</v>
      </c>
      <c r="T117" s="29">
        <f>K117*'GS&gt;50 PW (2)'!$B$12</f>
        <v>51088634.270970561</v>
      </c>
      <c r="U117" s="29">
        <f>L117*'GS&gt;50 PW (2)'!$B$13</f>
        <v>59591708.09976133</v>
      </c>
      <c r="V117" s="28">
        <f t="shared" ca="1" si="13"/>
        <v>82150567.954261452</v>
      </c>
      <c r="Y117" s="26"/>
      <c r="Z117" s="47"/>
    </row>
    <row r="118" spans="1:26" x14ac:dyDescent="0.2">
      <c r="A118" s="45">
        <v>43709</v>
      </c>
      <c r="B118" s="29">
        <f t="shared" si="11"/>
        <v>2019</v>
      </c>
      <c r="C118" s="29">
        <f t="shared" si="12"/>
        <v>9</v>
      </c>
      <c r="D118" s="44">
        <f>'Monthly Data'!M118</f>
        <v>73235612.149707466</v>
      </c>
      <c r="E118" s="44">
        <f>'Monthly Data'!BQ118</f>
        <v>2488.4679629530228</v>
      </c>
      <c r="F118" s="46">
        <f t="shared" ca="1" si="16"/>
        <v>5.2099999999999991</v>
      </c>
      <c r="G118" s="46">
        <f t="shared" ca="1" si="16"/>
        <v>132.95000000000002</v>
      </c>
      <c r="H118" s="46">
        <f>'Monthly Data'!V118</f>
        <v>744439.6</v>
      </c>
      <c r="I118" s="46">
        <f>'Monthly Data'!BG118</f>
        <v>117</v>
      </c>
      <c r="J118" s="46">
        <f>'Monthly Data'!BC118</f>
        <v>0</v>
      </c>
      <c r="K118" s="46">
        <f>'Monthly Data'!O118</f>
        <v>981</v>
      </c>
      <c r="L118" s="46">
        <f>'Monthly Data'!BH118</f>
        <v>30</v>
      </c>
      <c r="N118" s="29">
        <f>'GS&gt;50 PW (2)'!$B$6</f>
        <v>-65109283.238350697</v>
      </c>
      <c r="O118" s="29">
        <f ca="1">F118*'GS&gt;50 PW (2)'!$B$7</f>
        <v>73877.337461352159</v>
      </c>
      <c r="P118" s="29">
        <f ca="1">G118*'GS&gt;50 PW (2)'!$B$8</f>
        <v>6417061.4914532769</v>
      </c>
      <c r="Q118" s="29">
        <f>H118*'GS&gt;50 PW (2)'!$B$9</f>
        <v>30753551.345933784</v>
      </c>
      <c r="R118" s="29">
        <f>I118*'GS&gt;50 PW (2)'!$B$10</f>
        <v>-5787735.7191771669</v>
      </c>
      <c r="S118" s="29">
        <f>J118*'GS&gt;50 PW (2)'!$B$11</f>
        <v>0</v>
      </c>
      <c r="T118" s="29">
        <f>K118*'GS&gt;50 PW (2)'!$B$12</f>
        <v>50984689.948954344</v>
      </c>
      <c r="U118" s="29">
        <f>L118*'GS&gt;50 PW (2)'!$B$13</f>
        <v>57669394.935252905</v>
      </c>
      <c r="V118" s="28">
        <f t="shared" ca="1" si="13"/>
        <v>75001556.101527795</v>
      </c>
      <c r="Y118" s="26"/>
      <c r="Z118" s="47"/>
    </row>
    <row r="119" spans="1:26" x14ac:dyDescent="0.2">
      <c r="A119" s="45">
        <v>43739</v>
      </c>
      <c r="B119" s="29">
        <f t="shared" si="11"/>
        <v>2019</v>
      </c>
      <c r="C119" s="29">
        <f t="shared" si="12"/>
        <v>10</v>
      </c>
      <c r="D119" s="44">
        <f>'Monthly Data'!M119</f>
        <v>71066407.149707466</v>
      </c>
      <c r="E119" s="44">
        <f>'Monthly Data'!BQ119</f>
        <v>2339.2497415966909</v>
      </c>
      <c r="F119" s="46">
        <f t="shared" ca="1" si="16"/>
        <v>90.66</v>
      </c>
      <c r="G119" s="46">
        <f t="shared" ca="1" si="16"/>
        <v>27.9</v>
      </c>
      <c r="H119" s="46">
        <f>'Monthly Data'!V119</f>
        <v>744439.6</v>
      </c>
      <c r="I119" s="46">
        <f>'Monthly Data'!BG119</f>
        <v>118</v>
      </c>
      <c r="J119" s="46">
        <f>'Monthly Data'!BC119</f>
        <v>0</v>
      </c>
      <c r="K119" s="46">
        <f>'Monthly Data'!O119</f>
        <v>980</v>
      </c>
      <c r="L119" s="46">
        <f>'Monthly Data'!BH119</f>
        <v>31</v>
      </c>
      <c r="N119" s="29">
        <f>'GS&gt;50 PW (2)'!$B$6</f>
        <v>-65109283.238350697</v>
      </c>
      <c r="O119" s="29">
        <f ca="1">F119*'GS&gt;50 PW (2)'!$B$7</f>
        <v>1285550.7512948536</v>
      </c>
      <c r="P119" s="29">
        <f ca="1">G119*'GS&gt;50 PW (2)'!$B$8</f>
        <v>1346641.7120086229</v>
      </c>
      <c r="Q119" s="29">
        <f>H119*'GS&gt;50 PW (2)'!$B$9</f>
        <v>30753551.345933784</v>
      </c>
      <c r="R119" s="29">
        <f>I119*'GS&gt;50 PW (2)'!$B$10</f>
        <v>-5837203.5458368007</v>
      </c>
      <c r="S119" s="29">
        <f>J119*'GS&gt;50 PW (2)'!$B$11</f>
        <v>0</v>
      </c>
      <c r="T119" s="29">
        <f>K119*'GS&gt;50 PW (2)'!$B$12</f>
        <v>50932717.787946232</v>
      </c>
      <c r="U119" s="29">
        <f>L119*'GS&gt;50 PW (2)'!$B$13</f>
        <v>59591708.09976133</v>
      </c>
      <c r="V119" s="28">
        <f t="shared" ca="1" si="13"/>
        <v>72963682.912757322</v>
      </c>
      <c r="Y119" s="26"/>
      <c r="Z119" s="47"/>
    </row>
    <row r="120" spans="1:26" x14ac:dyDescent="0.2">
      <c r="A120" s="45">
        <v>43770</v>
      </c>
      <c r="B120" s="29">
        <f t="shared" si="11"/>
        <v>2019</v>
      </c>
      <c r="C120" s="29">
        <f t="shared" si="12"/>
        <v>11</v>
      </c>
      <c r="D120" s="44">
        <f>'Monthly Data'!M120</f>
        <v>71496344.149707466</v>
      </c>
      <c r="E120" s="44">
        <f>'Monthly Data'!BQ120</f>
        <v>2336.4818349577604</v>
      </c>
      <c r="F120" s="46">
        <f t="shared" ca="1" si="16"/>
        <v>264.88</v>
      </c>
      <c r="G120" s="46">
        <f t="shared" ca="1" si="16"/>
        <v>0.69000000000000006</v>
      </c>
      <c r="H120" s="46">
        <f>'Monthly Data'!V120</f>
        <v>744439.6</v>
      </c>
      <c r="I120" s="46">
        <f>'Monthly Data'!BG120</f>
        <v>119</v>
      </c>
      <c r="J120" s="46">
        <f>'Monthly Data'!BC120</f>
        <v>0</v>
      </c>
      <c r="K120" s="46">
        <f>'Monthly Data'!O120</f>
        <v>1020</v>
      </c>
      <c r="L120" s="46">
        <f>'Monthly Data'!BH120</f>
        <v>30</v>
      </c>
      <c r="N120" s="29">
        <f>'GS&gt;50 PW (2)'!$B$6</f>
        <v>-65109283.238350697</v>
      </c>
      <c r="O120" s="29">
        <f ca="1">F120*'GS&gt;50 PW (2)'!$B$7</f>
        <v>3755974.8842155398</v>
      </c>
      <c r="P120" s="29">
        <f ca="1">G120*'GS&gt;50 PW (2)'!$B$8</f>
        <v>33304.042339998203</v>
      </c>
      <c r="Q120" s="29">
        <f>H120*'GS&gt;50 PW (2)'!$B$9</f>
        <v>30753551.345933784</v>
      </c>
      <c r="R120" s="29">
        <f>I120*'GS&gt;50 PW (2)'!$B$10</f>
        <v>-5886671.3724964345</v>
      </c>
      <c r="S120" s="29">
        <f>J120*'GS&gt;50 PW (2)'!$B$11</f>
        <v>0</v>
      </c>
      <c r="T120" s="29">
        <f>K120*'GS&gt;50 PW (2)'!$B$12</f>
        <v>53011604.228270568</v>
      </c>
      <c r="U120" s="29">
        <f>L120*'GS&gt;50 PW (2)'!$B$13</f>
        <v>57669394.935252905</v>
      </c>
      <c r="V120" s="28">
        <f t="shared" ca="1" si="13"/>
        <v>74227874.825165659</v>
      </c>
      <c r="Y120" s="26"/>
      <c r="Z120" s="47"/>
    </row>
    <row r="121" spans="1:26" x14ac:dyDescent="0.2">
      <c r="A121" s="45">
        <v>43800</v>
      </c>
      <c r="B121" s="29">
        <f t="shared" si="11"/>
        <v>2019</v>
      </c>
      <c r="C121" s="29">
        <f t="shared" si="12"/>
        <v>12</v>
      </c>
      <c r="D121" s="44">
        <f>'Monthly Data'!M121</f>
        <v>72338992.149707466</v>
      </c>
      <c r="E121" s="44">
        <f>'Monthly Data'!BQ121</f>
        <v>2283.2836358092127</v>
      </c>
      <c r="F121" s="46">
        <f t="shared" ca="1" si="16"/>
        <v>413.65</v>
      </c>
      <c r="G121" s="46">
        <f t="shared" ca="1" si="16"/>
        <v>0</v>
      </c>
      <c r="H121" s="46">
        <f>'Monthly Data'!V121</f>
        <v>744439.6</v>
      </c>
      <c r="I121" s="46">
        <f>'Monthly Data'!BG121</f>
        <v>120</v>
      </c>
      <c r="J121" s="46">
        <f>'Monthly Data'!BC121</f>
        <v>1</v>
      </c>
      <c r="K121" s="46">
        <f>'Monthly Data'!O121</f>
        <v>1022</v>
      </c>
      <c r="L121" s="46">
        <f>'Monthly Data'!BH121</f>
        <v>31</v>
      </c>
      <c r="N121" s="29">
        <f>'GS&gt;50 PW (2)'!$B$6</f>
        <v>-65109283.238350697</v>
      </c>
      <c r="O121" s="29">
        <f ca="1">F121*'GS&gt;50 PW (2)'!$B$7</f>
        <v>5865520.2765620584</v>
      </c>
      <c r="P121" s="29">
        <f ca="1">G121*'GS&gt;50 PW (2)'!$B$8</f>
        <v>0</v>
      </c>
      <c r="Q121" s="29">
        <f>H121*'GS&gt;50 PW (2)'!$B$9</f>
        <v>30753551.345933784</v>
      </c>
      <c r="R121" s="29">
        <f>I121*'GS&gt;50 PW (2)'!$B$10</f>
        <v>-5936139.1991560683</v>
      </c>
      <c r="S121" s="29">
        <f>J121*'GS&gt;50 PW (2)'!$B$11</f>
        <v>-3192226.1883302699</v>
      </c>
      <c r="T121" s="29">
        <f>K121*'GS&gt;50 PW (2)'!$B$12</f>
        <v>53115548.550286785</v>
      </c>
      <c r="U121" s="29">
        <f>L121*'GS&gt;50 PW (2)'!$B$13</f>
        <v>59591708.09976133</v>
      </c>
      <c r="V121" s="28">
        <f t="shared" ca="1" si="13"/>
        <v>75088679.646706924</v>
      </c>
      <c r="X121" s="44"/>
      <c r="Y121" s="26"/>
      <c r="Z121" s="47"/>
    </row>
    <row r="122" spans="1:26" x14ac:dyDescent="0.2">
      <c r="A122" s="45">
        <v>43831</v>
      </c>
      <c r="B122" s="29">
        <f t="shared" si="11"/>
        <v>2020</v>
      </c>
      <c r="C122" s="29">
        <f t="shared" si="12"/>
        <v>1</v>
      </c>
      <c r="D122" s="191">
        <f>'Monthly Data (to June 2020)'!M122</f>
        <v>75861625.05477725</v>
      </c>
      <c r="E122" s="44"/>
      <c r="F122" s="46">
        <f t="shared" ca="1" si="16"/>
        <v>539.1400000000001</v>
      </c>
      <c r="G122" s="46">
        <f t="shared" ca="1" si="16"/>
        <v>0</v>
      </c>
      <c r="H122" s="223">
        <f>'Economic (2020 Adj.)'!K134</f>
        <v>744439.6</v>
      </c>
      <c r="I122" s="46">
        <f>I121+1</f>
        <v>121</v>
      </c>
      <c r="J122" s="46">
        <f>J110</f>
        <v>0</v>
      </c>
      <c r="K122" s="163">
        <f>'Customer Count'!K37</f>
        <v>1006</v>
      </c>
      <c r="L122" s="46">
        <f>L74</f>
        <v>31</v>
      </c>
      <c r="N122" s="29">
        <f>'GS&gt;50 PW (2)'!$B$6</f>
        <v>-65109283.238350697</v>
      </c>
      <c r="O122" s="29">
        <f ca="1">F122*'GS&gt;50 PW (2)'!$B$7</f>
        <v>7644957.3356839577</v>
      </c>
      <c r="P122" s="29">
        <f ca="1">G122*'GS&gt;50 PW (2)'!$B$8</f>
        <v>0</v>
      </c>
      <c r="Q122" s="29">
        <f>H122*'GS&gt;50 PW (2)'!$B$9</f>
        <v>30753551.345933784</v>
      </c>
      <c r="R122" s="29">
        <f>I122*'GS&gt;50 PW (2)'!$B$10</f>
        <v>-5985607.025815702</v>
      </c>
      <c r="S122" s="29">
        <f>J122*'GS&gt;50 PW (2)'!$B$11</f>
        <v>0</v>
      </c>
      <c r="T122" s="29">
        <f>K122*'GS&gt;50 PW (2)'!$B$12</f>
        <v>52283993.97415705</v>
      </c>
      <c r="U122" s="29">
        <f>L122*'GS&gt;50 PW (2)'!$B$13</f>
        <v>59591708.09976133</v>
      </c>
      <c r="V122" s="28">
        <f t="shared" ca="1" si="13"/>
        <v>79179320.491369724</v>
      </c>
      <c r="X122" s="44">
        <f t="shared" ref="X122:X127" ca="1" si="17">D122-V122</f>
        <v>-3317695.4365924746</v>
      </c>
      <c r="Y122" s="26"/>
      <c r="Z122" s="47"/>
    </row>
    <row r="123" spans="1:26" x14ac:dyDescent="0.2">
      <c r="A123" s="45">
        <v>43862</v>
      </c>
      <c r="B123" s="29">
        <f t="shared" si="11"/>
        <v>2020</v>
      </c>
      <c r="C123" s="29">
        <f t="shared" si="12"/>
        <v>2</v>
      </c>
      <c r="D123" s="191">
        <f>'Monthly Data (to June 2020)'!M123</f>
        <v>70798878.05477725</v>
      </c>
      <c r="E123" s="44"/>
      <c r="F123" s="46">
        <f t="shared" ca="1" si="16"/>
        <v>473.45</v>
      </c>
      <c r="G123" s="46">
        <f t="shared" ca="1" si="16"/>
        <v>0</v>
      </c>
      <c r="H123" s="223">
        <f>'Economic (2020 Adj.)'!K135</f>
        <v>744439.6</v>
      </c>
      <c r="I123" s="46">
        <f t="shared" ref="I123:I145" si="18">I122+1</f>
        <v>122</v>
      </c>
      <c r="J123" s="46">
        <f t="shared" ref="J123:J145" si="19">J111</f>
        <v>0</v>
      </c>
      <c r="K123" s="163">
        <f>'Customer Count'!K38</f>
        <v>996</v>
      </c>
      <c r="L123" s="46">
        <f t="shared" ref="L123:L145" si="20">L75</f>
        <v>29</v>
      </c>
      <c r="N123" s="29">
        <f>'GS&gt;50 PW (2)'!$B$6</f>
        <v>-65109283.238350697</v>
      </c>
      <c r="O123" s="29">
        <f ca="1">F123*'GS&gt;50 PW (2)'!$B$7</f>
        <v>6713478.9675771948</v>
      </c>
      <c r="P123" s="29">
        <f ca="1">G123*'GS&gt;50 PW (2)'!$B$8</f>
        <v>0</v>
      </c>
      <c r="Q123" s="29">
        <f>H123*'GS&gt;50 PW (2)'!$B$9</f>
        <v>30753551.345933784</v>
      </c>
      <c r="R123" s="29">
        <f>I123*'GS&gt;50 PW (2)'!$B$10</f>
        <v>-6035074.8524753358</v>
      </c>
      <c r="S123" s="29">
        <f>J123*'GS&gt;50 PW (2)'!$B$11</f>
        <v>0</v>
      </c>
      <c r="T123" s="29">
        <f>K123*'GS&gt;50 PW (2)'!$B$12</f>
        <v>51764272.364075966</v>
      </c>
      <c r="U123" s="29">
        <f>L123*'GS&gt;50 PW (2)'!$B$13</f>
        <v>55747081.770744473</v>
      </c>
      <c r="V123" s="28">
        <f t="shared" ca="1" si="13"/>
        <v>73834026.357505381</v>
      </c>
      <c r="X123" s="44">
        <f t="shared" ca="1" si="17"/>
        <v>-3035148.3027281314</v>
      </c>
      <c r="Y123" s="26"/>
      <c r="Z123" s="47"/>
    </row>
    <row r="124" spans="1:26" x14ac:dyDescent="0.2">
      <c r="A124" s="45">
        <v>43891</v>
      </c>
      <c r="B124" s="29">
        <f t="shared" si="11"/>
        <v>2020</v>
      </c>
      <c r="C124" s="29">
        <f t="shared" si="12"/>
        <v>3</v>
      </c>
      <c r="D124" s="191">
        <f>'Monthly Data (to June 2020)'!M124</f>
        <v>70545164.05477725</v>
      </c>
      <c r="E124" s="44"/>
      <c r="F124" s="46">
        <f t="shared" ca="1" si="16"/>
        <v>394.31999999999988</v>
      </c>
      <c r="G124" s="46">
        <f t="shared" ca="1" si="16"/>
        <v>3.0000000000000072E-2</v>
      </c>
      <c r="H124" s="223">
        <f>'Economic (2020 Adj.)'!K136</f>
        <v>678238.01268124976</v>
      </c>
      <c r="I124" s="46">
        <f t="shared" si="18"/>
        <v>123</v>
      </c>
      <c r="J124" s="46">
        <f t="shared" si="19"/>
        <v>0</v>
      </c>
      <c r="K124" s="163">
        <f>'Customer Count'!K39</f>
        <v>1008</v>
      </c>
      <c r="L124" s="46">
        <f t="shared" si="20"/>
        <v>31</v>
      </c>
      <c r="N124" s="29">
        <f>'GS&gt;50 PW (2)'!$B$6</f>
        <v>-65109283.238350697</v>
      </c>
      <c r="O124" s="29">
        <f ca="1">F124*'GS&gt;50 PW (2)'!$B$7</f>
        <v>5591422.5926603414</v>
      </c>
      <c r="P124" s="29">
        <f ca="1">G124*'GS&gt;50 PW (2)'!$B$8</f>
        <v>1448.0018408694905</v>
      </c>
      <c r="Q124" s="29">
        <f>H124*'GS&gt;50 PW (2)'!$B$9</f>
        <v>28018696.947014779</v>
      </c>
      <c r="R124" s="29">
        <f>I124*'GS&gt;50 PW (2)'!$B$10</f>
        <v>-6084542.6791349696</v>
      </c>
      <c r="S124" s="29">
        <f>J124*'GS&gt;50 PW (2)'!$B$11</f>
        <v>0</v>
      </c>
      <c r="T124" s="29">
        <f>K124*'GS&gt;50 PW (2)'!$B$12</f>
        <v>52387938.296173267</v>
      </c>
      <c r="U124" s="29">
        <f>L124*'GS&gt;50 PW (2)'!$B$13</f>
        <v>59591708.09976133</v>
      </c>
      <c r="V124" s="28">
        <f t="shared" ca="1" si="13"/>
        <v>74397388.019964918</v>
      </c>
      <c r="X124" s="44">
        <f t="shared" ca="1" si="17"/>
        <v>-3852223.9651876688</v>
      </c>
    </row>
    <row r="125" spans="1:26" x14ac:dyDescent="0.2">
      <c r="A125" s="45">
        <v>43922</v>
      </c>
      <c r="B125" s="29">
        <f t="shared" si="11"/>
        <v>2020</v>
      </c>
      <c r="C125" s="29">
        <f t="shared" si="12"/>
        <v>4</v>
      </c>
      <c r="D125" s="191">
        <f>'Monthly Data (to June 2020)'!M125</f>
        <v>60747838.054777242</v>
      </c>
      <c r="E125" s="44"/>
      <c r="F125" s="46">
        <f t="shared" ca="1" si="16"/>
        <v>220.23999999999995</v>
      </c>
      <c r="G125" s="46">
        <f t="shared" ca="1" si="16"/>
        <v>1.45</v>
      </c>
      <c r="H125" s="223">
        <f>'Economic (2020 Adj.)'!K137</f>
        <v>599261.12867187464</v>
      </c>
      <c r="I125" s="46">
        <f t="shared" si="18"/>
        <v>124</v>
      </c>
      <c r="J125" s="46">
        <f t="shared" si="19"/>
        <v>0</v>
      </c>
      <c r="K125" s="163">
        <f>'Customer Count'!K40</f>
        <v>1008</v>
      </c>
      <c r="L125" s="46">
        <f t="shared" si="20"/>
        <v>30</v>
      </c>
      <c r="N125" s="29">
        <f>'GS&gt;50 PW (2)'!$B$6</f>
        <v>-65109283.238350697</v>
      </c>
      <c r="O125" s="29">
        <f ca="1">F125*'GS&gt;50 PW (2)'!$B$7</f>
        <v>3122983.647310595</v>
      </c>
      <c r="P125" s="29">
        <f ca="1">G125*'GS&gt;50 PW (2)'!$B$8</f>
        <v>69986.755642025208</v>
      </c>
      <c r="Q125" s="29">
        <f>H125*'GS&gt;50 PW (2)'!$B$9</f>
        <v>24756082.145862106</v>
      </c>
      <c r="R125" s="29">
        <f>I125*'GS&gt;50 PW (2)'!$B$10</f>
        <v>-6134010.5057946034</v>
      </c>
      <c r="S125" s="29">
        <f>J125*'GS&gt;50 PW (2)'!$B$11</f>
        <v>0</v>
      </c>
      <c r="T125" s="29">
        <f>K125*'GS&gt;50 PW (2)'!$B$12</f>
        <v>52387938.296173267</v>
      </c>
      <c r="U125" s="29">
        <f>L125*'GS&gt;50 PW (2)'!$B$13</f>
        <v>57669394.935252905</v>
      </c>
      <c r="V125" s="28">
        <f t="shared" ca="1" si="13"/>
        <v>66763092.036095597</v>
      </c>
      <c r="X125" s="44">
        <f t="shared" ca="1" si="17"/>
        <v>-6015253.9813183546</v>
      </c>
      <c r="Y125" s="26"/>
    </row>
    <row r="126" spans="1:26" x14ac:dyDescent="0.2">
      <c r="A126" s="45">
        <v>43952</v>
      </c>
      <c r="B126" s="29">
        <f t="shared" si="11"/>
        <v>2020</v>
      </c>
      <c r="C126" s="29">
        <f t="shared" si="12"/>
        <v>5</v>
      </c>
      <c r="D126" s="191">
        <f>'Monthly Data (to June 2020)'!M126</f>
        <v>63619784.054777242</v>
      </c>
      <c r="E126" s="44"/>
      <c r="F126" s="46">
        <f t="shared" ref="F126:G141" ca="1" si="21">F114</f>
        <v>68.61</v>
      </c>
      <c r="G126" s="46">
        <f t="shared" ca="1" si="21"/>
        <v>50.69</v>
      </c>
      <c r="H126" s="223">
        <f>'Economic (2020 Adj.)'!K138</f>
        <v>599261.12867187464</v>
      </c>
      <c r="I126" s="46">
        <f t="shared" si="18"/>
        <v>125</v>
      </c>
      <c r="J126" s="46">
        <f t="shared" si="19"/>
        <v>0</v>
      </c>
      <c r="K126" s="163">
        <f>'Customer Count'!K41</f>
        <v>1006</v>
      </c>
      <c r="L126" s="46">
        <f t="shared" si="20"/>
        <v>31</v>
      </c>
      <c r="N126" s="29">
        <f>'GS&gt;50 PW (2)'!$B$6</f>
        <v>-65109283.238350697</v>
      </c>
      <c r="O126" s="29">
        <f ca="1">F126*'GS&gt;50 PW (2)'!$B$7</f>
        <v>972883.70887204853</v>
      </c>
      <c r="P126" s="29">
        <f ca="1">G126*'GS&gt;50 PW (2)'!$B$8</f>
        <v>2446640.4437891431</v>
      </c>
      <c r="Q126" s="29">
        <f>H126*'GS&gt;50 PW (2)'!$B$9</f>
        <v>24756082.145862106</v>
      </c>
      <c r="R126" s="29">
        <f>I126*'GS&gt;50 PW (2)'!$B$10</f>
        <v>-6183478.3324542381</v>
      </c>
      <c r="S126" s="29">
        <f>J126*'GS&gt;50 PW (2)'!$B$11</f>
        <v>0</v>
      </c>
      <c r="T126" s="29">
        <f>K126*'GS&gt;50 PW (2)'!$B$12</f>
        <v>52283993.97415705</v>
      </c>
      <c r="U126" s="29">
        <f>L126*'GS&gt;50 PW (2)'!$B$13</f>
        <v>59591708.09976133</v>
      </c>
      <c r="V126" s="28">
        <f t="shared" ca="1" si="13"/>
        <v>68758546.801636755</v>
      </c>
      <c r="X126" s="44">
        <f t="shared" ca="1" si="17"/>
        <v>-5138762.7468595132</v>
      </c>
      <c r="Y126" s="26"/>
    </row>
    <row r="127" spans="1:26" x14ac:dyDescent="0.2">
      <c r="A127" s="45">
        <v>43983</v>
      </c>
      <c r="B127" s="29">
        <f t="shared" si="11"/>
        <v>2020</v>
      </c>
      <c r="C127" s="29">
        <f t="shared" si="12"/>
        <v>6</v>
      </c>
      <c r="D127" s="191">
        <f>'Monthly Data (to June 2020)'!M127</f>
        <v>70107012.05477725</v>
      </c>
      <c r="E127" s="44"/>
      <c r="F127" s="46">
        <f t="shared" ca="1" si="21"/>
        <v>2.7299999999999995</v>
      </c>
      <c r="G127" s="46">
        <f t="shared" ca="1" si="21"/>
        <v>145.17999999999998</v>
      </c>
      <c r="H127" s="223">
        <f>'Economic (2020 Adj.)'!K139</f>
        <v>599261.12867187464</v>
      </c>
      <c r="I127" s="46">
        <f t="shared" si="18"/>
        <v>126</v>
      </c>
      <c r="J127" s="46">
        <f t="shared" si="19"/>
        <v>0</v>
      </c>
      <c r="K127" s="163">
        <f>'Customer Count'!K42</f>
        <v>1005</v>
      </c>
      <c r="L127" s="46">
        <f t="shared" si="20"/>
        <v>30</v>
      </c>
      <c r="N127" s="29">
        <f>'GS&gt;50 PW (2)'!$B$6</f>
        <v>-65109283.238350697</v>
      </c>
      <c r="O127" s="29">
        <f ca="1">F127*'GS&gt;50 PW (2)'!$B$7</f>
        <v>38711.157633299692</v>
      </c>
      <c r="P127" s="29">
        <f ca="1">G127*'GS&gt;50 PW (2)'!$B$8</f>
        <v>7007363.5752477366</v>
      </c>
      <c r="Q127" s="29">
        <f>H127*'GS&gt;50 PW (2)'!$B$9</f>
        <v>24756082.145862106</v>
      </c>
      <c r="R127" s="29">
        <f>I127*'GS&gt;50 PW (2)'!$B$10</f>
        <v>-6232946.1591138719</v>
      </c>
      <c r="S127" s="29">
        <f>J127*'GS&gt;50 PW (2)'!$B$11</f>
        <v>0</v>
      </c>
      <c r="T127" s="29">
        <f>K127*'GS&gt;50 PW (2)'!$B$12</f>
        <v>52232021.813148946</v>
      </c>
      <c r="U127" s="29">
        <f>L127*'GS&gt;50 PW (2)'!$B$13</f>
        <v>57669394.935252905</v>
      </c>
      <c r="V127" s="28">
        <f t="shared" ca="1" si="13"/>
        <v>70361344.229680419</v>
      </c>
      <c r="X127" s="44">
        <f t="shared" ca="1" si="17"/>
        <v>-254332.17490316927</v>
      </c>
      <c r="Y127" s="26"/>
    </row>
    <row r="128" spans="1:26" x14ac:dyDescent="0.2">
      <c r="A128" s="45">
        <v>44013</v>
      </c>
      <c r="B128" s="29">
        <f t="shared" si="11"/>
        <v>2020</v>
      </c>
      <c r="C128" s="29">
        <f t="shared" si="12"/>
        <v>7</v>
      </c>
      <c r="E128" s="44"/>
      <c r="F128" s="46">
        <f t="shared" ca="1" si="21"/>
        <v>0</v>
      </c>
      <c r="G128" s="46">
        <f t="shared" ca="1" si="21"/>
        <v>268.18999999999994</v>
      </c>
      <c r="H128" s="223">
        <f>'Economic (2020 Adj.)'!K140</f>
        <v>615006.43952241109</v>
      </c>
      <c r="I128" s="46">
        <f t="shared" si="18"/>
        <v>127</v>
      </c>
      <c r="J128" s="46">
        <f t="shared" si="19"/>
        <v>0</v>
      </c>
      <c r="K128" s="163">
        <f>'Customer Count'!K43</f>
        <v>1004</v>
      </c>
      <c r="L128" s="46">
        <f t="shared" si="20"/>
        <v>31</v>
      </c>
      <c r="N128" s="29">
        <f>'GS&gt;50 PW (2)'!$B$6</f>
        <v>-65109283.238350697</v>
      </c>
      <c r="O128" s="29">
        <f ca="1">F128*'GS&gt;50 PW (2)'!$B$7</f>
        <v>0</v>
      </c>
      <c r="P128" s="29">
        <f ca="1">G128*'GS&gt;50 PW (2)'!$B$8</f>
        <v>12944653.790092921</v>
      </c>
      <c r="Q128" s="29">
        <f>H128*'GS&gt;50 PW (2)'!$B$9</f>
        <v>25406536.831104081</v>
      </c>
      <c r="R128" s="29">
        <f>I128*'GS&gt;50 PW (2)'!$B$10</f>
        <v>-6282413.9857735056</v>
      </c>
      <c r="S128" s="29">
        <f>J128*'GS&gt;50 PW (2)'!$B$11</f>
        <v>0</v>
      </c>
      <c r="T128" s="29">
        <f>K128*'GS&gt;50 PW (2)'!$B$12</f>
        <v>52180049.652140833</v>
      </c>
      <c r="U128" s="29">
        <f>L128*'GS&gt;50 PW (2)'!$B$13</f>
        <v>59591708.09976133</v>
      </c>
      <c r="V128" s="28">
        <f t="shared" ca="1" si="13"/>
        <v>78731251.148974955</v>
      </c>
      <c r="X128" s="44"/>
      <c r="Y128" s="26"/>
    </row>
    <row r="129" spans="1:25" x14ac:dyDescent="0.2">
      <c r="A129" s="45">
        <v>44044</v>
      </c>
      <c r="B129" s="29">
        <f t="shared" si="11"/>
        <v>2020</v>
      </c>
      <c r="C129" s="29">
        <f t="shared" si="12"/>
        <v>8</v>
      </c>
      <c r="E129" s="44"/>
      <c r="F129" s="46">
        <f t="shared" ca="1" si="21"/>
        <v>0</v>
      </c>
      <c r="G129" s="46">
        <f t="shared" ca="1" si="21"/>
        <v>239.59000000000006</v>
      </c>
      <c r="H129" s="223">
        <f>'Economic (2020 Adj.)'!K141</f>
        <v>615006.43952241109</v>
      </c>
      <c r="I129" s="46">
        <f t="shared" si="18"/>
        <v>128</v>
      </c>
      <c r="J129" s="46">
        <f t="shared" si="19"/>
        <v>0</v>
      </c>
      <c r="K129" s="163">
        <f>'Customer Count'!K44</f>
        <v>1003.8998587704867</v>
      </c>
      <c r="L129" s="46">
        <f t="shared" si="20"/>
        <v>31</v>
      </c>
      <c r="N129" s="29">
        <f>'GS&gt;50 PW (2)'!$B$6</f>
        <v>-65109283.238350697</v>
      </c>
      <c r="O129" s="29">
        <f ca="1">F129*'GS&gt;50 PW (2)'!$B$7</f>
        <v>0</v>
      </c>
      <c r="P129" s="29">
        <f ca="1">G129*'GS&gt;50 PW (2)'!$B$8</f>
        <v>11564225.368464015</v>
      </c>
      <c r="Q129" s="29">
        <f>H129*'GS&gt;50 PW (2)'!$B$9</f>
        <v>25406536.831104081</v>
      </c>
      <c r="R129" s="29">
        <f>I129*'GS&gt;50 PW (2)'!$B$10</f>
        <v>-6331881.8124331394</v>
      </c>
      <c r="S129" s="29">
        <f>J129*'GS&gt;50 PW (2)'!$B$11</f>
        <v>0</v>
      </c>
      <c r="T129" s="29">
        <f>K129*'GS&gt;50 PW (2)'!$B$12</f>
        <v>52174845.096037023</v>
      </c>
      <c r="U129" s="29">
        <f>L129*'GS&gt;50 PW (2)'!$B$13</f>
        <v>59591708.09976133</v>
      </c>
      <c r="V129" s="28">
        <f t="shared" ca="1" si="13"/>
        <v>77296150.344582617</v>
      </c>
      <c r="Y129" s="26"/>
    </row>
    <row r="130" spans="1:25" x14ac:dyDescent="0.2">
      <c r="A130" s="45">
        <v>44075</v>
      </c>
      <c r="B130" s="29">
        <f t="shared" ref="B130:B145" si="22">YEAR(A130)</f>
        <v>2020</v>
      </c>
      <c r="C130" s="29">
        <f t="shared" ref="C130:C145" si="23">MONTH(A130)</f>
        <v>9</v>
      </c>
      <c r="E130" s="44"/>
      <c r="F130" s="46">
        <f t="shared" ca="1" si="21"/>
        <v>5.2099999999999991</v>
      </c>
      <c r="G130" s="46">
        <f t="shared" ca="1" si="21"/>
        <v>132.95000000000002</v>
      </c>
      <c r="H130" s="223">
        <f>'Economic (2020 Adj.)'!K142</f>
        <v>615006.43952241109</v>
      </c>
      <c r="I130" s="46">
        <f t="shared" si="18"/>
        <v>129</v>
      </c>
      <c r="J130" s="46">
        <f t="shared" si="19"/>
        <v>0</v>
      </c>
      <c r="K130" s="163">
        <f>'Customer Count'!K45</f>
        <v>1003.7997275292861</v>
      </c>
      <c r="L130" s="46">
        <f t="shared" si="20"/>
        <v>30</v>
      </c>
      <c r="N130" s="29">
        <f>'GS&gt;50 PW (2)'!$B$6</f>
        <v>-65109283.238350697</v>
      </c>
      <c r="O130" s="29">
        <f ca="1">F130*'GS&gt;50 PW (2)'!$B$7</f>
        <v>73877.337461352159</v>
      </c>
      <c r="P130" s="29">
        <f ca="1">G130*'GS&gt;50 PW (2)'!$B$8</f>
        <v>6417061.4914532769</v>
      </c>
      <c r="Q130" s="29">
        <f>H130*'GS&gt;50 PW (2)'!$B$9</f>
        <v>25406536.831104081</v>
      </c>
      <c r="R130" s="29">
        <f>I130*'GS&gt;50 PW (2)'!$B$10</f>
        <v>-6381349.6390927732</v>
      </c>
      <c r="S130" s="29">
        <f>J130*'GS&gt;50 PW (2)'!$B$11</f>
        <v>0</v>
      </c>
      <c r="T130" s="29">
        <f>K130*'GS&gt;50 PW (2)'!$B$12</f>
        <v>52169641.059047401</v>
      </c>
      <c r="U130" s="29">
        <f>L130*'GS&gt;50 PW (2)'!$B$13</f>
        <v>57669394.935252905</v>
      </c>
      <c r="V130" s="28">
        <f t="shared" ca="1" si="13"/>
        <v>70245878.776875541</v>
      </c>
      <c r="Y130" s="26"/>
    </row>
    <row r="131" spans="1:25" x14ac:dyDescent="0.2">
      <c r="A131" s="45">
        <v>44105</v>
      </c>
      <c r="B131" s="29">
        <f t="shared" si="22"/>
        <v>2020</v>
      </c>
      <c r="C131" s="29">
        <f t="shared" si="23"/>
        <v>10</v>
      </c>
      <c r="E131" s="44"/>
      <c r="F131" s="46">
        <f t="shared" ca="1" si="21"/>
        <v>90.66</v>
      </c>
      <c r="G131" s="46">
        <f t="shared" ca="1" si="21"/>
        <v>27.9</v>
      </c>
      <c r="H131" s="223">
        <f>'Economic (2020 Adj.)'!K143</f>
        <v>635199.15095339692</v>
      </c>
      <c r="I131" s="46">
        <f t="shared" si="18"/>
        <v>130</v>
      </c>
      <c r="J131" s="46">
        <f t="shared" si="19"/>
        <v>0</v>
      </c>
      <c r="K131" s="163">
        <f>'Customer Count'!K46</f>
        <v>1003.6996062754017</v>
      </c>
      <c r="L131" s="46">
        <f t="shared" si="20"/>
        <v>31</v>
      </c>
      <c r="N131" s="29">
        <f>'GS&gt;50 PW (2)'!$B$6</f>
        <v>-65109283.238350697</v>
      </c>
      <c r="O131" s="29">
        <f ca="1">F131*'GS&gt;50 PW (2)'!$B$7</f>
        <v>1285550.7512948536</v>
      </c>
      <c r="P131" s="29">
        <f ca="1">G131*'GS&gt;50 PW (2)'!$B$8</f>
        <v>1346641.7120086229</v>
      </c>
      <c r="Q131" s="29">
        <f>H131*'GS&gt;50 PW (2)'!$B$9</f>
        <v>26240718.123725332</v>
      </c>
      <c r="R131" s="29">
        <f>I131*'GS&gt;50 PW (2)'!$B$10</f>
        <v>-6430817.465752407</v>
      </c>
      <c r="S131" s="29">
        <f>J131*'GS&gt;50 PW (2)'!$B$11</f>
        <v>0</v>
      </c>
      <c r="T131" s="29">
        <f>K131*'GS&gt;50 PW (2)'!$B$12</f>
        <v>52164437.541120186</v>
      </c>
      <c r="U131" s="29">
        <f>L131*'GS&gt;50 PW (2)'!$B$13</f>
        <v>59591708.09976133</v>
      </c>
      <c r="V131" s="28">
        <f t="shared" ref="V131:V145" ca="1" si="24">SUM(N131:U131)</f>
        <v>69088955.523807228</v>
      </c>
      <c r="Y131" s="26"/>
    </row>
    <row r="132" spans="1:25" x14ac:dyDescent="0.2">
      <c r="A132" s="45">
        <v>44136</v>
      </c>
      <c r="B132" s="29">
        <f t="shared" si="22"/>
        <v>2020</v>
      </c>
      <c r="C132" s="29">
        <f t="shared" si="23"/>
        <v>11</v>
      </c>
      <c r="E132" s="44"/>
      <c r="F132" s="46">
        <f t="shared" ca="1" si="21"/>
        <v>264.88</v>
      </c>
      <c r="G132" s="46">
        <f t="shared" ca="1" si="21"/>
        <v>0.69000000000000006</v>
      </c>
      <c r="H132" s="223">
        <f>'Economic (2020 Adj.)'!K144</f>
        <v>635199.15095339692</v>
      </c>
      <c r="I132" s="46">
        <f t="shared" si="18"/>
        <v>131</v>
      </c>
      <c r="J132" s="46">
        <f t="shared" si="19"/>
        <v>0</v>
      </c>
      <c r="K132" s="163">
        <f>'Customer Count'!K47</f>
        <v>1003.5994950078376</v>
      </c>
      <c r="L132" s="46">
        <f t="shared" si="20"/>
        <v>30</v>
      </c>
      <c r="N132" s="29">
        <f>'GS&gt;50 PW (2)'!$B$6</f>
        <v>-65109283.238350697</v>
      </c>
      <c r="O132" s="29">
        <f ca="1">F132*'GS&gt;50 PW (2)'!$B$7</f>
        <v>3755974.8842155398</v>
      </c>
      <c r="P132" s="29">
        <f ca="1">G132*'GS&gt;50 PW (2)'!$B$8</f>
        <v>33304.042339998203</v>
      </c>
      <c r="Q132" s="29">
        <f>H132*'GS&gt;50 PW (2)'!$B$9</f>
        <v>26240718.123725332</v>
      </c>
      <c r="R132" s="29">
        <f>I132*'GS&gt;50 PW (2)'!$B$10</f>
        <v>-6480285.2924120408</v>
      </c>
      <c r="S132" s="29">
        <f>J132*'GS&gt;50 PW (2)'!$B$11</f>
        <v>0</v>
      </c>
      <c r="T132" s="29">
        <f>K132*'GS&gt;50 PW (2)'!$B$12</f>
        <v>52159234.54220362</v>
      </c>
      <c r="U132" s="29">
        <f>L132*'GS&gt;50 PW (2)'!$B$13</f>
        <v>57669394.935252905</v>
      </c>
      <c r="V132" s="28">
        <f t="shared" ca="1" si="24"/>
        <v>68269057.996974647</v>
      </c>
      <c r="Y132" s="26"/>
    </row>
    <row r="133" spans="1:25" x14ac:dyDescent="0.2">
      <c r="A133" s="45">
        <v>44166</v>
      </c>
      <c r="B133" s="29">
        <f t="shared" si="22"/>
        <v>2020</v>
      </c>
      <c r="C133" s="29">
        <f t="shared" si="23"/>
        <v>12</v>
      </c>
      <c r="E133" s="44"/>
      <c r="F133" s="46">
        <f t="shared" ca="1" si="21"/>
        <v>413.65</v>
      </c>
      <c r="G133" s="46">
        <f t="shared" ca="1" si="21"/>
        <v>0</v>
      </c>
      <c r="H133" s="223">
        <f>'Economic (2020 Adj.)'!K145</f>
        <v>635199.15095339692</v>
      </c>
      <c r="I133" s="46">
        <f t="shared" si="18"/>
        <v>132</v>
      </c>
      <c r="J133" s="46">
        <f t="shared" si="19"/>
        <v>1</v>
      </c>
      <c r="K133" s="163">
        <f>'Customer Count'!K48</f>
        <v>1003.4993937255977</v>
      </c>
      <c r="L133" s="46">
        <f t="shared" si="20"/>
        <v>31</v>
      </c>
      <c r="N133" s="29">
        <f>'GS&gt;50 PW (2)'!$B$6</f>
        <v>-65109283.238350697</v>
      </c>
      <c r="O133" s="29">
        <f ca="1">F133*'GS&gt;50 PW (2)'!$B$7</f>
        <v>5865520.2765620584</v>
      </c>
      <c r="P133" s="29">
        <f ca="1">G133*'GS&gt;50 PW (2)'!$B$8</f>
        <v>0</v>
      </c>
      <c r="Q133" s="29">
        <f>H133*'GS&gt;50 PW (2)'!$B$9</f>
        <v>26240718.123725332</v>
      </c>
      <c r="R133" s="29">
        <f>I133*'GS&gt;50 PW (2)'!$B$10</f>
        <v>-6529753.1190716755</v>
      </c>
      <c r="S133" s="29">
        <f>J133*'GS&gt;50 PW (2)'!$B$11</f>
        <v>-3192226.1883302699</v>
      </c>
      <c r="T133" s="29">
        <f>K133*'GS&gt;50 PW (2)'!$B$12</f>
        <v>52154032.062245928</v>
      </c>
      <c r="U133" s="29">
        <f>L133*'GS&gt;50 PW (2)'!$B$13</f>
        <v>59591708.09976133</v>
      </c>
      <c r="V133" s="28">
        <f t="shared" ca="1" si="24"/>
        <v>69020716.016542003</v>
      </c>
      <c r="Y133" s="26"/>
    </row>
    <row r="134" spans="1:25" x14ac:dyDescent="0.2">
      <c r="A134" s="45">
        <v>44197</v>
      </c>
      <c r="B134" s="29">
        <f t="shared" si="22"/>
        <v>2021</v>
      </c>
      <c r="C134" s="29">
        <f t="shared" si="23"/>
        <v>1</v>
      </c>
      <c r="E134" s="44"/>
      <c r="F134" s="46">
        <f t="shared" ca="1" si="21"/>
        <v>539.1400000000001</v>
      </c>
      <c r="G134" s="46">
        <f t="shared" ca="1" si="21"/>
        <v>0</v>
      </c>
      <c r="H134" s="29">
        <f>'Economic (2020 Adj.)'!C146</f>
        <v>735028.76679660007</v>
      </c>
      <c r="I134" s="46">
        <f t="shared" si="18"/>
        <v>133</v>
      </c>
      <c r="J134" s="46">
        <f t="shared" si="19"/>
        <v>0</v>
      </c>
      <c r="K134" s="163">
        <f>'Customer Count'!K49</f>
        <v>1003.6404693638781</v>
      </c>
      <c r="L134" s="46">
        <f t="shared" si="20"/>
        <v>31</v>
      </c>
      <c r="N134" s="29">
        <f>'GS&gt;50 PW (2)'!$B$6</f>
        <v>-65109283.238350697</v>
      </c>
      <c r="O134" s="29">
        <f ca="1">F134*'GS&gt;50 PW (2)'!$B$7</f>
        <v>7644957.3356839577</v>
      </c>
      <c r="P134" s="29">
        <f ca="1">G134*'GS&gt;50 PW (2)'!$B$8</f>
        <v>0</v>
      </c>
      <c r="Q134" s="29">
        <f>H134*'GS&gt;50 PW (2)'!$B$9</f>
        <v>30364780.326594163</v>
      </c>
      <c r="R134" s="29">
        <f>I134*'GS&gt;50 PW (2)'!$B$10</f>
        <v>-6579220.9457313092</v>
      </c>
      <c r="S134" s="29">
        <f>J134*'GS&gt;50 PW (2)'!$B$11</f>
        <v>0</v>
      </c>
      <c r="T134" s="29">
        <f>K134*'GS&gt;50 PW (2)'!$B$12</f>
        <v>52161364.068032958</v>
      </c>
      <c r="U134" s="29">
        <f>L134*'GS&gt;50 PW (2)'!$B$13</f>
        <v>59591708.09976133</v>
      </c>
      <c r="V134" s="28">
        <f ca="1">SUM(N134:U134)</f>
        <v>78074305.645990402</v>
      </c>
      <c r="Y134" s="26"/>
    </row>
    <row r="135" spans="1:25" x14ac:dyDescent="0.2">
      <c r="A135" s="45">
        <v>44228</v>
      </c>
      <c r="B135" s="29">
        <f t="shared" si="22"/>
        <v>2021</v>
      </c>
      <c r="C135" s="29">
        <f t="shared" si="23"/>
        <v>2</v>
      </c>
      <c r="E135" s="44"/>
      <c r="F135" s="46">
        <f t="shared" ca="1" si="21"/>
        <v>473.45</v>
      </c>
      <c r="G135" s="46">
        <f t="shared" ca="1" si="21"/>
        <v>0</v>
      </c>
      <c r="H135" s="29">
        <f>'Economic (2020 Adj.)'!C147</f>
        <v>735028.76679660007</v>
      </c>
      <c r="I135" s="46">
        <f t="shared" si="18"/>
        <v>134</v>
      </c>
      <c r="J135" s="46">
        <f t="shared" si="19"/>
        <v>0</v>
      </c>
      <c r="K135" s="163">
        <f>'Customer Count'!K50</f>
        <v>1003.5403639947632</v>
      </c>
      <c r="L135" s="46">
        <f t="shared" si="20"/>
        <v>28</v>
      </c>
      <c r="N135" s="29">
        <f>'GS&gt;50 PW (2)'!$B$6</f>
        <v>-65109283.238350697</v>
      </c>
      <c r="O135" s="29">
        <f ca="1">F135*'GS&gt;50 PW (2)'!$B$7</f>
        <v>6713478.9675771948</v>
      </c>
      <c r="P135" s="29">
        <f ca="1">G135*'GS&gt;50 PW (2)'!$B$8</f>
        <v>0</v>
      </c>
      <c r="Q135" s="29">
        <f>H135*'GS&gt;50 PW (2)'!$B$9</f>
        <v>30364780.326594163</v>
      </c>
      <c r="R135" s="29">
        <f>I135*'GS&gt;50 PW (2)'!$B$10</f>
        <v>-6628688.772390943</v>
      </c>
      <c r="S135" s="29">
        <f>J135*'GS&gt;50 PW (2)'!$B$11</f>
        <v>0</v>
      </c>
      <c r="T135" s="29">
        <f>K135*'GS&gt;50 PW (2)'!$B$12</f>
        <v>52156161.375671543</v>
      </c>
      <c r="U135" s="29">
        <f>L135*'GS&gt;50 PW (2)'!$B$13</f>
        <v>53824768.606236041</v>
      </c>
      <c r="V135" s="28">
        <f t="shared" ca="1" si="24"/>
        <v>71321217.265337303</v>
      </c>
      <c r="Y135" s="26"/>
    </row>
    <row r="136" spans="1:25" x14ac:dyDescent="0.2">
      <c r="A136" s="45">
        <v>44256</v>
      </c>
      <c r="B136" s="29">
        <f t="shared" si="22"/>
        <v>2021</v>
      </c>
      <c r="C136" s="29">
        <f t="shared" si="23"/>
        <v>3</v>
      </c>
      <c r="E136" s="44"/>
      <c r="F136" s="46">
        <f t="shared" ca="1" si="21"/>
        <v>394.31999999999988</v>
      </c>
      <c r="G136" s="46">
        <f t="shared" ca="1" si="21"/>
        <v>3.0000000000000072E-2</v>
      </c>
      <c r="H136" s="29">
        <f>'Economic (2020 Adj.)'!C148</f>
        <v>735028.76679660007</v>
      </c>
      <c r="I136" s="46">
        <f t="shared" si="18"/>
        <v>135</v>
      </c>
      <c r="J136" s="46">
        <f t="shared" si="19"/>
        <v>0</v>
      </c>
      <c r="K136" s="163">
        <f>'Customer Count'!K51</f>
        <v>1003.4402686103841</v>
      </c>
      <c r="L136" s="46">
        <f t="shared" si="20"/>
        <v>31</v>
      </c>
      <c r="N136" s="29">
        <f>'GS&gt;50 PW (2)'!$B$6</f>
        <v>-65109283.238350697</v>
      </c>
      <c r="O136" s="29">
        <f ca="1">F136*'GS&gt;50 PW (2)'!$B$7</f>
        <v>5591422.5926603414</v>
      </c>
      <c r="P136" s="29">
        <f ca="1">G136*'GS&gt;50 PW (2)'!$B$8</f>
        <v>1448.0018408694905</v>
      </c>
      <c r="Q136" s="29">
        <f>H136*'GS&gt;50 PW (2)'!$B$9</f>
        <v>30364780.326594163</v>
      </c>
      <c r="R136" s="29">
        <f>I136*'GS&gt;50 PW (2)'!$B$10</f>
        <v>-6678156.5990505768</v>
      </c>
      <c r="S136" s="29">
        <f>J136*'GS&gt;50 PW (2)'!$B$11</f>
        <v>0</v>
      </c>
      <c r="T136" s="29">
        <f>K136*'GS&gt;50 PW (2)'!$B$12</f>
        <v>52150959.202238426</v>
      </c>
      <c r="U136" s="29">
        <f>L136*'GS&gt;50 PW (2)'!$B$13</f>
        <v>59591708.09976133</v>
      </c>
      <c r="V136" s="28">
        <f t="shared" ca="1" si="24"/>
        <v>75912878.385693848</v>
      </c>
      <c r="Y136" s="26"/>
    </row>
    <row r="137" spans="1:25" x14ac:dyDescent="0.2">
      <c r="A137" s="45">
        <v>44287</v>
      </c>
      <c r="B137" s="29">
        <f t="shared" si="22"/>
        <v>2021</v>
      </c>
      <c r="C137" s="29">
        <f t="shared" si="23"/>
        <v>4</v>
      </c>
      <c r="E137" s="44"/>
      <c r="F137" s="46">
        <f t="shared" ca="1" si="21"/>
        <v>220.23999999999995</v>
      </c>
      <c r="G137" s="46">
        <f t="shared" ca="1" si="21"/>
        <v>1.45</v>
      </c>
      <c r="H137" s="29">
        <f>'Economic (2020 Adj.)'!C149</f>
        <v>735028.76679660007</v>
      </c>
      <c r="I137" s="46">
        <f t="shared" si="18"/>
        <v>136</v>
      </c>
      <c r="J137" s="46">
        <f t="shared" si="19"/>
        <v>0</v>
      </c>
      <c r="K137" s="163">
        <f>'Customer Count'!K52</f>
        <v>1003.340183209745</v>
      </c>
      <c r="L137" s="46">
        <f t="shared" si="20"/>
        <v>30</v>
      </c>
      <c r="N137" s="29">
        <f>'GS&gt;50 PW (2)'!$B$6</f>
        <v>-65109283.238350697</v>
      </c>
      <c r="O137" s="29">
        <f ca="1">F137*'GS&gt;50 PW (2)'!$B$7</f>
        <v>3122983.647310595</v>
      </c>
      <c r="P137" s="29">
        <f ca="1">G137*'GS&gt;50 PW (2)'!$B$8</f>
        <v>69986.755642025208</v>
      </c>
      <c r="Q137" s="29">
        <f>H137*'GS&gt;50 PW (2)'!$B$9</f>
        <v>30364780.326594163</v>
      </c>
      <c r="R137" s="29">
        <f>I137*'GS&gt;50 PW (2)'!$B$10</f>
        <v>-6727624.4257102106</v>
      </c>
      <c r="S137" s="29">
        <f>J137*'GS&gt;50 PW (2)'!$B$11</f>
        <v>0</v>
      </c>
      <c r="T137" s="29">
        <f>K137*'GS&gt;50 PW (2)'!$B$12</f>
        <v>52145757.547681846</v>
      </c>
      <c r="U137" s="29">
        <f>L137*'GS&gt;50 PW (2)'!$B$13</f>
        <v>57669394.935252905</v>
      </c>
      <c r="V137" s="28">
        <f t="shared" ca="1" si="24"/>
        <v>71535995.548420623</v>
      </c>
    </row>
    <row r="138" spans="1:25" x14ac:dyDescent="0.2">
      <c r="A138" s="45">
        <v>44317</v>
      </c>
      <c r="B138" s="29">
        <f t="shared" si="22"/>
        <v>2021</v>
      </c>
      <c r="C138" s="29">
        <f t="shared" si="23"/>
        <v>5</v>
      </c>
      <c r="E138" s="44"/>
      <c r="F138" s="46">
        <f t="shared" ca="1" si="21"/>
        <v>68.61</v>
      </c>
      <c r="G138" s="46">
        <f t="shared" ca="1" si="21"/>
        <v>50.69</v>
      </c>
      <c r="H138" s="29">
        <f>'Economic (2020 Adj.)'!C150</f>
        <v>735028.76679660007</v>
      </c>
      <c r="I138" s="46">
        <f t="shared" si="18"/>
        <v>137</v>
      </c>
      <c r="J138" s="46">
        <f t="shared" si="19"/>
        <v>0</v>
      </c>
      <c r="K138" s="163">
        <f>'Customer Count'!K53</f>
        <v>1003.2401077918498</v>
      </c>
      <c r="L138" s="46">
        <f t="shared" si="20"/>
        <v>31</v>
      </c>
      <c r="N138" s="29">
        <f>'GS&gt;50 PW (2)'!$B$6</f>
        <v>-65109283.238350697</v>
      </c>
      <c r="O138" s="29">
        <f ca="1">F138*'GS&gt;50 PW (2)'!$B$7</f>
        <v>972883.70887204853</v>
      </c>
      <c r="P138" s="29">
        <f ca="1">G138*'GS&gt;50 PW (2)'!$B$8</f>
        <v>2446640.4437891431</v>
      </c>
      <c r="Q138" s="29">
        <f>H138*'GS&gt;50 PW (2)'!$B$9</f>
        <v>30364780.326594163</v>
      </c>
      <c r="R138" s="29">
        <f>I138*'GS&gt;50 PW (2)'!$B$10</f>
        <v>-6777092.2523698444</v>
      </c>
      <c r="S138" s="29">
        <f>J138*'GS&gt;50 PW (2)'!$B$11</f>
        <v>0</v>
      </c>
      <c r="T138" s="29">
        <f>K138*'GS&gt;50 PW (2)'!$B$12</f>
        <v>52140556.411950044</v>
      </c>
      <c r="U138" s="29">
        <f>L138*'GS&gt;50 PW (2)'!$B$13</f>
        <v>59591708.09976133</v>
      </c>
      <c r="V138" s="28">
        <f t="shared" ca="1" si="24"/>
        <v>73630193.500246197</v>
      </c>
    </row>
    <row r="139" spans="1:25" x14ac:dyDescent="0.2">
      <c r="A139" s="45">
        <v>44348</v>
      </c>
      <c r="B139" s="29">
        <f t="shared" si="22"/>
        <v>2021</v>
      </c>
      <c r="C139" s="29">
        <f t="shared" si="23"/>
        <v>6</v>
      </c>
      <c r="E139" s="44"/>
      <c r="F139" s="46">
        <f t="shared" ca="1" si="21"/>
        <v>2.7299999999999995</v>
      </c>
      <c r="G139" s="46">
        <f t="shared" ca="1" si="21"/>
        <v>145.17999999999998</v>
      </c>
      <c r="H139" s="29">
        <f>'Economic (2020 Adj.)'!C151</f>
        <v>735028.76679660007</v>
      </c>
      <c r="I139" s="46">
        <f t="shared" si="18"/>
        <v>138</v>
      </c>
      <c r="J139" s="46">
        <f t="shared" si="19"/>
        <v>0</v>
      </c>
      <c r="K139" s="163">
        <f>'Customer Count'!K54</f>
        <v>1003.1400423557031</v>
      </c>
      <c r="L139" s="46">
        <f t="shared" si="20"/>
        <v>30</v>
      </c>
      <c r="N139" s="29">
        <f>'GS&gt;50 PW (2)'!$B$6</f>
        <v>-65109283.238350697</v>
      </c>
      <c r="O139" s="29">
        <f ca="1">F139*'GS&gt;50 PW (2)'!$B$7</f>
        <v>38711.157633299692</v>
      </c>
      <c r="P139" s="29">
        <f ca="1">G139*'GS&gt;50 PW (2)'!$B$8</f>
        <v>7007363.5752477366</v>
      </c>
      <c r="Q139" s="29">
        <f>H139*'GS&gt;50 PW (2)'!$B$9</f>
        <v>30364780.326594163</v>
      </c>
      <c r="R139" s="29">
        <f>I139*'GS&gt;50 PW (2)'!$B$10</f>
        <v>-6826560.0790294781</v>
      </c>
      <c r="S139" s="29">
        <f>J139*'GS&gt;50 PW (2)'!$B$11</f>
        <v>0</v>
      </c>
      <c r="T139" s="29">
        <f>K139*'GS&gt;50 PW (2)'!$B$12</f>
        <v>52135355.794991285</v>
      </c>
      <c r="U139" s="29">
        <f>L139*'GS&gt;50 PW (2)'!$B$13</f>
        <v>57669394.935252905</v>
      </c>
      <c r="V139" s="28">
        <f t="shared" ca="1" si="24"/>
        <v>75279762.472339213</v>
      </c>
    </row>
    <row r="140" spans="1:25" x14ac:dyDescent="0.2">
      <c r="A140" s="45">
        <v>44378</v>
      </c>
      <c r="B140" s="29">
        <f t="shared" si="22"/>
        <v>2021</v>
      </c>
      <c r="C140" s="29">
        <f t="shared" si="23"/>
        <v>7</v>
      </c>
      <c r="E140" s="44"/>
      <c r="F140" s="46">
        <f t="shared" ca="1" si="21"/>
        <v>0</v>
      </c>
      <c r="G140" s="46">
        <f t="shared" ca="1" si="21"/>
        <v>268.18999999999994</v>
      </c>
      <c r="H140" s="29">
        <f>'Economic (2020 Adj.)'!C152</f>
        <v>735028.76679660007</v>
      </c>
      <c r="I140" s="46">
        <f t="shared" si="18"/>
        <v>139</v>
      </c>
      <c r="J140" s="46">
        <f t="shared" si="19"/>
        <v>0</v>
      </c>
      <c r="K140" s="163">
        <f>'Customer Count'!K55</f>
        <v>1003.0399869003093</v>
      </c>
      <c r="L140" s="46">
        <f t="shared" si="20"/>
        <v>31</v>
      </c>
      <c r="N140" s="29">
        <f>'GS&gt;50 PW (2)'!$B$6</f>
        <v>-65109283.238350697</v>
      </c>
      <c r="O140" s="29">
        <f ca="1">F140*'GS&gt;50 PW (2)'!$B$7</f>
        <v>0</v>
      </c>
      <c r="P140" s="29">
        <f ca="1">G140*'GS&gt;50 PW (2)'!$B$8</f>
        <v>12944653.790092921</v>
      </c>
      <c r="Q140" s="29">
        <f>H140*'GS&gt;50 PW (2)'!$B$9</f>
        <v>30364780.326594163</v>
      </c>
      <c r="R140" s="29">
        <f>I140*'GS&gt;50 PW (2)'!$B$10</f>
        <v>-6876027.9056891119</v>
      </c>
      <c r="S140" s="29">
        <f>J140*'GS&gt;50 PW (2)'!$B$11</f>
        <v>0</v>
      </c>
      <c r="T140" s="29">
        <f>K140*'GS&gt;50 PW (2)'!$B$12</f>
        <v>52130155.696753815</v>
      </c>
      <c r="U140" s="29">
        <f>L140*'GS&gt;50 PW (2)'!$B$13</f>
        <v>59591708.09976133</v>
      </c>
      <c r="V140" s="28">
        <f t="shared" ca="1" si="24"/>
        <v>83045986.769162416</v>
      </c>
    </row>
    <row r="141" spans="1:25" x14ac:dyDescent="0.2">
      <c r="A141" s="45">
        <v>44409</v>
      </c>
      <c r="B141" s="29">
        <f t="shared" si="22"/>
        <v>2021</v>
      </c>
      <c r="C141" s="29">
        <f t="shared" si="23"/>
        <v>8</v>
      </c>
      <c r="E141" s="44"/>
      <c r="F141" s="46">
        <f t="shared" ca="1" si="21"/>
        <v>0</v>
      </c>
      <c r="G141" s="46">
        <f t="shared" ca="1" si="21"/>
        <v>239.59000000000006</v>
      </c>
      <c r="H141" s="29">
        <f>'Economic (2020 Adj.)'!C153</f>
        <v>735028.76679660007</v>
      </c>
      <c r="I141" s="46">
        <f t="shared" si="18"/>
        <v>140</v>
      </c>
      <c r="J141" s="46">
        <f t="shared" si="19"/>
        <v>0</v>
      </c>
      <c r="K141" s="163">
        <f>'Customer Count'!K56</f>
        <v>1002.9399414246726</v>
      </c>
      <c r="L141" s="46">
        <f t="shared" si="20"/>
        <v>31</v>
      </c>
      <c r="N141" s="29">
        <f>'GS&gt;50 PW (2)'!$B$6</f>
        <v>-65109283.238350697</v>
      </c>
      <c r="O141" s="29">
        <f ca="1">F141*'GS&gt;50 PW (2)'!$B$7</f>
        <v>0</v>
      </c>
      <c r="P141" s="29">
        <f ca="1">G141*'GS&gt;50 PW (2)'!$B$8</f>
        <v>11564225.368464015</v>
      </c>
      <c r="Q141" s="29">
        <f>H141*'GS&gt;50 PW (2)'!$B$9</f>
        <v>30364780.326594163</v>
      </c>
      <c r="R141" s="29">
        <f>I141*'GS&gt;50 PW (2)'!$B$10</f>
        <v>-6925495.7323487466</v>
      </c>
      <c r="S141" s="29">
        <f>J141*'GS&gt;50 PW (2)'!$B$11</f>
        <v>0</v>
      </c>
      <c r="T141" s="29">
        <f>K141*'GS&gt;50 PW (2)'!$B$12</f>
        <v>52124956.117185891</v>
      </c>
      <c r="U141" s="29">
        <f>L141*'GS&gt;50 PW (2)'!$B$13</f>
        <v>59591708.09976133</v>
      </c>
      <c r="V141" s="28">
        <f t="shared" ca="1" si="24"/>
        <v>81610890.94130595</v>
      </c>
    </row>
    <row r="142" spans="1:25" x14ac:dyDescent="0.2">
      <c r="A142" s="45">
        <v>44440</v>
      </c>
      <c r="B142" s="29">
        <f t="shared" si="22"/>
        <v>2021</v>
      </c>
      <c r="C142" s="29">
        <f t="shared" si="23"/>
        <v>9</v>
      </c>
      <c r="E142" s="44"/>
      <c r="F142" s="46">
        <f t="shared" ref="F142:G145" ca="1" si="25">F130</f>
        <v>5.2099999999999991</v>
      </c>
      <c r="G142" s="46">
        <f t="shared" ca="1" si="25"/>
        <v>132.95000000000002</v>
      </c>
      <c r="H142" s="29">
        <f>'Economic (2020 Adj.)'!C154</f>
        <v>735028.76679660007</v>
      </c>
      <c r="I142" s="46">
        <f t="shared" si="18"/>
        <v>141</v>
      </c>
      <c r="J142" s="46">
        <f t="shared" si="19"/>
        <v>0</v>
      </c>
      <c r="K142" s="163">
        <f>'Customer Count'!K57</f>
        <v>1002.8399059277979</v>
      </c>
      <c r="L142" s="46">
        <f t="shared" si="20"/>
        <v>30</v>
      </c>
      <c r="N142" s="29">
        <f>'GS&gt;50 PW (2)'!$B$6</f>
        <v>-65109283.238350697</v>
      </c>
      <c r="O142" s="29">
        <f ca="1">F142*'GS&gt;50 PW (2)'!$B$7</f>
        <v>73877.337461352159</v>
      </c>
      <c r="P142" s="29">
        <f ca="1">G142*'GS&gt;50 PW (2)'!$B$8</f>
        <v>6417061.4914532769</v>
      </c>
      <c r="Q142" s="29">
        <f>H142*'GS&gt;50 PW (2)'!$B$9</f>
        <v>30364780.326594163</v>
      </c>
      <c r="R142" s="29">
        <f>I142*'GS&gt;50 PW (2)'!$B$10</f>
        <v>-6974963.5590083804</v>
      </c>
      <c r="S142" s="29">
        <f>J142*'GS&gt;50 PW (2)'!$B$11</f>
        <v>0</v>
      </c>
      <c r="T142" s="29">
        <f>K142*'GS&gt;50 PW (2)'!$B$12</f>
        <v>52119757.05623579</v>
      </c>
      <c r="U142" s="29">
        <f>L142*'GS&gt;50 PW (2)'!$B$13</f>
        <v>57669394.935252905</v>
      </c>
      <c r="V142" s="28">
        <f t="shared" ca="1" si="24"/>
        <v>74560624.349638402</v>
      </c>
    </row>
    <row r="143" spans="1:25" x14ac:dyDescent="0.2">
      <c r="A143" s="45">
        <v>44470</v>
      </c>
      <c r="B143" s="29">
        <f t="shared" si="22"/>
        <v>2021</v>
      </c>
      <c r="C143" s="29">
        <f t="shared" si="23"/>
        <v>10</v>
      </c>
      <c r="E143" s="44"/>
      <c r="F143" s="46">
        <f t="shared" ca="1" si="25"/>
        <v>90.66</v>
      </c>
      <c r="G143" s="46">
        <f t="shared" ca="1" si="25"/>
        <v>27.9</v>
      </c>
      <c r="H143" s="29">
        <f>'Economic (2020 Adj.)'!C155</f>
        <v>735028.76679660007</v>
      </c>
      <c r="I143" s="46">
        <f t="shared" si="18"/>
        <v>142</v>
      </c>
      <c r="J143" s="46">
        <f t="shared" si="19"/>
        <v>0</v>
      </c>
      <c r="K143" s="163">
        <f>'Customer Count'!K58</f>
        <v>1002.7398804086897</v>
      </c>
      <c r="L143" s="46">
        <f t="shared" si="20"/>
        <v>31</v>
      </c>
      <c r="N143" s="29">
        <f>'GS&gt;50 PW (2)'!$B$6</f>
        <v>-65109283.238350697</v>
      </c>
      <c r="O143" s="29">
        <f ca="1">F143*'GS&gt;50 PW (2)'!$B$7</f>
        <v>1285550.7512948536</v>
      </c>
      <c r="P143" s="29">
        <f ca="1">G143*'GS&gt;50 PW (2)'!$B$8</f>
        <v>1346641.7120086229</v>
      </c>
      <c r="Q143" s="29">
        <f>H143*'GS&gt;50 PW (2)'!$B$9</f>
        <v>30364780.326594163</v>
      </c>
      <c r="R143" s="29">
        <f>I143*'GS&gt;50 PW (2)'!$B$10</f>
        <v>-7024431.3856680142</v>
      </c>
      <c r="S143" s="29">
        <f>J143*'GS&gt;50 PW (2)'!$B$11</f>
        <v>0</v>
      </c>
      <c r="T143" s="29">
        <f>K143*'GS&gt;50 PW (2)'!$B$12</f>
        <v>52114558.513851784</v>
      </c>
      <c r="U143" s="29">
        <f>L143*'GS&gt;50 PW (2)'!$B$13</f>
        <v>59591708.09976133</v>
      </c>
      <c r="V143" s="28">
        <f t="shared" ca="1" si="24"/>
        <v>72569524.77949205</v>
      </c>
    </row>
    <row r="144" spans="1:25" x14ac:dyDescent="0.2">
      <c r="A144" s="45">
        <v>44501</v>
      </c>
      <c r="B144" s="29">
        <f t="shared" si="22"/>
        <v>2021</v>
      </c>
      <c r="C144" s="29">
        <f t="shared" si="23"/>
        <v>11</v>
      </c>
      <c r="E144" s="44"/>
      <c r="F144" s="46">
        <f t="shared" ca="1" si="25"/>
        <v>264.88</v>
      </c>
      <c r="G144" s="46">
        <f t="shared" ca="1" si="25"/>
        <v>0.69000000000000006</v>
      </c>
      <c r="H144" s="29">
        <f>'Economic (2020 Adj.)'!C156</f>
        <v>735028.76679660007</v>
      </c>
      <c r="I144" s="46">
        <f t="shared" si="18"/>
        <v>143</v>
      </c>
      <c r="J144" s="46">
        <f t="shared" si="19"/>
        <v>0</v>
      </c>
      <c r="K144" s="163">
        <f>'Customer Count'!K59</f>
        <v>1002.6398648663529</v>
      </c>
      <c r="L144" s="46">
        <f t="shared" si="20"/>
        <v>30</v>
      </c>
      <c r="N144" s="29">
        <f>'GS&gt;50 PW (2)'!$B$6</f>
        <v>-65109283.238350697</v>
      </c>
      <c r="O144" s="29">
        <f ca="1">F144*'GS&gt;50 PW (2)'!$B$7</f>
        <v>3755974.8842155398</v>
      </c>
      <c r="P144" s="29">
        <f ca="1">G144*'GS&gt;50 PW (2)'!$B$8</f>
        <v>33304.042339998203</v>
      </c>
      <c r="Q144" s="29">
        <f>H144*'GS&gt;50 PW (2)'!$B$9</f>
        <v>30364780.326594163</v>
      </c>
      <c r="R144" s="29">
        <f>I144*'GS&gt;50 PW (2)'!$B$10</f>
        <v>-7073899.212327648</v>
      </c>
      <c r="S144" s="29">
        <f>J144*'GS&gt;50 PW (2)'!$B$11</f>
        <v>0</v>
      </c>
      <c r="T144" s="29">
        <f>K144*'GS&gt;50 PW (2)'!$B$12</f>
        <v>52109360.489982143</v>
      </c>
      <c r="U144" s="29">
        <f>L144*'GS&gt;50 PW (2)'!$B$13</f>
        <v>57669394.935252905</v>
      </c>
      <c r="V144" s="28">
        <f t="shared" ca="1" si="24"/>
        <v>71749632.227706403</v>
      </c>
    </row>
    <row r="145" spans="1:22" x14ac:dyDescent="0.2">
      <c r="A145" s="45">
        <v>44531</v>
      </c>
      <c r="B145" s="29">
        <f t="shared" si="22"/>
        <v>2021</v>
      </c>
      <c r="C145" s="29">
        <f t="shared" si="23"/>
        <v>12</v>
      </c>
      <c r="E145" s="44"/>
      <c r="F145" s="46">
        <f t="shared" ca="1" si="25"/>
        <v>413.65</v>
      </c>
      <c r="G145" s="46">
        <f t="shared" ca="1" si="25"/>
        <v>0</v>
      </c>
      <c r="H145" s="29">
        <f>'Economic (2020 Adj.)'!C157</f>
        <v>735028.76679660007</v>
      </c>
      <c r="I145" s="46">
        <f t="shared" si="18"/>
        <v>144</v>
      </c>
      <c r="J145" s="46">
        <f t="shared" si="19"/>
        <v>1</v>
      </c>
      <c r="K145" s="163">
        <f>'Customer Count'!K60</f>
        <v>1002.5398592997924</v>
      </c>
      <c r="L145" s="46">
        <f t="shared" si="20"/>
        <v>31</v>
      </c>
      <c r="N145" s="29">
        <f>'GS&gt;50 PW (2)'!$B$6</f>
        <v>-65109283.238350697</v>
      </c>
      <c r="O145" s="29">
        <f ca="1">F145*'GS&gt;50 PW (2)'!$B$7</f>
        <v>5865520.2765620584</v>
      </c>
      <c r="P145" s="29">
        <f ca="1">G145*'GS&gt;50 PW (2)'!$B$8</f>
        <v>0</v>
      </c>
      <c r="Q145" s="29">
        <f>H145*'GS&gt;50 PW (2)'!$B$9</f>
        <v>30364780.326594163</v>
      </c>
      <c r="R145" s="29">
        <f>I145*'GS&gt;50 PW (2)'!$B$10</f>
        <v>-7123367.0389872817</v>
      </c>
      <c r="S145" s="29">
        <f>J145*'GS&gt;50 PW (2)'!$B$11</f>
        <v>-3192226.1883302699</v>
      </c>
      <c r="T145" s="29">
        <f>K145*'GS&gt;50 PW (2)'!$B$12</f>
        <v>52104162.984575152</v>
      </c>
      <c r="U145" s="29">
        <f>L145*'GS&gt;50 PW (2)'!$B$13</f>
        <v>59591708.09976133</v>
      </c>
      <c r="V145" s="28">
        <f t="shared" ca="1" si="24"/>
        <v>72501295.221824452</v>
      </c>
    </row>
    <row r="146" spans="1:22" x14ac:dyDescent="0.2">
      <c r="A146" s="45"/>
    </row>
    <row r="147" spans="1:22" x14ac:dyDescent="0.2">
      <c r="A147" s="45"/>
    </row>
    <row r="148" spans="1:22" x14ac:dyDescent="0.2">
      <c r="A148" s="45"/>
    </row>
    <row r="149" spans="1:22" x14ac:dyDescent="0.2">
      <c r="A149" s="45"/>
    </row>
    <row r="150" spans="1:22" x14ac:dyDescent="0.2">
      <c r="A150" s="45"/>
    </row>
    <row r="151" spans="1:22" x14ac:dyDescent="0.2">
      <c r="A151" s="45"/>
    </row>
    <row r="152" spans="1:22" x14ac:dyDescent="0.2">
      <c r="A152" s="45"/>
    </row>
    <row r="153" spans="1:22" x14ac:dyDescent="0.2">
      <c r="A153" s="45"/>
    </row>
    <row r="154" spans="1:22" x14ac:dyDescent="0.2">
      <c r="A154" s="45"/>
    </row>
    <row r="155" spans="1:22" x14ac:dyDescent="0.2">
      <c r="A155" s="45"/>
    </row>
    <row r="156" spans="1:22" x14ac:dyDescent="0.2">
      <c r="A156" s="45"/>
    </row>
    <row r="157" spans="1:22" x14ac:dyDescent="0.2">
      <c r="A157" s="45"/>
    </row>
    <row r="158" spans="1:22" x14ac:dyDescent="0.2">
      <c r="A158" s="45"/>
    </row>
    <row r="159" spans="1:22" x14ac:dyDescent="0.2">
      <c r="A159" s="45"/>
    </row>
    <row r="160" spans="1:22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>
    <tabColor rgb="FFFF0000"/>
  </sheetPr>
  <dimension ref="A2:AQ54"/>
  <sheetViews>
    <sheetView topLeftCell="A19" workbookViewId="0">
      <selection activeCell="I47" sqref="I47"/>
    </sheetView>
  </sheetViews>
  <sheetFormatPr defaultRowHeight="12.75" x14ac:dyDescent="0.2"/>
  <cols>
    <col min="3" max="5" width="13" bestFit="1" customWidth="1"/>
    <col min="6" max="6" width="5" customWidth="1"/>
    <col min="7" max="7" width="13.83203125" customWidth="1"/>
    <col min="8" max="8" width="13" customWidth="1"/>
    <col min="9" max="9" width="15.33203125" customWidth="1"/>
    <col min="10" max="10" width="11.1640625" bestFit="1" customWidth="1"/>
    <col min="11" max="11" width="7.6640625" customWidth="1"/>
    <col min="12" max="12" width="14.83203125" customWidth="1"/>
    <col min="13" max="14" width="13" bestFit="1" customWidth="1"/>
    <col min="15" max="15" width="3.83203125" customWidth="1"/>
    <col min="16" max="18" width="13" bestFit="1" customWidth="1"/>
    <col min="19" max="19" width="11.33203125" customWidth="1"/>
    <col min="20" max="20" width="5.83203125" bestFit="1" customWidth="1"/>
    <col min="21" max="21" width="14.83203125" customWidth="1"/>
    <col min="22" max="22" width="12.33203125" customWidth="1"/>
    <col min="23" max="23" width="13" bestFit="1" customWidth="1"/>
    <col min="24" max="24" width="3.33203125" customWidth="1"/>
    <col min="25" max="25" width="13" bestFit="1" customWidth="1"/>
    <col min="26" max="26" width="12.33203125" customWidth="1"/>
    <col min="27" max="27" width="13" bestFit="1" customWidth="1"/>
    <col min="28" max="28" width="12.1640625" bestFit="1" customWidth="1"/>
    <col min="29" max="29" width="14.1640625" bestFit="1" customWidth="1"/>
    <col min="30" max="30" width="11.5" customWidth="1"/>
    <col min="31" max="31" width="11.83203125" customWidth="1"/>
    <col min="32" max="32" width="12" customWidth="1"/>
    <col min="33" max="33" width="9.6640625" customWidth="1"/>
    <col min="34" max="34" width="11.33203125" customWidth="1"/>
    <col min="35" max="35" width="13.33203125" customWidth="1"/>
    <col min="36" max="36" width="12" customWidth="1"/>
    <col min="37" max="37" width="11.83203125" customWidth="1"/>
    <col min="40" max="40" width="14.5" customWidth="1"/>
    <col min="41" max="41" width="13.33203125" bestFit="1" customWidth="1"/>
    <col min="42" max="42" width="12.6640625" customWidth="1"/>
    <col min="43" max="43" width="10.6640625" bestFit="1" customWidth="1"/>
  </cols>
  <sheetData>
    <row r="2" spans="1:43" x14ac:dyDescent="0.2">
      <c r="B2" s="256" t="s">
        <v>111</v>
      </c>
      <c r="C2" s="256"/>
      <c r="D2" s="256"/>
      <c r="E2" s="256"/>
      <c r="F2" s="256"/>
      <c r="G2" s="256"/>
      <c r="H2" s="256"/>
      <c r="I2" s="256"/>
      <c r="K2" s="256" t="s">
        <v>124</v>
      </c>
      <c r="L2" s="256"/>
      <c r="M2" s="256"/>
      <c r="N2" s="256"/>
      <c r="O2" s="256"/>
      <c r="P2" s="256"/>
      <c r="Q2" s="256"/>
      <c r="R2" s="256"/>
      <c r="T2" s="256" t="s">
        <v>125</v>
      </c>
      <c r="U2" s="256"/>
      <c r="V2" s="256"/>
      <c r="W2" s="256"/>
      <c r="X2" s="256"/>
      <c r="Y2" s="256"/>
      <c r="Z2" s="256"/>
      <c r="AA2" s="256"/>
      <c r="AC2" s="256" t="s">
        <v>138</v>
      </c>
      <c r="AD2" s="256"/>
      <c r="AE2" s="256"/>
      <c r="AF2" s="256"/>
      <c r="AG2" s="256"/>
      <c r="AH2" s="256"/>
      <c r="AI2" s="256"/>
      <c r="AJ2" s="256"/>
      <c r="AK2" s="256"/>
      <c r="AM2" s="256" t="s">
        <v>45</v>
      </c>
      <c r="AN2" s="256"/>
      <c r="AO2" s="256"/>
      <c r="AP2" s="256"/>
      <c r="AQ2" s="256"/>
    </row>
    <row r="3" spans="1:43" ht="38.25" x14ac:dyDescent="0.2">
      <c r="B3" s="64" t="s">
        <v>0</v>
      </c>
      <c r="C3" s="64" t="s">
        <v>112</v>
      </c>
      <c r="D3" s="64" t="s">
        <v>113</v>
      </c>
      <c r="E3" s="64" t="s">
        <v>114</v>
      </c>
      <c r="F3" s="64"/>
      <c r="G3" s="64" t="s">
        <v>137</v>
      </c>
      <c r="H3" s="64" t="s">
        <v>113</v>
      </c>
      <c r="I3" s="64" t="s">
        <v>116</v>
      </c>
      <c r="K3" s="64" t="s">
        <v>0</v>
      </c>
      <c r="L3" s="64" t="s">
        <v>112</v>
      </c>
      <c r="M3" s="64" t="s">
        <v>113</v>
      </c>
      <c r="N3" s="64" t="s">
        <v>114</v>
      </c>
      <c r="O3" s="64"/>
      <c r="P3" s="64" t="s">
        <v>240</v>
      </c>
      <c r="Q3" s="64" t="s">
        <v>113</v>
      </c>
      <c r="R3" s="64" t="s">
        <v>116</v>
      </c>
      <c r="T3" s="64" t="s">
        <v>0</v>
      </c>
      <c r="U3" s="64" t="s">
        <v>112</v>
      </c>
      <c r="V3" s="64" t="s">
        <v>113</v>
      </c>
      <c r="W3" s="64" t="s">
        <v>114</v>
      </c>
      <c r="X3" s="64"/>
      <c r="Y3" s="64" t="s">
        <v>137</v>
      </c>
      <c r="Z3" s="64" t="s">
        <v>113</v>
      </c>
      <c r="AA3" s="64" t="s">
        <v>116</v>
      </c>
      <c r="AC3" s="65" t="s">
        <v>0</v>
      </c>
      <c r="AD3" s="64" t="s">
        <v>112</v>
      </c>
      <c r="AE3" s="64" t="s">
        <v>113</v>
      </c>
      <c r="AF3" s="64" t="s">
        <v>114</v>
      </c>
      <c r="AG3" s="64" t="s">
        <v>139</v>
      </c>
      <c r="AH3" s="64" t="s">
        <v>140</v>
      </c>
      <c r="AI3" s="64" t="s">
        <v>115</v>
      </c>
      <c r="AJ3" s="64" t="s">
        <v>113</v>
      </c>
      <c r="AK3" s="64" t="s">
        <v>116</v>
      </c>
      <c r="AM3" s="65" t="s">
        <v>0</v>
      </c>
      <c r="AN3" s="65" t="s">
        <v>112</v>
      </c>
      <c r="AO3" s="65" t="s">
        <v>145</v>
      </c>
      <c r="AP3" s="64" t="s">
        <v>140</v>
      </c>
      <c r="AQ3" s="64" t="s">
        <v>146</v>
      </c>
    </row>
    <row r="4" spans="1:43" x14ac:dyDescent="0.2">
      <c r="B4" s="65"/>
      <c r="C4" s="65" t="s">
        <v>117</v>
      </c>
      <c r="D4" s="65" t="s">
        <v>118</v>
      </c>
      <c r="E4" s="65" t="s">
        <v>119</v>
      </c>
      <c r="F4" s="65"/>
      <c r="G4" s="65" t="s">
        <v>120</v>
      </c>
      <c r="H4" s="65" t="s">
        <v>121</v>
      </c>
      <c r="I4" s="65" t="s">
        <v>122</v>
      </c>
      <c r="K4" s="65"/>
      <c r="L4" s="65" t="s">
        <v>117</v>
      </c>
      <c r="M4" s="65" t="s">
        <v>118</v>
      </c>
      <c r="N4" s="65" t="s">
        <v>119</v>
      </c>
      <c r="O4" s="65"/>
      <c r="P4" s="65" t="s">
        <v>120</v>
      </c>
      <c r="Q4" s="65" t="s">
        <v>121</v>
      </c>
      <c r="R4" s="65" t="s">
        <v>122</v>
      </c>
      <c r="T4" s="65"/>
      <c r="U4" s="65" t="s">
        <v>117</v>
      </c>
      <c r="V4" s="65" t="s">
        <v>118</v>
      </c>
      <c r="W4" s="65" t="s">
        <v>119</v>
      </c>
      <c r="X4" s="65"/>
      <c r="Y4" s="65" t="s">
        <v>120</v>
      </c>
      <c r="Z4" s="65" t="s">
        <v>121</v>
      </c>
      <c r="AA4" s="65" t="s">
        <v>122</v>
      </c>
      <c r="AC4" s="65"/>
      <c r="AD4" s="65" t="s">
        <v>117</v>
      </c>
      <c r="AE4" s="65" t="s">
        <v>118</v>
      </c>
      <c r="AF4" s="65" t="s">
        <v>119</v>
      </c>
      <c r="AG4" s="65" t="s">
        <v>120</v>
      </c>
      <c r="AH4" s="65" t="s">
        <v>141</v>
      </c>
      <c r="AI4" s="65" t="s">
        <v>142</v>
      </c>
      <c r="AJ4" s="65" t="s">
        <v>143</v>
      </c>
      <c r="AK4" s="65" t="s">
        <v>144</v>
      </c>
      <c r="AM4" s="65"/>
      <c r="AN4" s="65"/>
      <c r="AO4" s="65"/>
      <c r="AP4" s="65"/>
      <c r="AQ4" s="65"/>
    </row>
    <row r="5" spans="1:43" x14ac:dyDescent="0.2">
      <c r="B5" s="66">
        <v>2010</v>
      </c>
      <c r="C5" s="67">
        <f>SUMIF('Monthly Data'!$B:$B,B5,'Monthly Data'!C:C)</f>
        <v>556896336</v>
      </c>
      <c r="D5" s="67">
        <f>SUMIF('Monthly Data'!$B:$B,B5,'Monthly Data'!D:D)</f>
        <v>0</v>
      </c>
      <c r="E5" s="67">
        <f t="shared" ref="E5:E13" si="0">C5+D5</f>
        <v>556896336</v>
      </c>
      <c r="F5" s="67"/>
      <c r="G5" s="67">
        <f ca="1">SUMIF('Res Normalized Monthly'!$B:$B,B5,'Res Normalized Monthly'!$S:$S)</f>
        <v>551264765.681247</v>
      </c>
      <c r="H5" s="67">
        <f t="shared" ref="H5:H14" si="1">D5</f>
        <v>0</v>
      </c>
      <c r="I5" s="67">
        <f t="shared" ref="I5:I13" ca="1" si="2">G5-H5</f>
        <v>551264765.681247</v>
      </c>
      <c r="K5" s="66">
        <v>2010</v>
      </c>
      <c r="L5" s="67">
        <f>SUMIF('Monthly Data'!$B:$B,K5,'Monthly Data'!G:G)</f>
        <v>172200325</v>
      </c>
      <c r="M5" s="67">
        <f>SUMIF('Monthly Data'!$B:$B,K5,'Monthly Data'!I:I)</f>
        <v>0</v>
      </c>
      <c r="N5" s="67">
        <f t="shared" ref="N5:N13" si="3">L5+M5</f>
        <v>172200325</v>
      </c>
      <c r="O5" s="67"/>
      <c r="P5" s="67">
        <f ca="1">SUMIF('GS&lt;50 Normalized Monthly'!$B:$B,K5,'GS&lt;50 Normalized Monthly'!U:$U)</f>
        <v>172254403.19788444</v>
      </c>
      <c r="Q5" s="67">
        <f t="shared" ref="Q5:Q14" si="4">M5</f>
        <v>0</v>
      </c>
      <c r="R5" s="67">
        <f t="shared" ref="R5:R9" ca="1" si="5">P5-Q5</f>
        <v>172254403.19788444</v>
      </c>
      <c r="T5" s="66">
        <v>2010</v>
      </c>
      <c r="U5" s="67">
        <f>SUMIF('Monthly Data'!$B:$B,T5,'Monthly Data'!K:K)</f>
        <v>906197008</v>
      </c>
      <c r="V5" s="67">
        <f>SUMIF('Monthly Data'!$B:$B,T5,'Monthly Data'!L:L)</f>
        <v>0</v>
      </c>
      <c r="W5" s="67">
        <f t="shared" ref="W5:W13" si="6">U5+V5</f>
        <v>906197008</v>
      </c>
      <c r="X5" s="67"/>
      <c r="Y5" s="67">
        <f ca="1">SUMIF('GS&gt;50 Normalized Monthly'!$B:$B,T5,'GS&gt;50 Normalized Monthly'!$V:$V)</f>
        <v>913321030.22273648</v>
      </c>
      <c r="Z5" s="67">
        <f t="shared" ref="Z5:Z14" si="7">V5</f>
        <v>0</v>
      </c>
      <c r="AA5" s="67">
        <f t="shared" ref="AA5:AA13" ca="1" si="8">Y5-Z5</f>
        <v>913321030.22273648</v>
      </c>
      <c r="AC5" s="66">
        <v>2010</v>
      </c>
      <c r="AD5" s="67">
        <f>SUMIF('Monthly Data'!$B:$B,AC5,'Monthly Data'!P:P)</f>
        <v>9467387</v>
      </c>
      <c r="AE5" s="67">
        <f>SUMIF('Monthly Data'!$B:$B,U5,'Monthly Data'!W:W)</f>
        <v>0</v>
      </c>
      <c r="AF5" s="67">
        <f t="shared" ref="AF5:AF13" si="9">AD5+AE5</f>
        <v>9467387</v>
      </c>
      <c r="AG5" s="67">
        <f>'Customer Count'!O4</f>
        <v>14651.833333333334</v>
      </c>
      <c r="AH5" s="67">
        <f t="shared" ref="AH5:AH13" si="10">AF5/AG5</f>
        <v>646.15715894484197</v>
      </c>
      <c r="AI5" s="67">
        <f t="shared" ref="AI5:AI16" si="11">AH5*AG5</f>
        <v>9467387</v>
      </c>
      <c r="AJ5" s="67">
        <f t="shared" ref="AJ5:AJ12" si="12">AE5</f>
        <v>0</v>
      </c>
      <c r="AK5" s="67">
        <f t="shared" ref="AK5:AK16" si="13">AI5-AJ5</f>
        <v>9467387</v>
      </c>
      <c r="AM5" s="66">
        <v>2010</v>
      </c>
      <c r="AN5" s="67">
        <f>SUMIF('Monthly Data'!$B:$B,AM5,'Monthly Data'!S:S)</f>
        <v>3512551</v>
      </c>
      <c r="AO5" s="67">
        <f>'Customer Count'!S4</f>
        <v>603.58333333333337</v>
      </c>
      <c r="AP5" s="67">
        <f t="shared" ref="AP5:AP13" si="14">AN5/AO5</f>
        <v>5819.4963412950428</v>
      </c>
      <c r="AQ5" s="67">
        <f t="shared" ref="AQ5:AQ11" si="15">AP5*AO5</f>
        <v>3512551</v>
      </c>
    </row>
    <row r="6" spans="1:43" x14ac:dyDescent="0.2">
      <c r="B6" s="66">
        <f t="shared" ref="B6:B16" si="16">B5+1</f>
        <v>2011</v>
      </c>
      <c r="C6" s="67">
        <f>SUMIF('Monthly Data'!$B:$B,B6,'Monthly Data'!C:C)</f>
        <v>551353006</v>
      </c>
      <c r="D6" s="67">
        <f>SUMIF('Monthly Data'!$B:$B,B6,'Monthly Data'!D:D)</f>
        <v>1088909.7137678163</v>
      </c>
      <c r="E6" s="67">
        <f t="shared" si="0"/>
        <v>552441915.71376777</v>
      </c>
      <c r="F6" s="67"/>
      <c r="G6" s="67">
        <f ca="1">SUMIF('Res Normalized Monthly'!$B:$B,B6,'Res Normalized Monthly'!$S:$S)</f>
        <v>554038814.94364607</v>
      </c>
      <c r="H6" s="67">
        <f t="shared" si="1"/>
        <v>1088909.7137678163</v>
      </c>
      <c r="I6" s="67">
        <f t="shared" ca="1" si="2"/>
        <v>552949905.22987831</v>
      </c>
      <c r="K6" s="66">
        <f t="shared" ref="K6:K16" si="17">K5+1</f>
        <v>2011</v>
      </c>
      <c r="L6" s="67">
        <f>SUMIF('Monthly Data'!$B:$B,K6,'Monthly Data'!G:G)</f>
        <v>174484065</v>
      </c>
      <c r="M6" s="67">
        <f>SUMIF('Monthly Data'!$B:$B,K6,'Monthly Data'!I:I)</f>
        <v>554800.01924330916</v>
      </c>
      <c r="N6" s="67">
        <f t="shared" si="3"/>
        <v>175038865.0192433</v>
      </c>
      <c r="O6" s="67"/>
      <c r="P6" s="67">
        <f ca="1">SUMIF('GS&lt;50 Normalized Monthly'!$B:$B,K6,'GS&lt;50 Normalized Monthly'!U:$U)</f>
        <v>176208645.98658574</v>
      </c>
      <c r="Q6" s="67">
        <f t="shared" si="4"/>
        <v>554800.01924330916</v>
      </c>
      <c r="R6" s="67">
        <f t="shared" ca="1" si="5"/>
        <v>175653845.96734244</v>
      </c>
      <c r="T6" s="66">
        <f t="shared" ref="T6:T16" si="18">T5+1</f>
        <v>2011</v>
      </c>
      <c r="U6" s="67">
        <f>SUMIF('Monthly Data'!$B:$B,T6,'Monthly Data'!K:K)</f>
        <v>908229110</v>
      </c>
      <c r="V6" s="67">
        <f>SUMIF('Monthly Data'!$B:$B,T6,'Monthly Data'!L:L)</f>
        <v>2219413.1132290224</v>
      </c>
      <c r="W6" s="67">
        <f t="shared" si="6"/>
        <v>910448523.11322904</v>
      </c>
      <c r="X6" s="67"/>
      <c r="Y6" s="67">
        <f ca="1">SUMIF('GS&gt;50 Normalized Monthly'!$B:$B,T6,'GS&gt;50 Normalized Monthly'!$V:$V)</f>
        <v>908858833.38320255</v>
      </c>
      <c r="Z6" s="67">
        <f t="shared" si="7"/>
        <v>2219413.1132290224</v>
      </c>
      <c r="AA6" s="67">
        <f t="shared" ca="1" si="8"/>
        <v>906639420.26997352</v>
      </c>
      <c r="AC6" s="66">
        <f t="shared" ref="AC6:AC16" si="19">AC5+1</f>
        <v>2011</v>
      </c>
      <c r="AD6" s="67">
        <f>SUMIF('Monthly Data'!$B:$B,AC6,'Monthly Data'!P:P)</f>
        <v>9847280</v>
      </c>
      <c r="AE6" s="67">
        <f>SUMIF('Monthly Data'!$B:$B,U6,'Monthly Data'!W:W)</f>
        <v>0</v>
      </c>
      <c r="AF6" s="67">
        <f t="shared" si="9"/>
        <v>9847280</v>
      </c>
      <c r="AG6" s="67">
        <f>'Customer Count'!O5</f>
        <v>15024</v>
      </c>
      <c r="AH6" s="67">
        <f t="shared" si="10"/>
        <v>655.43663471778484</v>
      </c>
      <c r="AI6" s="67">
        <f t="shared" si="11"/>
        <v>9847280</v>
      </c>
      <c r="AJ6" s="67">
        <f t="shared" si="12"/>
        <v>0</v>
      </c>
      <c r="AK6" s="67">
        <f t="shared" si="13"/>
        <v>9847280</v>
      </c>
      <c r="AL6" s="200"/>
      <c r="AM6" s="66">
        <f t="shared" ref="AM6:AM16" si="20">AM5+1</f>
        <v>2011</v>
      </c>
      <c r="AN6" s="67">
        <f>SUMIF('Monthly Data'!$B:$B,AM6,'Monthly Data'!S:S)</f>
        <v>3296779</v>
      </c>
      <c r="AO6" s="67">
        <f>'Customer Count'!S5</f>
        <v>603.83333333333337</v>
      </c>
      <c r="AP6" s="67">
        <f t="shared" si="14"/>
        <v>5459.7499309964114</v>
      </c>
      <c r="AQ6" s="67">
        <f t="shared" si="15"/>
        <v>3296779</v>
      </c>
    </row>
    <row r="7" spans="1:43" x14ac:dyDescent="0.2">
      <c r="B7" s="66">
        <f t="shared" si="16"/>
        <v>2012</v>
      </c>
      <c r="C7" s="67">
        <f>SUMIF('Monthly Data'!$B:$B,B7,'Monthly Data'!C:C)</f>
        <v>551839571</v>
      </c>
      <c r="D7" s="67">
        <f>SUMIF('Monthly Data'!$B:$B,B7,'Monthly Data'!D:D)</f>
        <v>2905438.7671886571</v>
      </c>
      <c r="E7" s="67">
        <f t="shared" si="0"/>
        <v>554745009.76718867</v>
      </c>
      <c r="F7" s="67"/>
      <c r="G7" s="67">
        <f ca="1">SUMIF('Res Normalized Monthly'!$B:$B,B7,'Res Normalized Monthly'!$S:$S)</f>
        <v>551743640.16048586</v>
      </c>
      <c r="H7" s="67">
        <f t="shared" si="1"/>
        <v>2905438.7671886571</v>
      </c>
      <c r="I7" s="67">
        <f t="shared" ca="1" si="2"/>
        <v>548838201.3932972</v>
      </c>
      <c r="K7" s="66">
        <f t="shared" si="17"/>
        <v>2012</v>
      </c>
      <c r="L7" s="67">
        <f>SUMIF('Monthly Data'!$B:$B,K7,'Monthly Data'!G:G)</f>
        <v>174704767</v>
      </c>
      <c r="M7" s="67">
        <f>SUMIF('Monthly Data'!$B:$B,K7,'Monthly Data'!I:I)</f>
        <v>1372275.3798865979</v>
      </c>
      <c r="N7" s="67">
        <f t="shared" si="3"/>
        <v>176077042.3798866</v>
      </c>
      <c r="O7" s="67"/>
      <c r="P7" s="67">
        <f ca="1">SUMIF('GS&lt;50 Normalized Monthly'!$B:$B,K7,'GS&lt;50 Normalized Monthly'!U:$U)</f>
        <v>176600061.49610144</v>
      </c>
      <c r="Q7" s="67">
        <f t="shared" si="4"/>
        <v>1372275.3798865979</v>
      </c>
      <c r="R7" s="67">
        <f t="shared" ca="1" si="5"/>
        <v>175227786.11621484</v>
      </c>
      <c r="T7" s="66">
        <f t="shared" si="18"/>
        <v>2012</v>
      </c>
      <c r="U7" s="67">
        <f>SUMIF('Monthly Data'!$B:$B,T7,'Monthly Data'!K:K)</f>
        <v>903337846</v>
      </c>
      <c r="V7" s="67">
        <f>SUMIF('Monthly Data'!$B:$B,T7,'Monthly Data'!L:L)</f>
        <v>7938587.5560582206</v>
      </c>
      <c r="W7" s="67">
        <f t="shared" si="6"/>
        <v>911276433.55605817</v>
      </c>
      <c r="X7" s="67"/>
      <c r="Y7" s="67">
        <f ca="1">SUMIF('GS&gt;50 Normalized Monthly'!$B:$B,T7,'GS&gt;50 Normalized Monthly'!$V:$V)</f>
        <v>915243223.00440264</v>
      </c>
      <c r="Z7" s="67">
        <f t="shared" si="7"/>
        <v>7938587.5560582206</v>
      </c>
      <c r="AA7" s="67">
        <f t="shared" ca="1" si="8"/>
        <v>907304635.44834447</v>
      </c>
      <c r="AC7" s="66">
        <f t="shared" si="19"/>
        <v>2012</v>
      </c>
      <c r="AD7" s="67">
        <f>SUMIF('Monthly Data'!$B:$B,AC7,'Monthly Data'!P:P)</f>
        <v>9866380</v>
      </c>
      <c r="AE7" s="67">
        <f>SUMIF('Monthly Data'!$B:$B,U7,'Monthly Data'!W:W)</f>
        <v>0</v>
      </c>
      <c r="AF7" s="67">
        <f t="shared" si="9"/>
        <v>9866380</v>
      </c>
      <c r="AG7" s="67">
        <f>'Customer Count'!O6</f>
        <v>15082.666666666666</v>
      </c>
      <c r="AH7" s="67">
        <f t="shared" si="10"/>
        <v>654.15355374823196</v>
      </c>
      <c r="AI7" s="67">
        <f t="shared" si="11"/>
        <v>9866380</v>
      </c>
      <c r="AJ7" s="67">
        <f t="shared" si="12"/>
        <v>0</v>
      </c>
      <c r="AK7" s="67">
        <f t="shared" si="13"/>
        <v>9866380</v>
      </c>
      <c r="AL7" s="200"/>
      <c r="AM7" s="66">
        <f t="shared" si="20"/>
        <v>2012</v>
      </c>
      <c r="AN7" s="67">
        <f>SUMIF('Monthly Data'!$B:$B,AM7,'Monthly Data'!S:S)</f>
        <v>3353868</v>
      </c>
      <c r="AO7" s="67">
        <f>'Customer Count'!S6</f>
        <v>604.5</v>
      </c>
      <c r="AP7" s="67">
        <f t="shared" si="14"/>
        <v>5548.1687344913153</v>
      </c>
      <c r="AQ7" s="67">
        <f t="shared" si="15"/>
        <v>3353868</v>
      </c>
    </row>
    <row r="8" spans="1:43" x14ac:dyDescent="0.2">
      <c r="B8" s="66">
        <f t="shared" si="16"/>
        <v>2013</v>
      </c>
      <c r="C8" s="67">
        <f>SUMIF('Monthly Data'!$B:$B,B8,'Monthly Data'!C:C)</f>
        <v>540087395</v>
      </c>
      <c r="D8" s="67">
        <f>SUMIF('Monthly Data'!$B:$B,B8,'Monthly Data'!D:D)</f>
        <v>4435088.6506171571</v>
      </c>
      <c r="E8" s="67">
        <f t="shared" si="0"/>
        <v>544522483.65061712</v>
      </c>
      <c r="F8" s="67"/>
      <c r="G8" s="67">
        <f ca="1">SUMIF('Res Normalized Monthly'!$B:$B,B8,'Res Normalized Monthly'!$S:$S)</f>
        <v>552283795.34764373</v>
      </c>
      <c r="H8" s="67">
        <f t="shared" si="1"/>
        <v>4435088.6506171571</v>
      </c>
      <c r="I8" s="67">
        <f t="shared" ca="1" si="2"/>
        <v>547848706.69702661</v>
      </c>
      <c r="K8" s="66">
        <f t="shared" si="17"/>
        <v>2013</v>
      </c>
      <c r="L8" s="67">
        <f>SUMIF('Monthly Data'!$B:$B,K8,'Monthly Data'!G:G)</f>
        <v>175467402</v>
      </c>
      <c r="M8" s="67">
        <f>SUMIF('Monthly Data'!$B:$B,K8,'Monthly Data'!I:I)</f>
        <v>2174491.4721336304</v>
      </c>
      <c r="N8" s="67">
        <f t="shared" si="3"/>
        <v>177641893.47213364</v>
      </c>
      <c r="O8" s="67"/>
      <c r="P8" s="67">
        <f ca="1">SUMIF('GS&lt;50 Normalized Monthly'!$B:$B,K8,'GS&lt;50 Normalized Monthly'!U:$U)</f>
        <v>176949692.29558292</v>
      </c>
      <c r="Q8" s="67">
        <f t="shared" si="4"/>
        <v>2174491.4721336304</v>
      </c>
      <c r="R8" s="67">
        <f t="shared" ca="1" si="5"/>
        <v>174775200.82344928</v>
      </c>
      <c r="T8" s="66">
        <f t="shared" si="18"/>
        <v>2013</v>
      </c>
      <c r="U8" s="67">
        <f>SUMIF('Monthly Data'!$B:$B,T8,'Monthly Data'!K:K)</f>
        <v>899933878</v>
      </c>
      <c r="V8" s="67">
        <f>SUMIF('Monthly Data'!$B:$B,T8,'Monthly Data'!L:L)</f>
        <v>14675098.739299668</v>
      </c>
      <c r="W8" s="67">
        <f t="shared" si="6"/>
        <v>914608976.73929965</v>
      </c>
      <c r="X8" s="67"/>
      <c r="Y8" s="67">
        <f ca="1">SUMIF('GS&gt;50 Normalized Monthly'!$B:$B,T8,'GS&gt;50 Normalized Monthly'!$V:$V)</f>
        <v>916372450.6873014</v>
      </c>
      <c r="Z8" s="67">
        <f t="shared" si="7"/>
        <v>14675098.739299668</v>
      </c>
      <c r="AA8" s="67">
        <f t="shared" ca="1" si="8"/>
        <v>901697351.94800174</v>
      </c>
      <c r="AC8" s="66">
        <f t="shared" si="19"/>
        <v>2013</v>
      </c>
      <c r="AD8" s="67">
        <f>SUMIF('Monthly Data'!$B:$B,AC8,'Monthly Data'!P:P)</f>
        <v>9864267</v>
      </c>
      <c r="AE8" s="67">
        <f>SUMIF('Monthly Data'!$B:$B,U8,'Monthly Data'!W:W)</f>
        <v>0</v>
      </c>
      <c r="AF8" s="67">
        <f t="shared" si="9"/>
        <v>9864267</v>
      </c>
      <c r="AG8" s="67">
        <f>'Customer Count'!O7</f>
        <v>15114.416666666666</v>
      </c>
      <c r="AH8" s="67">
        <f t="shared" si="10"/>
        <v>652.63961008529384</v>
      </c>
      <c r="AI8" s="67">
        <f t="shared" si="11"/>
        <v>9864267</v>
      </c>
      <c r="AJ8" s="67">
        <f t="shared" si="12"/>
        <v>0</v>
      </c>
      <c r="AK8" s="67">
        <f t="shared" si="13"/>
        <v>9864267</v>
      </c>
      <c r="AL8" s="200"/>
      <c r="AM8" s="66">
        <f t="shared" si="20"/>
        <v>2013</v>
      </c>
      <c r="AN8" s="67">
        <f>SUMIF('Monthly Data'!$B:$B,AM8,'Monthly Data'!S:S)</f>
        <v>3104444</v>
      </c>
      <c r="AO8" s="67">
        <f>'Customer Count'!S7</f>
        <v>568.58333333333337</v>
      </c>
      <c r="AP8" s="67">
        <f t="shared" si="14"/>
        <v>5459.9630660999555</v>
      </c>
      <c r="AQ8" s="67">
        <f t="shared" si="15"/>
        <v>3104444</v>
      </c>
    </row>
    <row r="9" spans="1:43" x14ac:dyDescent="0.2">
      <c r="B9" s="66">
        <f t="shared" si="16"/>
        <v>2014</v>
      </c>
      <c r="C9" s="67">
        <f>SUMIF('Monthly Data'!$B:$B,B9,'Monthly Data'!C:C)</f>
        <v>530303117</v>
      </c>
      <c r="D9" s="67">
        <f>SUMIF('Monthly Data'!$B:$B,B9,'Monthly Data'!D:D)</f>
        <v>6994830.8620939618</v>
      </c>
      <c r="E9" s="67">
        <f t="shared" si="0"/>
        <v>537297947.86209393</v>
      </c>
      <c r="F9" s="67"/>
      <c r="G9" s="67">
        <f ca="1">SUMIF('Res Normalized Monthly'!$B:$B,B9,'Res Normalized Monthly'!$S:$S)</f>
        <v>549480451.08963478</v>
      </c>
      <c r="H9" s="67">
        <f t="shared" si="1"/>
        <v>6994830.8620939618</v>
      </c>
      <c r="I9" s="67">
        <f t="shared" ca="1" si="2"/>
        <v>542485620.22754085</v>
      </c>
      <c r="K9" s="66">
        <f t="shared" si="17"/>
        <v>2014</v>
      </c>
      <c r="L9" s="67">
        <f>SUMIF('Monthly Data'!$B:$B,K9,'Monthly Data'!G:G)</f>
        <v>172644356</v>
      </c>
      <c r="M9" s="67">
        <f>SUMIF('Monthly Data'!$B:$B,K9,'Monthly Data'!I:I)</f>
        <v>3084511.7297402783</v>
      </c>
      <c r="N9" s="67">
        <f t="shared" si="3"/>
        <v>175728867.72974029</v>
      </c>
      <c r="O9" s="67"/>
      <c r="P9" s="67">
        <f ca="1">SUMIF('GS&lt;50 Normalized Monthly'!$B:$B,K9,'GS&lt;50 Normalized Monthly'!U:$U)</f>
        <v>176123642.82967871</v>
      </c>
      <c r="Q9" s="67">
        <f t="shared" si="4"/>
        <v>3084511.7297402783</v>
      </c>
      <c r="R9" s="67">
        <f t="shared" ca="1" si="5"/>
        <v>173039131.09993842</v>
      </c>
      <c r="T9" s="66">
        <f t="shared" si="18"/>
        <v>2014</v>
      </c>
      <c r="U9" s="67">
        <f>SUMIF('Monthly Data'!$B:$B,T9,'Monthly Data'!K:K)</f>
        <v>901672321</v>
      </c>
      <c r="V9" s="67">
        <f>SUMIF('Monthly Data'!$B:$B,T9,'Monthly Data'!L:L)</f>
        <v>20152767.537717268</v>
      </c>
      <c r="W9" s="67">
        <f t="shared" si="6"/>
        <v>921825088.53771722</v>
      </c>
      <c r="X9" s="67"/>
      <c r="Y9" s="67">
        <f ca="1">SUMIF('GS&gt;50 Normalized Monthly'!$B:$B,T9,'GS&gt;50 Normalized Monthly'!$V:$V)</f>
        <v>925692641.45316625</v>
      </c>
      <c r="Z9" s="67">
        <f t="shared" si="7"/>
        <v>20152767.537717268</v>
      </c>
      <c r="AA9" s="67">
        <f t="shared" ca="1" si="8"/>
        <v>905539873.91544902</v>
      </c>
      <c r="AC9" s="66">
        <f t="shared" si="19"/>
        <v>2014</v>
      </c>
      <c r="AD9" s="67">
        <f>SUMIF('Monthly Data'!$B:$B,AC9,'Monthly Data'!P:P)</f>
        <v>9908447</v>
      </c>
      <c r="AE9" s="67">
        <f>SUMIF('Monthly Data'!$B:$B,U9,'Monthly Data'!W:W)</f>
        <v>0</v>
      </c>
      <c r="AF9" s="67">
        <f t="shared" si="9"/>
        <v>9908447</v>
      </c>
      <c r="AG9" s="67">
        <f>'Customer Count'!O8</f>
        <v>15170.75</v>
      </c>
      <c r="AH9" s="67">
        <f t="shared" si="10"/>
        <v>653.12835555262598</v>
      </c>
      <c r="AI9" s="67">
        <f t="shared" si="11"/>
        <v>9908447</v>
      </c>
      <c r="AJ9" s="67">
        <f t="shared" si="12"/>
        <v>0</v>
      </c>
      <c r="AK9" s="67">
        <f t="shared" si="13"/>
        <v>9908447</v>
      </c>
      <c r="AL9" s="200"/>
      <c r="AM9" s="66">
        <f t="shared" si="20"/>
        <v>2014</v>
      </c>
      <c r="AN9" s="67">
        <f>SUMIF('Monthly Data'!$B:$B,AM9,'Monthly Data'!S:S)</f>
        <v>3098633</v>
      </c>
      <c r="AO9" s="67">
        <f>'Customer Count'!S8</f>
        <v>559</v>
      </c>
      <c r="AP9" s="71">
        <f t="shared" si="14"/>
        <v>5543.1717352415026</v>
      </c>
      <c r="AQ9" s="67">
        <f t="shared" si="15"/>
        <v>3098633</v>
      </c>
    </row>
    <row r="10" spans="1:43" x14ac:dyDescent="0.2">
      <c r="B10" s="66">
        <f t="shared" si="16"/>
        <v>2015</v>
      </c>
      <c r="C10" s="67">
        <f>SUMIF('Monthly Data'!$B:$B,B10,'Monthly Data'!C:C)</f>
        <v>530999846</v>
      </c>
      <c r="D10" s="67">
        <f>SUMIF('Monthly Data'!$B:$B,B10,'Monthly Data'!D:D)</f>
        <v>10177948.849656299</v>
      </c>
      <c r="E10" s="67">
        <f t="shared" si="0"/>
        <v>541177794.84965634</v>
      </c>
      <c r="F10" s="67"/>
      <c r="G10" s="67">
        <f ca="1">SUMIF('Res Normalized Monthly'!$B:$B,B10,'Res Normalized Monthly'!$S:$S)</f>
        <v>545406534.06879032</v>
      </c>
      <c r="H10" s="67">
        <f t="shared" si="1"/>
        <v>10177948.849656299</v>
      </c>
      <c r="I10" s="67">
        <f t="shared" ca="1" si="2"/>
        <v>535228585.21913403</v>
      </c>
      <c r="K10" s="66">
        <f t="shared" si="17"/>
        <v>2015</v>
      </c>
      <c r="L10" s="67">
        <f>SUMIF('Monthly Data'!$B:$B,K10,'Monthly Data'!G:G)</f>
        <v>170245509</v>
      </c>
      <c r="M10" s="67">
        <f>SUMIF('Monthly Data'!$B:$B,K10,'Monthly Data'!I:I)</f>
        <v>5514827.6730812127</v>
      </c>
      <c r="N10" s="67">
        <f t="shared" si="3"/>
        <v>175760336.67308122</v>
      </c>
      <c r="O10" s="67"/>
      <c r="P10" s="67">
        <f ca="1">SUMIF('GS&lt;50 Normalized Monthly'!$B:$B,K10,'GS&lt;50 Normalized Monthly'!U:$U)</f>
        <v>176764789.03538626</v>
      </c>
      <c r="Q10" s="67">
        <f t="shared" si="4"/>
        <v>5514827.6730812127</v>
      </c>
      <c r="R10" s="67">
        <f t="shared" ref="R10" ca="1" si="21">P10-Q10</f>
        <v>171249961.36230505</v>
      </c>
      <c r="T10" s="66">
        <f t="shared" si="18"/>
        <v>2015</v>
      </c>
      <c r="U10" s="67">
        <f>SUMIF('Monthly Data'!$B:$B,T10,'Monthly Data'!K:K)</f>
        <v>907051642</v>
      </c>
      <c r="V10" s="67">
        <f>SUMIF('Monthly Data'!$B:$B,T10,'Monthly Data'!L:L)</f>
        <v>25580543.031654906</v>
      </c>
      <c r="W10" s="67">
        <f t="shared" si="6"/>
        <v>932632185.03165495</v>
      </c>
      <c r="X10" s="67"/>
      <c r="Y10" s="67">
        <f ca="1">SUMIF('GS&gt;50 Normalized Monthly'!$B:$B,T10,'GS&gt;50 Normalized Monthly'!$V:$V)</f>
        <v>931283731.56768775</v>
      </c>
      <c r="Z10" s="67">
        <f t="shared" si="7"/>
        <v>25580543.031654906</v>
      </c>
      <c r="AA10" s="67">
        <f t="shared" ca="1" si="8"/>
        <v>905703188.5360328</v>
      </c>
      <c r="AC10" s="66">
        <f t="shared" si="19"/>
        <v>2015</v>
      </c>
      <c r="AD10" s="67">
        <f>SUMIF('Monthly Data'!$B:$B,AC10,'Monthly Data'!P:P)</f>
        <v>9918681</v>
      </c>
      <c r="AE10" s="67">
        <f>SUMIF('Monthly Data'!$B:$B,U10,'Monthly Data'!W:W)</f>
        <v>0</v>
      </c>
      <c r="AF10" s="67">
        <f t="shared" si="9"/>
        <v>9918681</v>
      </c>
      <c r="AG10" s="67">
        <f>'Customer Count'!O9</f>
        <v>15228.583333333334</v>
      </c>
      <c r="AH10" s="67">
        <f t="shared" si="10"/>
        <v>651.32000678548559</v>
      </c>
      <c r="AI10" s="67">
        <f t="shared" si="11"/>
        <v>9918681</v>
      </c>
      <c r="AJ10" s="67">
        <f t="shared" si="12"/>
        <v>0</v>
      </c>
      <c r="AK10" s="67">
        <f t="shared" si="13"/>
        <v>9918681</v>
      </c>
      <c r="AL10" s="200"/>
      <c r="AM10" s="66">
        <f t="shared" si="20"/>
        <v>2015</v>
      </c>
      <c r="AN10" s="67">
        <f>SUMIF('Monthly Data'!$B:$B,AM10,'Monthly Data'!S:S)</f>
        <v>3110148</v>
      </c>
      <c r="AO10" s="67">
        <f>'Customer Count'!S9</f>
        <v>556.75</v>
      </c>
      <c r="AP10" s="67">
        <f t="shared" si="14"/>
        <v>5586.2559497081274</v>
      </c>
      <c r="AQ10" s="67">
        <f t="shared" si="15"/>
        <v>3110148</v>
      </c>
    </row>
    <row r="11" spans="1:43" x14ac:dyDescent="0.2">
      <c r="B11" s="66">
        <f t="shared" si="16"/>
        <v>2016</v>
      </c>
      <c r="C11" s="67">
        <f>SUMIF('Monthly Data'!$B:$B,B11,'Monthly Data'!C:C)</f>
        <v>545123880</v>
      </c>
      <c r="D11" s="67">
        <f>SUMIF('Monthly Data'!$B:$B,B11,'Monthly Data'!D:D)</f>
        <v>15147695.810655469</v>
      </c>
      <c r="E11" s="67">
        <f t="shared" si="0"/>
        <v>560271575.81065547</v>
      </c>
      <c r="F11" s="67"/>
      <c r="G11" s="67">
        <f ca="1">SUMIF('Res Normalized Monthly'!$B:$B,B11,'Res Normalized Monthly'!$S:$S)</f>
        <v>545505543.55967593</v>
      </c>
      <c r="H11" s="67">
        <f t="shared" si="1"/>
        <v>15147695.810655469</v>
      </c>
      <c r="I11" s="67">
        <f t="shared" ca="1" si="2"/>
        <v>530357847.74902046</v>
      </c>
      <c r="K11" s="66">
        <f t="shared" si="17"/>
        <v>2016</v>
      </c>
      <c r="L11" s="67">
        <f>SUMIF('Monthly Data'!$B:$B,K11,'Monthly Data'!G:G)</f>
        <v>169905557</v>
      </c>
      <c r="M11" s="67">
        <f>SUMIF('Monthly Data'!$B:$B,K11,'Monthly Data'!I:I)</f>
        <v>8426195.4117080141</v>
      </c>
      <c r="N11" s="67">
        <f t="shared" si="3"/>
        <v>178331752.41170803</v>
      </c>
      <c r="O11" s="67"/>
      <c r="P11" s="67">
        <f ca="1">SUMIF('GS&lt;50 Normalized Monthly'!$B:$B,K11,'GS&lt;50 Normalized Monthly'!U:$U)</f>
        <v>176945161.77498111</v>
      </c>
      <c r="Q11" s="67">
        <f t="shared" si="4"/>
        <v>8426195.4117080141</v>
      </c>
      <c r="R11" s="67">
        <f t="shared" ref="R11:R16" ca="1" si="22">P11-Q11</f>
        <v>168518966.36327308</v>
      </c>
      <c r="T11" s="66">
        <f t="shared" si="18"/>
        <v>2016</v>
      </c>
      <c r="U11" s="67">
        <f>SUMIF('Monthly Data'!$B:$B,T11,'Monthly Data'!K:K)</f>
        <v>920835908</v>
      </c>
      <c r="V11" s="67">
        <f>SUMIF('Monthly Data'!$B:$B,T11,'Monthly Data'!L:L)</f>
        <v>33745989.659281261</v>
      </c>
      <c r="W11" s="67">
        <f t="shared" si="6"/>
        <v>954581897.65928125</v>
      </c>
      <c r="X11" s="67"/>
      <c r="Y11" s="67">
        <f ca="1">SUMIF('GS&gt;50 Normalized Monthly'!$B:$B,T11,'GS&gt;50 Normalized Monthly'!$V:$V)</f>
        <v>937689877.31615973</v>
      </c>
      <c r="Z11" s="67">
        <f t="shared" si="7"/>
        <v>33745989.659281261</v>
      </c>
      <c r="AA11" s="67">
        <f t="shared" ca="1" si="8"/>
        <v>903943887.65687847</v>
      </c>
      <c r="AC11" s="66">
        <f t="shared" si="19"/>
        <v>2016</v>
      </c>
      <c r="AD11" s="67">
        <f>SUMIF('Monthly Data'!$B:$B,AC11,'Monthly Data'!P:P)</f>
        <v>9945876</v>
      </c>
      <c r="AE11" s="67">
        <f>SUMIF('Monthly Data'!$B:$B,U11,'Monthly Data'!W:W)</f>
        <v>0</v>
      </c>
      <c r="AF11" s="67">
        <f t="shared" si="9"/>
        <v>9945876</v>
      </c>
      <c r="AG11" s="67">
        <f>'Customer Count'!O10</f>
        <v>15252.666666666666</v>
      </c>
      <c r="AH11" s="67">
        <f t="shared" si="10"/>
        <v>652.07456619607501</v>
      </c>
      <c r="AI11" s="67">
        <f t="shared" si="11"/>
        <v>9945876</v>
      </c>
      <c r="AJ11" s="67">
        <f t="shared" si="12"/>
        <v>0</v>
      </c>
      <c r="AK11" s="67">
        <f t="shared" si="13"/>
        <v>9945876</v>
      </c>
      <c r="AL11" s="200"/>
      <c r="AM11" s="66">
        <f t="shared" si="20"/>
        <v>2016</v>
      </c>
      <c r="AN11" s="67">
        <f>SUMIF('Monthly Data'!$B:$B,AM11,'Monthly Data'!S:S)</f>
        <v>3115033</v>
      </c>
      <c r="AO11" s="67">
        <f>'Customer Count'!S10</f>
        <v>559.08333333333337</v>
      </c>
      <c r="AP11" s="67">
        <f t="shared" si="14"/>
        <v>5571.6792368460274</v>
      </c>
      <c r="AQ11" s="67">
        <f t="shared" si="15"/>
        <v>3115033</v>
      </c>
    </row>
    <row r="12" spans="1:43" x14ac:dyDescent="0.2">
      <c r="B12" s="66">
        <f t="shared" si="16"/>
        <v>2017</v>
      </c>
      <c r="C12" s="67">
        <f>SUMIF('Monthly Data'!$B:$B,B12,'Monthly Data'!C:C)</f>
        <v>501428451</v>
      </c>
      <c r="D12" s="67">
        <f>SUMIF('Monthly Data'!$B:$B,B12,'Monthly Data'!D:D)</f>
        <v>28743827.923252661</v>
      </c>
      <c r="E12" s="67">
        <f t="shared" si="0"/>
        <v>530172278.92325264</v>
      </c>
      <c r="F12" s="67"/>
      <c r="G12" s="67">
        <f ca="1">SUMIF('Res Normalized Monthly'!$B:$B,B12,'Res Normalized Monthly'!$S:$S)</f>
        <v>546258293.17879593</v>
      </c>
      <c r="H12" s="67">
        <f t="shared" si="1"/>
        <v>28743827.923252661</v>
      </c>
      <c r="I12" s="67">
        <f t="shared" ca="1" si="2"/>
        <v>517514465.25554329</v>
      </c>
      <c r="K12" s="66">
        <f t="shared" si="17"/>
        <v>2017</v>
      </c>
      <c r="L12" s="67">
        <f>SUMIF('Monthly Data'!$B:$B,K12,'Monthly Data'!G:G)</f>
        <v>166894185</v>
      </c>
      <c r="M12" s="67">
        <f>SUMIF('Monthly Data'!$B:$B,K12,'Monthly Data'!I:I)</f>
        <v>9675825.938012518</v>
      </c>
      <c r="N12" s="67">
        <f t="shared" si="3"/>
        <v>176570010.93801251</v>
      </c>
      <c r="O12" s="67"/>
      <c r="P12" s="67">
        <f ca="1">SUMIF('GS&lt;50 Normalized Monthly'!$B:$B,K12,'GS&lt;50 Normalized Monthly'!U:$U)</f>
        <v>178668369.0930779</v>
      </c>
      <c r="Q12" s="67">
        <f t="shared" si="4"/>
        <v>9675825.938012518</v>
      </c>
      <c r="R12" s="67">
        <f t="shared" ca="1" si="22"/>
        <v>168992543.15506539</v>
      </c>
      <c r="T12" s="66">
        <f t="shared" si="18"/>
        <v>2017</v>
      </c>
      <c r="U12" s="67">
        <f>SUMIF('Monthly Data'!$B:$B,T12,'Monthly Data'!K:K)</f>
        <v>885596225</v>
      </c>
      <c r="V12" s="67">
        <f>SUMIF('Monthly Data'!$B:$B,T12,'Monthly Data'!L:L)</f>
        <v>40599462.655089587</v>
      </c>
      <c r="W12" s="67">
        <f t="shared" si="6"/>
        <v>926195687.65508962</v>
      </c>
      <c r="X12" s="67"/>
      <c r="Y12" s="67">
        <f ca="1">SUMIF('GS&gt;50 Normalized Monthly'!$B:$B,T12,'GS&gt;50 Normalized Monthly'!$V:$V)</f>
        <v>919850975.59757566</v>
      </c>
      <c r="Z12" s="67">
        <f t="shared" si="7"/>
        <v>40599462.655089587</v>
      </c>
      <c r="AA12" s="67">
        <f t="shared" ca="1" si="8"/>
        <v>879251512.94248605</v>
      </c>
      <c r="AC12" s="66">
        <f t="shared" si="19"/>
        <v>2017</v>
      </c>
      <c r="AD12" s="67">
        <f>SUMIF('Monthly Data'!$B:$B,AC12,'Monthly Data'!P:P)</f>
        <v>11286654.700000001</v>
      </c>
      <c r="AE12" s="67">
        <f>SUMIF('Monthly Data'!$B:$B,U12,'Monthly Data'!W:W)</f>
        <v>0</v>
      </c>
      <c r="AF12" s="67">
        <f t="shared" si="9"/>
        <v>11286654.700000001</v>
      </c>
      <c r="AG12" s="67">
        <f>'Customer Count'!O11</f>
        <v>17184</v>
      </c>
      <c r="AH12" s="67">
        <f t="shared" si="10"/>
        <v>656.81184241154574</v>
      </c>
      <c r="AI12" s="67">
        <f t="shared" si="11"/>
        <v>11286654.700000001</v>
      </c>
      <c r="AJ12" s="67">
        <f t="shared" si="12"/>
        <v>0</v>
      </c>
      <c r="AK12" s="67">
        <f t="shared" si="13"/>
        <v>11286654.700000001</v>
      </c>
      <c r="AL12" s="200"/>
      <c r="AM12" s="66">
        <f t="shared" si="20"/>
        <v>2017</v>
      </c>
      <c r="AN12" s="67">
        <f>SUMIF('Monthly Data'!$B:$B,AM12,'Monthly Data'!S:S)</f>
        <v>3130244</v>
      </c>
      <c r="AO12" s="67">
        <f>'Customer Count'!S11</f>
        <v>561.91666666666663</v>
      </c>
      <c r="AP12" s="67">
        <f t="shared" si="14"/>
        <v>5570.6551979830938</v>
      </c>
      <c r="AQ12" s="67">
        <f>AP12*AO12</f>
        <v>3130244</v>
      </c>
    </row>
    <row r="13" spans="1:43" x14ac:dyDescent="0.2">
      <c r="B13" s="66">
        <f t="shared" si="16"/>
        <v>2018</v>
      </c>
      <c r="C13" s="67">
        <f>SUMIF('Monthly Data'!$B:$B,B13,'Monthly Data'!C:C)</f>
        <v>536801589</v>
      </c>
      <c r="D13" s="67">
        <f>SUMIF('Monthly Data'!$B:$B,B13,'Monthly Data'!D:D)</f>
        <v>36452428.281016536</v>
      </c>
      <c r="E13" s="67">
        <f t="shared" si="0"/>
        <v>573254017.28101659</v>
      </c>
      <c r="F13" s="68"/>
      <c r="G13" s="67">
        <f ca="1">SUMIF('Res Normalized Monthly'!$B:$B,B13,'Res Normalized Monthly'!$S:$S)</f>
        <v>548756968.44543195</v>
      </c>
      <c r="H13" s="67">
        <f t="shared" si="1"/>
        <v>36452428.281016536</v>
      </c>
      <c r="I13" s="67">
        <f t="shared" ca="1" si="2"/>
        <v>512304540.16441542</v>
      </c>
      <c r="K13" s="66">
        <f t="shared" si="17"/>
        <v>2018</v>
      </c>
      <c r="L13" s="67">
        <f>SUMIF('Monthly Data'!$B:$B,K13,'Monthly Data'!G:G)</f>
        <v>174257110</v>
      </c>
      <c r="M13" s="67">
        <f>SUMIF('Monthly Data'!$B:$B,K13,'Monthly Data'!I:I)</f>
        <v>11923160.538035588</v>
      </c>
      <c r="N13" s="67">
        <f t="shared" si="3"/>
        <v>186180270.5380356</v>
      </c>
      <c r="O13" s="68"/>
      <c r="P13" s="67">
        <f ca="1">SUMIF('GS&lt;50 Normalized Monthly'!$B:$B,K13,'GS&lt;50 Normalized Monthly'!U:$U)</f>
        <v>182053669.70786053</v>
      </c>
      <c r="Q13" s="67">
        <f t="shared" si="4"/>
        <v>11923160.538035588</v>
      </c>
      <c r="R13" s="67">
        <f t="shared" ca="1" si="22"/>
        <v>170130509.16982493</v>
      </c>
      <c r="T13" s="66">
        <f t="shared" si="18"/>
        <v>2018</v>
      </c>
      <c r="U13" s="67">
        <f>SUMIF('Monthly Data'!$B:$B,T13,'Monthly Data'!K:K)</f>
        <v>874283086</v>
      </c>
      <c r="V13" s="67">
        <f>SUMIF('Monthly Data'!$B:$B,T13,'Monthly Data'!L:L)</f>
        <v>46858132.252147816</v>
      </c>
      <c r="W13" s="67">
        <f t="shared" si="6"/>
        <v>921141218.25214779</v>
      </c>
      <c r="X13" s="68"/>
      <c r="Y13" s="67">
        <f ca="1">SUMIF('GS&gt;50 Normalized Monthly'!$B:$B,T13,'GS&gt;50 Normalized Monthly'!$V:$V)</f>
        <v>910043967.70909154</v>
      </c>
      <c r="Z13" s="67">
        <f t="shared" si="7"/>
        <v>46858132.252147816</v>
      </c>
      <c r="AA13" s="67">
        <f t="shared" ca="1" si="8"/>
        <v>863185835.45694375</v>
      </c>
      <c r="AC13" s="66">
        <f t="shared" si="19"/>
        <v>2018</v>
      </c>
      <c r="AD13" s="67">
        <f>SUMIF('Monthly Data'!$B:$B,AC13,'Monthly Data'!P:P)</f>
        <v>6528022.6000000006</v>
      </c>
      <c r="AE13" s="67">
        <f>SUMIF('Monthly Data'!$B:$B,U13,'Monthly Data'!W:W)</f>
        <v>0</v>
      </c>
      <c r="AF13" s="67">
        <f t="shared" si="9"/>
        <v>6528022.6000000006</v>
      </c>
      <c r="AG13" s="67">
        <f>'Customer Count'!O12</f>
        <v>17184</v>
      </c>
      <c r="AH13" s="67">
        <f t="shared" si="10"/>
        <v>379.88958333333335</v>
      </c>
      <c r="AI13" s="67">
        <f t="shared" si="11"/>
        <v>6528022.6000000006</v>
      </c>
      <c r="AJ13" s="67">
        <f>CDM!K95</f>
        <v>0</v>
      </c>
      <c r="AK13" s="67">
        <f t="shared" si="13"/>
        <v>6528022.6000000006</v>
      </c>
      <c r="AL13" s="200"/>
      <c r="AM13" s="66">
        <f t="shared" si="20"/>
        <v>2018</v>
      </c>
      <c r="AN13" s="67">
        <f>SUMIF('Monthly Data'!$B:$B,AM13,'Monthly Data'!S:S)</f>
        <v>3138478</v>
      </c>
      <c r="AO13" s="67">
        <f>'Customer Count'!S12</f>
        <v>563.33333333333337</v>
      </c>
      <c r="AP13" s="67">
        <f t="shared" si="14"/>
        <v>5571.2627218934904</v>
      </c>
      <c r="AQ13" s="67">
        <f>AP13*AO13</f>
        <v>3138478</v>
      </c>
    </row>
    <row r="14" spans="1:43" x14ac:dyDescent="0.2">
      <c r="A14" s="169"/>
      <c r="B14" s="66">
        <f t="shared" si="16"/>
        <v>2019</v>
      </c>
      <c r="C14" s="67">
        <f>SUMIF('Monthly Data'!$B:$B,B14,'Monthly Data'!C:C)</f>
        <v>512580883</v>
      </c>
      <c r="D14" s="67">
        <f>SUMIF('Monthly Data'!$B:$B,B14,'Monthly Data'!D:D)</f>
        <v>38321392.421568617</v>
      </c>
      <c r="E14" s="67">
        <f t="shared" ref="E14" si="23">C14+D14</f>
        <v>550902275.42156863</v>
      </c>
      <c r="F14" s="68"/>
      <c r="G14" s="67">
        <f ca="1">SUMIF('Res Normalized Monthly'!$B:$B,B14,'Res Normalized Monthly'!$S:$S)</f>
        <v>557758322.39440584</v>
      </c>
      <c r="H14" s="67">
        <f t="shared" si="1"/>
        <v>38321392.421568617</v>
      </c>
      <c r="I14" s="67">
        <f t="shared" ref="I14" ca="1" si="24">G14-H14</f>
        <v>519436929.97283721</v>
      </c>
      <c r="J14" s="169"/>
      <c r="K14" s="66">
        <f t="shared" si="17"/>
        <v>2019</v>
      </c>
      <c r="L14" s="67">
        <f>SUMIF('Monthly Data'!$B:$B,K14,'Monthly Data'!G:G)</f>
        <v>170703484</v>
      </c>
      <c r="M14" s="67">
        <f>SUMIF('Monthly Data'!$B:$B,K14,'Monthly Data'!I:I)</f>
        <v>13423948.94712471</v>
      </c>
      <c r="N14" s="67">
        <f t="shared" ref="N14" si="25">L14+M14</f>
        <v>184127432.94712472</v>
      </c>
      <c r="O14" s="68"/>
      <c r="P14" s="67">
        <f ca="1">SUMIF('GS&lt;50 Normalized Monthly'!$B:$B,K14,'GS&lt;50 Normalized Monthly'!U:$U)</f>
        <v>185040895.59230319</v>
      </c>
      <c r="Q14" s="67">
        <f t="shared" si="4"/>
        <v>13423948.94712471</v>
      </c>
      <c r="R14" s="67">
        <f t="shared" ca="1" si="22"/>
        <v>171616946.64517847</v>
      </c>
      <c r="S14" s="169"/>
      <c r="T14" s="66">
        <f t="shared" si="18"/>
        <v>2019</v>
      </c>
      <c r="U14" s="67">
        <f>SUMIF('Monthly Data'!$B:$B,T14,'Monthly Data'!K:K)</f>
        <v>837536595</v>
      </c>
      <c r="V14" s="67">
        <f>SUMIF('Monthly Data'!$B:$B,T14,'Monthly Data'!L:L)</f>
        <v>52858417.796489678</v>
      </c>
      <c r="W14" s="67">
        <f t="shared" ref="W14" si="26">U14+V14</f>
        <v>890395012.79648972</v>
      </c>
      <c r="X14" s="68"/>
      <c r="Y14" s="67">
        <f ca="1">SUMIF('GS&gt;50 Normalized Monthly'!$B:$B,T14,'GS&gt;50 Normalized Monthly'!$V:$V)</f>
        <v>909318186.95188165</v>
      </c>
      <c r="Z14" s="67">
        <f t="shared" si="7"/>
        <v>52858417.796489678</v>
      </c>
      <c r="AA14" s="67">
        <f t="shared" ref="AA14" ca="1" si="27">Y14-Z14</f>
        <v>856459769.15539193</v>
      </c>
      <c r="AB14" s="169"/>
      <c r="AC14" s="66">
        <f t="shared" si="19"/>
        <v>2019</v>
      </c>
      <c r="AD14" s="67">
        <f>SUMIF('Monthly Data'!$B:$B,AC14,'Monthly Data'!P:P)</f>
        <v>5537652.8999999994</v>
      </c>
      <c r="AE14" s="67">
        <f>SUMIF('Monthly Data'!$B:$B,U14,'Monthly Data'!W:W)</f>
        <v>0</v>
      </c>
      <c r="AF14" s="67">
        <f t="shared" ref="AF14" si="28">AD14+AE14</f>
        <v>5537652.8999999994</v>
      </c>
      <c r="AG14" s="67">
        <f>'Customer Count'!O13</f>
        <v>17184</v>
      </c>
      <c r="AH14" s="67">
        <f t="shared" ref="AH14" si="29">AF14/AG14</f>
        <v>322.25633729050276</v>
      </c>
      <c r="AI14" s="67">
        <f t="shared" ref="AI14" si="30">AH14*AG14</f>
        <v>5537652.8999999994</v>
      </c>
      <c r="AJ14" s="67">
        <f>CDM!K96</f>
        <v>0</v>
      </c>
      <c r="AK14" s="67">
        <f t="shared" si="13"/>
        <v>5537652.8999999994</v>
      </c>
      <c r="AL14" s="200"/>
      <c r="AM14" s="66">
        <f t="shared" si="20"/>
        <v>2019</v>
      </c>
      <c r="AN14" s="67">
        <f>SUMIF('Monthly Data'!$B:$B,AM14,'Monthly Data'!S:S)</f>
        <v>3144191</v>
      </c>
      <c r="AO14" s="67">
        <f>'Customer Count'!S13</f>
        <v>561.5</v>
      </c>
      <c r="AP14" s="67">
        <f t="shared" ref="AP14" si="31">AN14/AO14</f>
        <v>5599.6277827248441</v>
      </c>
      <c r="AQ14" s="67">
        <f>AP14*AO14</f>
        <v>3144191</v>
      </c>
    </row>
    <row r="15" spans="1:43" x14ac:dyDescent="0.2">
      <c r="B15" s="69">
        <f t="shared" si="16"/>
        <v>2020</v>
      </c>
      <c r="C15" s="66"/>
      <c r="D15" s="66"/>
      <c r="E15" s="66"/>
      <c r="F15" s="66"/>
      <c r="G15" s="67">
        <f ca="1">SUMIF('Res Normalized Monthly'!$B:$B,B15,'Res Normalized Monthly'!$S:$S)</f>
        <v>563613056.46390915</v>
      </c>
      <c r="H15" s="68">
        <f>CDM!J22</f>
        <v>37931162.443312511</v>
      </c>
      <c r="I15" s="68">
        <f ca="1">G15-H15</f>
        <v>525681894.02059662</v>
      </c>
      <c r="J15" s="209"/>
      <c r="K15" s="69">
        <f t="shared" si="17"/>
        <v>2020</v>
      </c>
      <c r="L15" s="66"/>
      <c r="M15" s="66"/>
      <c r="N15" s="66"/>
      <c r="O15" s="66"/>
      <c r="P15" s="67">
        <f ca="1">SUMIF('GS&lt;50 Normalized Monthly'!$B:$B,K15,'GS&lt;50 Normalized Monthly'!U:$U)</f>
        <v>168077483.12887174</v>
      </c>
      <c r="Q15" s="68">
        <f>CDM!K22</f>
        <v>13145851.529750062</v>
      </c>
      <c r="R15" s="68">
        <f t="shared" ca="1" si="22"/>
        <v>154931631.59912169</v>
      </c>
      <c r="T15" s="69">
        <f t="shared" si="18"/>
        <v>2020</v>
      </c>
      <c r="U15" s="66"/>
      <c r="V15" s="66"/>
      <c r="W15" s="66"/>
      <c r="X15" s="66"/>
      <c r="Y15" s="67">
        <f ca="1">SUMIF('GS&gt;50 Normalized Monthly'!$B:$B,T15,'GS&gt;50 Normalized Monthly'!$V:$V)</f>
        <v>865945727.74400973</v>
      </c>
      <c r="Z15" s="68">
        <f>CDM!L22</f>
        <v>52155213.536445975</v>
      </c>
      <c r="AA15" s="68">
        <f ca="1">Y15-Z15</f>
        <v>813790514.20756376</v>
      </c>
      <c r="AC15" s="69">
        <f t="shared" si="19"/>
        <v>2020</v>
      </c>
      <c r="AD15" s="66"/>
      <c r="AE15" s="66"/>
      <c r="AF15" s="66"/>
      <c r="AG15" s="68">
        <f>'Customer Count'!O18</f>
        <v>17196.600593685107</v>
      </c>
      <c r="AH15" s="239">
        <f>AH14</f>
        <v>322.25633729050276</v>
      </c>
      <c r="AI15" s="68">
        <f t="shared" si="11"/>
        <v>5541713.5211686473</v>
      </c>
      <c r="AJ15" s="68">
        <f>CDM!K97</f>
        <v>0</v>
      </c>
      <c r="AK15" s="67">
        <f t="shared" si="13"/>
        <v>5541713.5211686473</v>
      </c>
      <c r="AM15" s="69">
        <f t="shared" si="20"/>
        <v>2020</v>
      </c>
      <c r="AN15" s="66"/>
      <c r="AO15" s="68">
        <f>'Customer Count'!S18</f>
        <v>558.67964797739762</v>
      </c>
      <c r="AP15" s="68">
        <f>AP14</f>
        <v>5599.6277827248441</v>
      </c>
      <c r="AQ15" s="68">
        <f>AP15*AO15</f>
        <v>3128398.0784571716</v>
      </c>
    </row>
    <row r="16" spans="1:43" s="169" customFormat="1" x14ac:dyDescent="0.2">
      <c r="B16" s="69">
        <f t="shared" si="16"/>
        <v>2021</v>
      </c>
      <c r="C16" s="66"/>
      <c r="D16" s="66"/>
      <c r="E16" s="66"/>
      <c r="F16" s="66"/>
      <c r="G16" s="67">
        <f ca="1">SUMIF('Res Normalized Monthly'!$B:$B,B16,'Res Normalized Monthly'!$S:$S)</f>
        <v>561853042.38772595</v>
      </c>
      <c r="H16" s="68">
        <f>CDM!J23</f>
        <v>37472220.578895912</v>
      </c>
      <c r="I16" s="68">
        <f ca="1">G16-H16</f>
        <v>524380821.80883002</v>
      </c>
      <c r="K16" s="69">
        <f t="shared" si="17"/>
        <v>2021</v>
      </c>
      <c r="L16" s="66"/>
      <c r="M16" s="66"/>
      <c r="N16" s="66"/>
      <c r="O16" s="66"/>
      <c r="P16" s="67">
        <f ca="1">SUMIF('GS&lt;50 Normalized Monthly'!$B:$B,K16,'GS&lt;50 Normalized Monthly'!U:$U)</f>
        <v>183100851.02350521</v>
      </c>
      <c r="Q16" s="68">
        <f>CDM!K23</f>
        <v>12700385.897236729</v>
      </c>
      <c r="R16" s="68">
        <f t="shared" ca="1" si="22"/>
        <v>170400465.12626848</v>
      </c>
      <c r="T16" s="69">
        <f t="shared" si="18"/>
        <v>2021</v>
      </c>
      <c r="U16" s="66"/>
      <c r="V16" s="66"/>
      <c r="W16" s="66"/>
      <c r="X16" s="66"/>
      <c r="Y16" s="67">
        <f ca="1">SUMIF('GS&gt;50 Normalized Monthly'!$B:$B,T16,'GS&gt;50 Normalized Monthly'!$V:$V)</f>
        <v>901792307.10715711</v>
      </c>
      <c r="Z16" s="68">
        <f>CDM!L23</f>
        <v>49805696.497913301</v>
      </c>
      <c r="AA16" s="68">
        <f ca="1">Y16-Z16</f>
        <v>851986610.60924387</v>
      </c>
      <c r="AC16" s="69">
        <f t="shared" si="19"/>
        <v>2021</v>
      </c>
      <c r="AD16" s="66"/>
      <c r="AE16" s="66"/>
      <c r="AF16" s="66"/>
      <c r="AG16" s="68">
        <f>'Customer Count'!O19</f>
        <v>17283.271460677272</v>
      </c>
      <c r="AH16" s="239">
        <f>AH15</f>
        <v>322.25633729050276</v>
      </c>
      <c r="AI16" s="68">
        <f t="shared" si="11"/>
        <v>5569643.7573153349</v>
      </c>
      <c r="AJ16" s="68">
        <f>CDM!K98</f>
        <v>0</v>
      </c>
      <c r="AK16" s="67">
        <f t="shared" si="13"/>
        <v>5569643.7573153349</v>
      </c>
      <c r="AM16" s="69">
        <f t="shared" si="20"/>
        <v>2021</v>
      </c>
      <c r="AN16" s="66"/>
      <c r="AO16" s="68">
        <f>'Customer Count'!S19</f>
        <v>554.21021079357854</v>
      </c>
      <c r="AP16" s="68">
        <f>AP15</f>
        <v>5599.6277827248441</v>
      </c>
      <c r="AQ16" s="68">
        <f>AP16*AO16</f>
        <v>3103370.8938295147</v>
      </c>
    </row>
    <row r="38" spans="2:11" x14ac:dyDescent="0.2">
      <c r="B38" s="200"/>
      <c r="C38" s="200"/>
      <c r="D38" s="200"/>
      <c r="E38" s="200"/>
      <c r="F38" s="200"/>
      <c r="G38" s="200"/>
      <c r="H38" s="200"/>
      <c r="I38" s="200"/>
      <c r="J38" s="200"/>
      <c r="K38" s="200"/>
    </row>
    <row r="39" spans="2:11" x14ac:dyDescent="0.2">
      <c r="B39" s="200"/>
      <c r="C39" s="200"/>
      <c r="D39" s="200"/>
      <c r="E39" s="200"/>
      <c r="F39" s="200"/>
      <c r="G39" s="200"/>
      <c r="H39" s="200"/>
      <c r="I39" s="200"/>
      <c r="J39" s="200"/>
      <c r="K39" s="200"/>
    </row>
    <row r="40" spans="2:11" x14ac:dyDescent="0.2">
      <c r="B40" s="200"/>
      <c r="C40" s="200"/>
      <c r="D40" s="200"/>
      <c r="E40" s="200"/>
      <c r="F40" s="200"/>
      <c r="G40" s="200"/>
      <c r="H40" s="200"/>
      <c r="I40" s="200"/>
      <c r="J40" s="200"/>
      <c r="K40" s="200"/>
    </row>
    <row r="41" spans="2:11" x14ac:dyDescent="0.2">
      <c r="B41" s="200"/>
      <c r="C41" s="200"/>
      <c r="D41" s="200"/>
      <c r="E41" s="200"/>
      <c r="F41" s="200"/>
      <c r="G41" s="200"/>
      <c r="H41" s="200"/>
      <c r="I41" s="200"/>
      <c r="J41" s="200"/>
      <c r="K41" s="200"/>
    </row>
    <row r="42" spans="2:11" x14ac:dyDescent="0.2">
      <c r="B42" s="200"/>
      <c r="C42" s="200"/>
      <c r="D42" s="200"/>
      <c r="E42" s="200"/>
      <c r="F42" s="200"/>
      <c r="G42" s="200"/>
      <c r="H42" s="200"/>
      <c r="I42" s="200"/>
      <c r="J42" s="200"/>
      <c r="K42" s="200"/>
    </row>
    <row r="43" spans="2:11" x14ac:dyDescent="0.2">
      <c r="B43" s="200"/>
      <c r="C43" s="200"/>
      <c r="D43" s="200"/>
      <c r="E43" s="200"/>
      <c r="F43" s="200"/>
      <c r="G43" s="200"/>
      <c r="H43" s="200"/>
      <c r="I43" s="200"/>
      <c r="J43" s="200"/>
      <c r="K43" s="200"/>
    </row>
    <row r="44" spans="2:11" x14ac:dyDescent="0.2">
      <c r="B44" s="200"/>
      <c r="C44" s="200"/>
      <c r="D44" s="200"/>
      <c r="E44" s="200"/>
      <c r="F44" s="200"/>
      <c r="G44" s="200"/>
      <c r="H44" s="200"/>
      <c r="I44" s="200"/>
      <c r="J44" s="200"/>
      <c r="K44" s="200"/>
    </row>
    <row r="45" spans="2:11" x14ac:dyDescent="0.2">
      <c r="B45" s="200"/>
      <c r="C45" s="200"/>
      <c r="D45" s="200"/>
      <c r="E45" s="200"/>
      <c r="F45" s="200"/>
      <c r="G45" s="200"/>
      <c r="H45" s="200"/>
      <c r="I45" s="200"/>
      <c r="J45" s="200"/>
      <c r="K45" s="200"/>
    </row>
    <row r="46" spans="2:11" x14ac:dyDescent="0.2">
      <c r="B46" s="200"/>
      <c r="C46" s="200"/>
      <c r="D46" s="200"/>
      <c r="E46" s="200"/>
      <c r="F46" s="200"/>
      <c r="G46" s="200"/>
      <c r="H46" s="200"/>
      <c r="I46" s="200"/>
      <c r="J46" s="200"/>
      <c r="K46" s="200"/>
    </row>
    <row r="47" spans="2:11" x14ac:dyDescent="0.2">
      <c r="B47" s="200"/>
      <c r="C47" s="200"/>
      <c r="D47" s="200"/>
      <c r="E47" s="200"/>
      <c r="F47" s="200"/>
      <c r="G47" s="200"/>
      <c r="H47" s="200"/>
      <c r="I47" s="200"/>
      <c r="J47" s="200"/>
      <c r="K47" s="200"/>
    </row>
    <row r="48" spans="2:11" x14ac:dyDescent="0.2">
      <c r="B48" s="200"/>
      <c r="C48" s="200"/>
      <c r="D48" s="200"/>
      <c r="E48" s="200"/>
      <c r="F48" s="200"/>
      <c r="G48" s="200"/>
      <c r="H48" s="200"/>
      <c r="I48" s="200"/>
      <c r="J48" s="200"/>
      <c r="K48" s="200"/>
    </row>
    <row r="49" spans="2:11" x14ac:dyDescent="0.2">
      <c r="B49" s="200"/>
      <c r="C49" s="200"/>
      <c r="D49" s="200"/>
      <c r="E49" s="200"/>
      <c r="F49" s="200"/>
      <c r="G49" s="200"/>
      <c r="H49" s="200"/>
      <c r="I49" s="200"/>
      <c r="J49" s="200"/>
      <c r="K49" s="200"/>
    </row>
    <row r="50" spans="2:11" x14ac:dyDescent="0.2">
      <c r="B50" s="200"/>
      <c r="C50" s="200"/>
      <c r="D50" s="200"/>
      <c r="E50" s="200"/>
      <c r="F50" s="200"/>
      <c r="G50" s="200"/>
      <c r="H50" s="200"/>
      <c r="I50" s="200"/>
      <c r="J50" s="200"/>
      <c r="K50" s="200"/>
    </row>
    <row r="51" spans="2:11" x14ac:dyDescent="0.2">
      <c r="B51" s="200"/>
      <c r="C51" s="200"/>
      <c r="D51" s="200"/>
      <c r="E51" s="200"/>
      <c r="F51" s="200"/>
      <c r="G51" s="200"/>
      <c r="H51" s="200"/>
      <c r="I51" s="200"/>
      <c r="J51" s="200"/>
      <c r="K51" s="200"/>
    </row>
    <row r="52" spans="2:11" x14ac:dyDescent="0.2">
      <c r="B52" s="200"/>
      <c r="C52" s="200"/>
      <c r="D52" s="200"/>
      <c r="E52" s="200"/>
      <c r="F52" s="200"/>
      <c r="G52" s="200"/>
      <c r="H52" s="200"/>
      <c r="I52" s="200"/>
      <c r="J52" s="200"/>
      <c r="K52" s="200"/>
    </row>
    <row r="53" spans="2:11" x14ac:dyDescent="0.2">
      <c r="B53" s="200"/>
      <c r="C53" s="200"/>
      <c r="D53" s="200"/>
      <c r="E53" s="200"/>
      <c r="F53" s="200"/>
      <c r="G53" s="200"/>
      <c r="H53" s="200"/>
      <c r="I53" s="200"/>
      <c r="J53" s="200"/>
      <c r="K53" s="200"/>
    </row>
    <row r="54" spans="2:11" x14ac:dyDescent="0.2">
      <c r="B54" s="200"/>
      <c r="C54" s="200"/>
      <c r="D54" s="200"/>
      <c r="E54" s="200"/>
      <c r="F54" s="200"/>
      <c r="G54" s="200"/>
      <c r="H54" s="200"/>
      <c r="I54" s="200"/>
      <c r="J54" s="200"/>
      <c r="K54" s="200"/>
    </row>
  </sheetData>
  <mergeCells count="5">
    <mergeCell ref="B2:I2"/>
    <mergeCell ref="K2:R2"/>
    <mergeCell ref="T2:AA2"/>
    <mergeCell ref="AC2:AK2"/>
    <mergeCell ref="AM2:AQ2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/>
  <dimension ref="A2:V66"/>
  <sheetViews>
    <sheetView workbookViewId="0">
      <selection activeCell="S4" sqref="S4"/>
    </sheetView>
  </sheetViews>
  <sheetFormatPr defaultRowHeight="12.75" x14ac:dyDescent="0.2"/>
  <cols>
    <col min="1" max="1" width="7" customWidth="1"/>
    <col min="2" max="2" width="5.83203125" bestFit="1" customWidth="1"/>
    <col min="3" max="3" width="11.6640625" bestFit="1" customWidth="1"/>
    <col min="4" max="4" width="11.5" customWidth="1"/>
    <col min="5" max="6" width="6.1640625" customWidth="1"/>
    <col min="7" max="7" width="11.6640625" bestFit="1" customWidth="1"/>
    <col min="8" max="8" width="10.83203125" bestFit="1" customWidth="1"/>
    <col min="9" max="9" width="6.6640625" customWidth="1"/>
    <col min="10" max="10" width="5.83203125" bestFit="1" customWidth="1"/>
    <col min="11" max="11" width="11.6640625" bestFit="1" customWidth="1"/>
    <col min="12" max="12" width="12.83203125" customWidth="1"/>
    <col min="13" max="13" width="7.6640625" customWidth="1"/>
    <col min="14" max="14" width="5.83203125" bestFit="1" customWidth="1"/>
    <col min="15" max="15" width="11.6640625" bestFit="1" customWidth="1"/>
    <col min="16" max="16" width="10.83203125" bestFit="1" customWidth="1"/>
    <col min="17" max="17" width="8.33203125" customWidth="1"/>
    <col min="18" max="18" width="5.83203125" bestFit="1" customWidth="1"/>
    <col min="19" max="19" width="11.6640625" bestFit="1" customWidth="1"/>
    <col min="20" max="20" width="9.6640625" bestFit="1" customWidth="1"/>
  </cols>
  <sheetData>
    <row r="2" spans="2:22" x14ac:dyDescent="0.2">
      <c r="B2" s="257" t="s">
        <v>33</v>
      </c>
      <c r="C2" s="257"/>
      <c r="D2" s="258" t="s">
        <v>126</v>
      </c>
      <c r="E2" s="15"/>
      <c r="F2" s="257" t="s">
        <v>127</v>
      </c>
      <c r="G2" s="257"/>
      <c r="H2" s="258" t="s">
        <v>126</v>
      </c>
      <c r="I2" s="15"/>
      <c r="J2" s="257" t="s">
        <v>128</v>
      </c>
      <c r="K2" s="257"/>
      <c r="L2" s="258" t="s">
        <v>126</v>
      </c>
      <c r="M2" s="15"/>
      <c r="N2" s="257" t="s">
        <v>129</v>
      </c>
      <c r="O2" s="257"/>
      <c r="P2" s="258" t="s">
        <v>126</v>
      </c>
      <c r="Q2" s="15"/>
      <c r="R2" s="257" t="s">
        <v>45</v>
      </c>
      <c r="S2" s="257"/>
      <c r="T2" s="258" t="s">
        <v>126</v>
      </c>
      <c r="U2" s="15"/>
    </row>
    <row r="3" spans="2:22" x14ac:dyDescent="0.2">
      <c r="B3" s="70" t="s">
        <v>0</v>
      </c>
      <c r="C3" s="70" t="s">
        <v>130</v>
      </c>
      <c r="D3" s="258"/>
      <c r="E3" s="15"/>
      <c r="F3" s="70" t="s">
        <v>0</v>
      </c>
      <c r="G3" s="70" t="s">
        <v>130</v>
      </c>
      <c r="H3" s="258"/>
      <c r="I3" s="15"/>
      <c r="J3" s="70" t="s">
        <v>0</v>
      </c>
      <c r="K3" s="70" t="s">
        <v>130</v>
      </c>
      <c r="L3" s="258"/>
      <c r="M3" s="15"/>
      <c r="N3" s="70" t="s">
        <v>0</v>
      </c>
      <c r="O3" s="70" t="s">
        <v>255</v>
      </c>
      <c r="P3" s="258"/>
      <c r="Q3" s="15"/>
      <c r="R3" s="70" t="s">
        <v>0</v>
      </c>
      <c r="S3" s="70" t="s">
        <v>255</v>
      </c>
      <c r="T3" s="258"/>
      <c r="U3" s="15"/>
    </row>
    <row r="4" spans="2:22" x14ac:dyDescent="0.2">
      <c r="B4" s="15">
        <v>2010</v>
      </c>
      <c r="C4" s="71">
        <f>AVERAGEIF('Monthly Data'!B:B,B4,'Monthly Data'!F:F)</f>
        <v>57917.333333333336</v>
      </c>
      <c r="D4" s="72"/>
      <c r="E4" s="19"/>
      <c r="F4" s="15">
        <v>2010</v>
      </c>
      <c r="G4" s="71">
        <f>AVERAGEIF('Monthly Data'!B:B,B4,'Monthly Data'!H:H)</f>
        <v>4988.25</v>
      </c>
      <c r="H4" s="72"/>
      <c r="I4" s="19"/>
      <c r="J4" s="15">
        <v>2010</v>
      </c>
      <c r="K4" s="71">
        <f>AVERAGEIF('Monthly Data'!B:B,B4,'Monthly Data'!O:O)</f>
        <v>995.5</v>
      </c>
      <c r="L4" s="72"/>
      <c r="M4" s="19"/>
      <c r="N4" s="15">
        <v>2010</v>
      </c>
      <c r="O4" s="71">
        <f>AVERAGEIF('Monthly Data'!B:B,B4,'Monthly Data'!R:R)</f>
        <v>14651.833333333334</v>
      </c>
      <c r="P4" s="72"/>
      <c r="Q4" s="19"/>
      <c r="R4" s="15">
        <v>2010</v>
      </c>
      <c r="S4" s="71">
        <f>AVERAGEIF('Monthly Data'!B:B,B4,'Monthly Data'!U:U)</f>
        <v>603.58333333333337</v>
      </c>
      <c r="T4" s="72"/>
      <c r="U4" s="19"/>
    </row>
    <row r="5" spans="2:22" x14ac:dyDescent="0.2">
      <c r="B5" s="15">
        <f t="shared" ref="B5:B15" si="0">B4+1</f>
        <v>2011</v>
      </c>
      <c r="C5" s="71">
        <f>AVERAGEIF('Monthly Data'!B:B,B5,'Monthly Data'!F:F)</f>
        <v>58488.25</v>
      </c>
      <c r="D5" s="72">
        <f t="shared" ref="D5:D12" si="1">C5/C4</f>
        <v>1.0098574404898937</v>
      </c>
      <c r="E5" s="19"/>
      <c r="F5" s="15">
        <f t="shared" ref="F5:F15" si="2">F4+1</f>
        <v>2011</v>
      </c>
      <c r="G5" s="71">
        <f>AVERAGEIF('Monthly Data'!B:B,B5,'Monthly Data'!H:H)</f>
        <v>5090.583333333333</v>
      </c>
      <c r="H5" s="72">
        <f t="shared" ref="H5:H12" si="3">G5/G4</f>
        <v>1.0205148766267393</v>
      </c>
      <c r="I5" s="19"/>
      <c r="J5" s="15">
        <f t="shared" ref="J5:J15" si="4">J4+1</f>
        <v>2011</v>
      </c>
      <c r="K5" s="71">
        <f>AVERAGEIF('Monthly Data'!B:B,B5,'Monthly Data'!O:O)</f>
        <v>986.91666666666663</v>
      </c>
      <c r="L5" s="72">
        <f t="shared" ref="L5:L12" si="5">K5/K4</f>
        <v>0.99137786706847475</v>
      </c>
      <c r="M5" s="19"/>
      <c r="N5" s="15">
        <f t="shared" ref="N5:N15" si="6">N4+1</f>
        <v>2011</v>
      </c>
      <c r="O5" s="71">
        <f>AVERAGEIF('Monthly Data'!B:B,B5,'Monthly Data'!R:R)</f>
        <v>15024</v>
      </c>
      <c r="P5" s="72">
        <f t="shared" ref="P5:P12" si="7">O5/O4</f>
        <v>1.0254006893335306</v>
      </c>
      <c r="Q5" s="19"/>
      <c r="R5" s="15">
        <f t="shared" ref="R5:R15" si="8">R4+1</f>
        <v>2011</v>
      </c>
      <c r="S5" s="71">
        <f>AVERAGEIF('Monthly Data'!B:B,B5,'Monthly Data'!U:U)</f>
        <v>603.83333333333337</v>
      </c>
      <c r="T5" s="72">
        <f t="shared" ref="T5:T12" si="9">S5/S4</f>
        <v>1.0004141930139445</v>
      </c>
      <c r="U5" s="19"/>
    </row>
    <row r="6" spans="2:22" x14ac:dyDescent="0.2">
      <c r="B6" s="15">
        <f t="shared" si="0"/>
        <v>2012</v>
      </c>
      <c r="C6" s="71">
        <f>AVERAGEIF('Monthly Data'!B:B,B6,'Monthly Data'!F:F)</f>
        <v>59068.083333333336</v>
      </c>
      <c r="D6" s="72">
        <f t="shared" si="1"/>
        <v>1.0099136721193289</v>
      </c>
      <c r="E6" s="19"/>
      <c r="F6" s="15">
        <f t="shared" si="2"/>
        <v>2012</v>
      </c>
      <c r="G6" s="71">
        <f>AVERAGEIF('Monthly Data'!B:B,B6,'Monthly Data'!H:H)</f>
        <v>5137.75</v>
      </c>
      <c r="H6" s="72">
        <f t="shared" si="3"/>
        <v>1.0092654738324029</v>
      </c>
      <c r="I6" s="19"/>
      <c r="J6" s="15">
        <f t="shared" si="4"/>
        <v>2012</v>
      </c>
      <c r="K6" s="71">
        <f>AVERAGEIF('Monthly Data'!B:B,B6,'Monthly Data'!O:O)</f>
        <v>998.33333333333337</v>
      </c>
      <c r="L6" s="72">
        <f t="shared" si="5"/>
        <v>1.0115680148610995</v>
      </c>
      <c r="M6" s="19"/>
      <c r="N6" s="15">
        <f t="shared" si="6"/>
        <v>2012</v>
      </c>
      <c r="O6" s="71">
        <f>AVERAGEIF('Monthly Data'!B:B,B6,'Monthly Data'!R:R)</f>
        <v>15082.666666666666</v>
      </c>
      <c r="P6" s="72">
        <f t="shared" si="7"/>
        <v>1.0039048633297833</v>
      </c>
      <c r="Q6" s="19"/>
      <c r="R6" s="15">
        <f t="shared" si="8"/>
        <v>2012</v>
      </c>
      <c r="S6" s="71">
        <f>AVERAGEIF('Monthly Data'!B:B,B6,'Monthly Data'!U:U)</f>
        <v>604.5</v>
      </c>
      <c r="T6" s="72">
        <f t="shared" si="9"/>
        <v>1.0011040574109853</v>
      </c>
      <c r="U6" s="19"/>
    </row>
    <row r="7" spans="2:22" x14ac:dyDescent="0.2">
      <c r="B7" s="15">
        <f t="shared" si="0"/>
        <v>2013</v>
      </c>
      <c r="C7" s="71">
        <f>AVERAGEIF('Monthly Data'!B:B,B7,'Monthly Data'!F:F)</f>
        <v>59319.416666666664</v>
      </c>
      <c r="D7" s="72">
        <f t="shared" si="1"/>
        <v>1.0042549769545595</v>
      </c>
      <c r="E7" s="19"/>
      <c r="F7" s="15">
        <f t="shared" si="2"/>
        <v>2013</v>
      </c>
      <c r="G7" s="71">
        <f>AVERAGEIF('Monthly Data'!B:B,B7,'Monthly Data'!H:H)</f>
        <v>5158.5</v>
      </c>
      <c r="H7" s="72">
        <f t="shared" si="3"/>
        <v>1.0040387329083742</v>
      </c>
      <c r="I7" s="19"/>
      <c r="J7" s="15">
        <f t="shared" si="4"/>
        <v>2013</v>
      </c>
      <c r="K7" s="71">
        <f>AVERAGEIF('Monthly Data'!B:B,B7,'Monthly Data'!O:O)</f>
        <v>1007.5</v>
      </c>
      <c r="L7" s="72">
        <f t="shared" si="5"/>
        <v>1.0091819699499165</v>
      </c>
      <c r="M7" s="19"/>
      <c r="N7" s="15">
        <f t="shared" si="6"/>
        <v>2013</v>
      </c>
      <c r="O7" s="71">
        <f>AVERAGEIF('Monthly Data'!B:B,B7,'Monthly Data'!R:R)</f>
        <v>15114.416666666666</v>
      </c>
      <c r="P7" s="72">
        <f t="shared" si="7"/>
        <v>1.0021050654172561</v>
      </c>
      <c r="Q7" s="19"/>
      <c r="R7" s="15">
        <f t="shared" si="8"/>
        <v>2013</v>
      </c>
      <c r="S7" s="240">
        <f>AVERAGEIF('Monthly Data'!B:B,B7,'Monthly Data'!U:U)</f>
        <v>568.58333333333337</v>
      </c>
      <c r="T7" s="241">
        <f t="shared" si="9"/>
        <v>0.94058450510063418</v>
      </c>
      <c r="U7" s="19"/>
    </row>
    <row r="8" spans="2:22" x14ac:dyDescent="0.2">
      <c r="B8" s="15">
        <f t="shared" si="0"/>
        <v>2014</v>
      </c>
      <c r="C8" s="71">
        <f>AVERAGEIF('Monthly Data'!B:B,B8,'Monthly Data'!F:F)</f>
        <v>59824.416666666664</v>
      </c>
      <c r="D8" s="72">
        <f t="shared" si="1"/>
        <v>1.0085132327385777</v>
      </c>
      <c r="E8" s="73"/>
      <c r="F8" s="15">
        <f t="shared" si="2"/>
        <v>2014</v>
      </c>
      <c r="G8" s="71">
        <f>AVERAGEIF('Monthly Data'!B:B,B8,'Monthly Data'!H:H)</f>
        <v>5198.458333333333</v>
      </c>
      <c r="H8" s="72">
        <f t="shared" si="3"/>
        <v>1.0077461148266615</v>
      </c>
      <c r="I8" s="73"/>
      <c r="J8" s="15">
        <f t="shared" si="4"/>
        <v>2014</v>
      </c>
      <c r="K8" s="71">
        <f>AVERAGEIF('Monthly Data'!B:B,B8,'Monthly Data'!O:O)</f>
        <v>1021.2083333333334</v>
      </c>
      <c r="L8" s="72">
        <f t="shared" si="5"/>
        <v>1.0136062861869315</v>
      </c>
      <c r="M8" s="73"/>
      <c r="N8" s="15">
        <f t="shared" si="6"/>
        <v>2014</v>
      </c>
      <c r="O8" s="71">
        <f>AVERAGEIF('Monthly Data'!B:B,B8,'Monthly Data'!R:R)</f>
        <v>15170.75</v>
      </c>
      <c r="P8" s="72">
        <f t="shared" si="7"/>
        <v>1.003727125867687</v>
      </c>
      <c r="Q8" s="73"/>
      <c r="R8" s="15">
        <f t="shared" si="8"/>
        <v>2014</v>
      </c>
      <c r="S8" s="71">
        <f>AVERAGEIF('Monthly Data'!B:B,B8,'Monthly Data'!U:U)</f>
        <v>559</v>
      </c>
      <c r="T8" s="72">
        <f t="shared" si="9"/>
        <v>0.98314524402755377</v>
      </c>
      <c r="U8" s="73"/>
    </row>
    <row r="9" spans="2:22" x14ac:dyDescent="0.2">
      <c r="B9" s="15">
        <f t="shared" si="0"/>
        <v>2015</v>
      </c>
      <c r="C9" s="71">
        <f>AVERAGEIF('Monthly Data'!B:B,B9,'Monthly Data'!F:F)</f>
        <v>60123.25</v>
      </c>
      <c r="D9" s="72">
        <f t="shared" si="1"/>
        <v>1.0049951733754194</v>
      </c>
      <c r="E9" s="73"/>
      <c r="F9" s="15">
        <f t="shared" si="2"/>
        <v>2015</v>
      </c>
      <c r="G9" s="71">
        <f>AVERAGEIF('Monthly Data'!B:B,B9,'Monthly Data'!H:H)</f>
        <v>5238.5</v>
      </c>
      <c r="H9" s="72">
        <f t="shared" si="3"/>
        <v>1.0077026041374446</v>
      </c>
      <c r="I9" s="73"/>
      <c r="J9" s="15">
        <f t="shared" si="4"/>
        <v>2015</v>
      </c>
      <c r="K9" s="71">
        <f>AVERAGEIF('Monthly Data'!B:B,B9,'Monthly Data'!O:O)</f>
        <v>1027.6666666666667</v>
      </c>
      <c r="L9" s="72">
        <f t="shared" si="5"/>
        <v>1.006324207434004</v>
      </c>
      <c r="M9" s="73"/>
      <c r="N9" s="15">
        <f t="shared" si="6"/>
        <v>2015</v>
      </c>
      <c r="O9" s="71">
        <f>AVERAGEIF('Monthly Data'!B:B,B9,'Monthly Data'!R:R)</f>
        <v>15228.583333333334</v>
      </c>
      <c r="P9" s="72">
        <f t="shared" si="7"/>
        <v>1.0038121604622932</v>
      </c>
      <c r="Q9" s="73"/>
      <c r="R9" s="15">
        <f t="shared" si="8"/>
        <v>2015</v>
      </c>
      <c r="S9" s="71">
        <f>AVERAGEIF('Monthly Data'!B:B,B9,'Monthly Data'!U:U)</f>
        <v>556.75</v>
      </c>
      <c r="T9" s="72">
        <f t="shared" si="9"/>
        <v>0.99597495527728086</v>
      </c>
      <c r="U9" s="73"/>
    </row>
    <row r="10" spans="2:22" x14ac:dyDescent="0.2">
      <c r="B10" s="15">
        <f t="shared" si="0"/>
        <v>2016</v>
      </c>
      <c r="C10" s="71">
        <f>AVERAGEIF('Monthly Data'!B:B,B10,'Monthly Data'!F:F)</f>
        <v>60318.833333333336</v>
      </c>
      <c r="D10" s="72">
        <f t="shared" si="1"/>
        <v>1.0032530399360204</v>
      </c>
      <c r="E10" s="73"/>
      <c r="F10" s="15">
        <f t="shared" si="2"/>
        <v>2016</v>
      </c>
      <c r="G10" s="71">
        <f>AVERAGEIF('Monthly Data'!B:B,B10,'Monthly Data'!H:H)</f>
        <v>5272.833333333333</v>
      </c>
      <c r="H10" s="72">
        <f t="shared" si="3"/>
        <v>1.0065540390060768</v>
      </c>
      <c r="I10" s="73"/>
      <c r="J10" s="15">
        <f t="shared" si="4"/>
        <v>2016</v>
      </c>
      <c r="K10" s="71">
        <f>AVERAGEIF('Monthly Data'!B:B,B10,'Monthly Data'!O:O)</f>
        <v>1034.1666666666667</v>
      </c>
      <c r="L10" s="72">
        <f t="shared" si="5"/>
        <v>1.0063250081089847</v>
      </c>
      <c r="M10" s="73"/>
      <c r="N10" s="15">
        <f t="shared" si="6"/>
        <v>2016</v>
      </c>
      <c r="O10" s="71">
        <f>AVERAGEIF('Monthly Data'!B:B,B10,'Monthly Data'!R:R)</f>
        <v>15252.666666666666</v>
      </c>
      <c r="P10" s="72">
        <f t="shared" si="7"/>
        <v>1.0015814559244403</v>
      </c>
      <c r="Q10" s="73"/>
      <c r="R10" s="15">
        <f t="shared" si="8"/>
        <v>2016</v>
      </c>
      <c r="S10" s="71">
        <f>AVERAGEIF('Monthly Data'!B:B,B10,'Monthly Data'!U:U)</f>
        <v>559.08333333333337</v>
      </c>
      <c r="T10" s="72">
        <f t="shared" si="9"/>
        <v>1.0041909893728485</v>
      </c>
      <c r="U10" s="73"/>
    </row>
    <row r="11" spans="2:22" x14ac:dyDescent="0.2">
      <c r="B11" s="15">
        <f t="shared" si="0"/>
        <v>2017</v>
      </c>
      <c r="C11" s="71">
        <f>AVERAGEIF('Monthly Data'!B:B,B11,'Monthly Data'!F:F)</f>
        <v>60502</v>
      </c>
      <c r="D11" s="72">
        <f t="shared" si="1"/>
        <v>1.003036641402768</v>
      </c>
      <c r="E11" s="73"/>
      <c r="F11" s="15">
        <f t="shared" si="2"/>
        <v>2017</v>
      </c>
      <c r="G11" s="71">
        <f>AVERAGEIF('Monthly Data'!B:B,B11,'Monthly Data'!H:H)</f>
        <v>5341.666666666667</v>
      </c>
      <c r="H11" s="72">
        <f t="shared" si="3"/>
        <v>1.0130543351139489</v>
      </c>
      <c r="I11" s="73"/>
      <c r="J11" s="15">
        <f t="shared" si="4"/>
        <v>2017</v>
      </c>
      <c r="K11" s="71">
        <f>AVERAGEIF('Monthly Data'!B:B,B11,'Monthly Data'!O:O)</f>
        <v>1003.6666666666666</v>
      </c>
      <c r="L11" s="72">
        <f t="shared" si="5"/>
        <v>0.97050765511684112</v>
      </c>
      <c r="M11" s="73"/>
      <c r="N11" s="15">
        <f t="shared" si="6"/>
        <v>2017</v>
      </c>
      <c r="O11" s="71">
        <f>AVERAGEIF('Monthly Data'!B:B,B11,'Monthly Data'!R:R)</f>
        <v>17184</v>
      </c>
      <c r="P11" s="77">
        <f t="shared" si="7"/>
        <v>1.12662266707461</v>
      </c>
      <c r="Q11" s="73"/>
      <c r="R11" s="15">
        <f t="shared" si="8"/>
        <v>2017</v>
      </c>
      <c r="S11" s="71">
        <f>AVERAGEIF('Monthly Data'!B:B,B11,'Monthly Data'!U:U)</f>
        <v>561.91666666666663</v>
      </c>
      <c r="T11" s="72">
        <f t="shared" si="9"/>
        <v>1.0050678193471454</v>
      </c>
      <c r="U11" s="73"/>
      <c r="V11" t="s">
        <v>227</v>
      </c>
    </row>
    <row r="12" spans="2:22" x14ac:dyDescent="0.2">
      <c r="B12" s="15">
        <f t="shared" si="0"/>
        <v>2018</v>
      </c>
      <c r="C12" s="71">
        <f>AVERAGEIF('Monthly Data'!B:B,B12,'Monthly Data'!F:F)</f>
        <v>60920.083333333336</v>
      </c>
      <c r="D12" s="72">
        <f t="shared" si="1"/>
        <v>1.0069102398818772</v>
      </c>
      <c r="E12" s="73"/>
      <c r="F12" s="15">
        <f t="shared" si="2"/>
        <v>2018</v>
      </c>
      <c r="G12" s="71">
        <f>AVERAGEIF('Monthly Data'!B:B,B12,'Monthly Data'!H:H)</f>
        <v>5427.75</v>
      </c>
      <c r="H12" s="72">
        <f t="shared" si="3"/>
        <v>1.0161154446177847</v>
      </c>
      <c r="I12" s="73"/>
      <c r="J12" s="15">
        <f t="shared" si="4"/>
        <v>2018</v>
      </c>
      <c r="K12" s="71">
        <f>AVERAGEIF('Monthly Data'!B:B,B12,'Monthly Data'!O:O)</f>
        <v>985.83333333333337</v>
      </c>
      <c r="L12" s="72">
        <f t="shared" si="5"/>
        <v>0.98223181667220205</v>
      </c>
      <c r="M12" s="73"/>
      <c r="N12" s="15">
        <f t="shared" si="6"/>
        <v>2018</v>
      </c>
      <c r="O12" s="71">
        <f>AVERAGEIF('Monthly Data'!B:B,B12,'Monthly Data'!R:R)</f>
        <v>17184</v>
      </c>
      <c r="P12" s="72">
        <f t="shared" si="7"/>
        <v>1</v>
      </c>
      <c r="Q12" s="73"/>
      <c r="R12" s="15">
        <f t="shared" si="8"/>
        <v>2018</v>
      </c>
      <c r="S12" s="71">
        <f>AVERAGEIF('Monthly Data'!B:B,B12,'Monthly Data'!U:U)</f>
        <v>563.33333333333337</v>
      </c>
      <c r="T12" s="72">
        <f t="shared" si="9"/>
        <v>1.0025211330268429</v>
      </c>
      <c r="U12" s="73"/>
    </row>
    <row r="13" spans="2:22" s="59" customFormat="1" ht="15" x14ac:dyDescent="0.25">
      <c r="B13" s="15">
        <f t="shared" si="0"/>
        <v>2019</v>
      </c>
      <c r="C13" s="71">
        <f>AVERAGEIF('Monthly Data'!B:B,B13,'Monthly Data'!F:F)</f>
        <v>61427.666666666664</v>
      </c>
      <c r="D13" s="72">
        <f t="shared" ref="D13" si="10">C13/C12</f>
        <v>1.0083319540217306</v>
      </c>
      <c r="E13" s="73"/>
      <c r="F13" s="15">
        <f t="shared" si="2"/>
        <v>2019</v>
      </c>
      <c r="G13" s="71">
        <f>AVERAGEIF('Monthly Data'!B:B,B13,'Monthly Data'!H:H)</f>
        <v>5489.5</v>
      </c>
      <c r="H13" s="72">
        <f t="shared" ref="H13" si="11">G13/G12</f>
        <v>1.0113767214775919</v>
      </c>
      <c r="I13" s="73"/>
      <c r="J13" s="15">
        <f t="shared" si="4"/>
        <v>2019</v>
      </c>
      <c r="K13" s="71">
        <f>AVERAGEIF('Monthly Data'!B:B,B13,'Monthly Data'!O:O)</f>
        <v>984.83333333333337</v>
      </c>
      <c r="L13" s="72">
        <f t="shared" ref="L13" si="12">K13/K12</f>
        <v>0.99898562975486049</v>
      </c>
      <c r="M13" s="73"/>
      <c r="N13" s="15">
        <f t="shared" si="6"/>
        <v>2019</v>
      </c>
      <c r="O13" s="71">
        <f>AVERAGEIF('Monthly Data'!B:B,B13,'Monthly Data'!R:R)</f>
        <v>17184</v>
      </c>
      <c r="P13" s="72">
        <f t="shared" ref="P13" si="13">O13/O12</f>
        <v>1</v>
      </c>
      <c r="Q13" s="73"/>
      <c r="R13" s="15">
        <f t="shared" si="8"/>
        <v>2019</v>
      </c>
      <c r="S13" s="71">
        <f>AVERAGEIF('Monthly Data'!B:B,B13,'Monthly Data'!U:U)</f>
        <v>561.5</v>
      </c>
      <c r="T13" s="72">
        <f t="shared" ref="T13" si="14">S13/S12</f>
        <v>0.9967455621301774</v>
      </c>
      <c r="U13" s="73"/>
    </row>
    <row r="14" spans="2:22" x14ac:dyDescent="0.2">
      <c r="B14" s="73">
        <f t="shared" si="0"/>
        <v>2020</v>
      </c>
      <c r="C14" s="74">
        <f>C13*D14</f>
        <v>61830.607652976963</v>
      </c>
      <c r="D14" s="75">
        <f>GEOMEAN(D5:D13)</f>
        <v>1.0065596010425861</v>
      </c>
      <c r="E14" s="73"/>
      <c r="F14" s="73">
        <f t="shared" si="2"/>
        <v>2020</v>
      </c>
      <c r="G14" s="239" cm="1">
        <f t="array" ref="G14">AVERAGE(G22:G31+G35,G32:G33)*H14</f>
        <v>5514.5253399964558</v>
      </c>
      <c r="H14" s="245">
        <f>GEOMEAN(H5:H13)</f>
        <v>1.0106959110480109</v>
      </c>
      <c r="I14" s="246"/>
      <c r="J14" s="246">
        <f t="shared" si="4"/>
        <v>2020</v>
      </c>
      <c r="K14" s="239" cm="1">
        <f t="array" ref="K14">AVERAGE(K22:K31+K35,K32:K33)*L14</f>
        <v>1016.9486840365047</v>
      </c>
      <c r="L14" s="75">
        <f>GEOMEAN(L5:L13)</f>
        <v>0.99880374925831206</v>
      </c>
      <c r="M14" s="73"/>
      <c r="N14" s="73">
        <f t="shared" si="6"/>
        <v>2020</v>
      </c>
      <c r="O14" s="74">
        <f>O13*P14</f>
        <v>17270.542913989404</v>
      </c>
      <c r="P14" s="75">
        <f>GEOMEAN(P5:P10,P12:P13)</f>
        <v>1.0050362496502214</v>
      </c>
      <c r="Q14" s="73"/>
      <c r="R14" s="73">
        <f t="shared" si="8"/>
        <v>2020</v>
      </c>
      <c r="S14" s="74">
        <f>S13*T14</f>
        <v>557.00906481752543</v>
      </c>
      <c r="T14" s="75">
        <f>GEOMEAN(T5:T13)</f>
        <v>0.9920018963802768</v>
      </c>
      <c r="U14" s="73"/>
    </row>
    <row r="15" spans="2:22" x14ac:dyDescent="0.2">
      <c r="B15" s="73">
        <f t="shared" si="0"/>
        <v>2021</v>
      </c>
      <c r="C15" s="74">
        <f>C14*D15</f>
        <v>62236.191771401165</v>
      </c>
      <c r="D15" s="214">
        <f>D14</f>
        <v>1.0065596010425861</v>
      </c>
      <c r="E15" s="73"/>
      <c r="F15" s="73">
        <f t="shared" si="2"/>
        <v>2021</v>
      </c>
      <c r="G15" s="74">
        <f>G14*H15</f>
        <v>5573.5082125050603</v>
      </c>
      <c r="H15" s="214">
        <f>H14</f>
        <v>1.0106959110480109</v>
      </c>
      <c r="I15" s="73"/>
      <c r="J15" s="73">
        <f t="shared" si="4"/>
        <v>2021</v>
      </c>
      <c r="K15" s="74">
        <f>K14*L15</f>
        <v>1015.7321584189674</v>
      </c>
      <c r="L15" s="75">
        <f>L14</f>
        <v>0.99880374925831206</v>
      </c>
      <c r="M15" s="73"/>
      <c r="N15" s="73">
        <f t="shared" si="6"/>
        <v>2021</v>
      </c>
      <c r="O15" s="74">
        <f>O14*P15</f>
        <v>17357.521679699119</v>
      </c>
      <c r="P15" s="214">
        <f>P14</f>
        <v>1.0050362496502214</v>
      </c>
      <c r="Q15" s="73"/>
      <c r="R15" s="73">
        <f t="shared" si="8"/>
        <v>2021</v>
      </c>
      <c r="S15" s="74">
        <f>S14*T15</f>
        <v>552.55404859998976</v>
      </c>
      <c r="T15" s="214">
        <f>T14</f>
        <v>0.9920018963802768</v>
      </c>
    </row>
    <row r="17" spans="1:22" s="173" customFormat="1" x14ac:dyDescent="0.2">
      <c r="A17" s="173" t="s">
        <v>250</v>
      </c>
      <c r="K17" s="41"/>
    </row>
    <row r="18" spans="1:22" s="173" customFormat="1" x14ac:dyDescent="0.2">
      <c r="B18" s="180">
        <f>B14</f>
        <v>2020</v>
      </c>
      <c r="C18" s="227">
        <f>AVERAGE(C37:C48)</f>
        <v>61651.285485351538</v>
      </c>
      <c r="D18" s="181">
        <f>C18/C13</f>
        <v>1.003640359968389</v>
      </c>
      <c r="F18" s="180">
        <f>F14</f>
        <v>2020</v>
      </c>
      <c r="G18" s="227">
        <f>AVERAGE(G37:G48)</f>
        <v>5505.5601358758804</v>
      </c>
      <c r="H18" s="181">
        <f>G18/G13</f>
        <v>1.0029256099600838</v>
      </c>
      <c r="J18" s="180">
        <f>J14</f>
        <v>2020</v>
      </c>
      <c r="K18" s="227">
        <f>AVERAGE(K37:K48)</f>
        <v>1004.2915067757176</v>
      </c>
      <c r="L18" s="181">
        <f>K18/K13</f>
        <v>1.0197578339235582</v>
      </c>
      <c r="M18" s="173" t="s">
        <v>251</v>
      </c>
      <c r="N18" s="180">
        <f>N14</f>
        <v>2020</v>
      </c>
      <c r="O18" s="227">
        <f>AVERAGE(O37:O48)</f>
        <v>17196.600593685107</v>
      </c>
      <c r="P18" s="181">
        <f>O18/O13</f>
        <v>1.000733274772178</v>
      </c>
      <c r="R18" s="180">
        <f>R14</f>
        <v>2020</v>
      </c>
      <c r="S18" s="227">
        <f>AVERAGE(S37:S48)</f>
        <v>558.67964797739762</v>
      </c>
      <c r="T18" s="181">
        <f>S18/S13</f>
        <v>0.99497711126874022</v>
      </c>
      <c r="V18" s="47" t="str">
        <f>"*GS&gt;50 2020 decline would be "&amp;ROUND((K18-K35)/K13,4)*100&amp;"% without Nov 19 reclassification"</f>
        <v>*GS&gt;50 2020 decline would be 97.91% without Nov 19 reclassification</v>
      </c>
    </row>
    <row r="19" spans="1:22" s="173" customFormat="1" x14ac:dyDescent="0.2">
      <c r="B19" s="180">
        <f>B15</f>
        <v>2021</v>
      </c>
      <c r="C19" s="227">
        <f>AVERAGE(C49:C60)</f>
        <v>62055.717918135437</v>
      </c>
      <c r="D19" s="181">
        <f>C19/C18</f>
        <v>1.0065599999999999</v>
      </c>
      <c r="F19" s="180">
        <f>F15</f>
        <v>2021</v>
      </c>
      <c r="G19" s="227">
        <f>AVERAGE(G49:G60)</f>
        <v>5564.469629329752</v>
      </c>
      <c r="H19" s="181">
        <f>G19/G18</f>
        <v>1.0106999999999999</v>
      </c>
      <c r="J19" s="180">
        <f>J15</f>
        <v>2021</v>
      </c>
      <c r="K19" s="227">
        <f>AVERAGE(K49:K60)</f>
        <v>1003.0900728461615</v>
      </c>
      <c r="L19" s="181">
        <f>K19/K18</f>
        <v>0.99880369999999974</v>
      </c>
      <c r="N19" s="180">
        <f>N15</f>
        <v>2021</v>
      </c>
      <c r="O19" s="227">
        <f>AVERAGE(O49:O60)</f>
        <v>17283.271460677272</v>
      </c>
      <c r="P19" s="181">
        <f>O19/O18</f>
        <v>1.0050399999999995</v>
      </c>
      <c r="R19" s="180">
        <f>R15</f>
        <v>2021</v>
      </c>
      <c r="S19" s="227">
        <f>AVERAGE(S49:S60)</f>
        <v>554.21021079357854</v>
      </c>
      <c r="T19" s="181">
        <f>S19/S18</f>
        <v>0.99200000000000021</v>
      </c>
    </row>
    <row r="20" spans="1:22" s="173" customFormat="1" x14ac:dyDescent="0.2"/>
    <row r="21" spans="1:22" x14ac:dyDescent="0.2">
      <c r="H21" s="177"/>
      <c r="L21" s="177"/>
      <c r="R21" s="173"/>
      <c r="S21" s="242"/>
    </row>
    <row r="22" spans="1:22" x14ac:dyDescent="0.2">
      <c r="A22">
        <v>2019</v>
      </c>
      <c r="B22" t="s">
        <v>54</v>
      </c>
      <c r="C22" s="175">
        <f>'Monthly Data'!F110</f>
        <v>61267</v>
      </c>
      <c r="G22" s="175">
        <f>'Monthly Data'!H110</f>
        <v>5499</v>
      </c>
      <c r="K22" s="175">
        <f>'Monthly Data'!O110</f>
        <v>974</v>
      </c>
      <c r="O22" s="175">
        <f>'Monthly Data'!R110</f>
        <v>17184</v>
      </c>
      <c r="S22" s="175">
        <f>'Monthly Data'!U110</f>
        <v>559</v>
      </c>
    </row>
    <row r="23" spans="1:22" x14ac:dyDescent="0.2">
      <c r="B23" t="s">
        <v>55</v>
      </c>
      <c r="C23" s="175">
        <f>'Monthly Data'!F111</f>
        <v>61283</v>
      </c>
      <c r="G23" s="175">
        <f>'Monthly Data'!H111</f>
        <v>5507</v>
      </c>
      <c r="K23" s="175">
        <f>'Monthly Data'!O111</f>
        <v>972</v>
      </c>
      <c r="O23" s="175">
        <f>'Monthly Data'!R111</f>
        <v>17184</v>
      </c>
      <c r="S23" s="175">
        <f>'Monthly Data'!U111</f>
        <v>563</v>
      </c>
    </row>
    <row r="24" spans="1:22" x14ac:dyDescent="0.2">
      <c r="B24" t="s">
        <v>56</v>
      </c>
      <c r="C24" s="175">
        <f>'Monthly Data'!F112</f>
        <v>61278</v>
      </c>
      <c r="D24" s="173"/>
      <c r="G24" s="175">
        <f>'Monthly Data'!H112</f>
        <v>5500</v>
      </c>
      <c r="K24" s="175">
        <f>'Monthly Data'!O112</f>
        <v>972</v>
      </c>
      <c r="O24" s="175">
        <f>'Monthly Data'!R112</f>
        <v>17184</v>
      </c>
      <c r="S24" s="175">
        <f>'Monthly Data'!U112</f>
        <v>563</v>
      </c>
    </row>
    <row r="25" spans="1:22" x14ac:dyDescent="0.2">
      <c r="B25" s="173" t="s">
        <v>57</v>
      </c>
      <c r="C25" s="175">
        <f>'Monthly Data'!F113</f>
        <v>61471</v>
      </c>
      <c r="D25" s="173"/>
      <c r="G25" s="175">
        <f>'Monthly Data'!H113</f>
        <v>5496</v>
      </c>
      <c r="K25" s="175">
        <f>'Monthly Data'!O113</f>
        <v>973</v>
      </c>
      <c r="O25" s="175">
        <f>'Monthly Data'!R113</f>
        <v>17184</v>
      </c>
      <c r="S25" s="175">
        <f>'Monthly Data'!U113</f>
        <v>563</v>
      </c>
    </row>
    <row r="26" spans="1:22" x14ac:dyDescent="0.2">
      <c r="B26" s="173" t="s">
        <v>58</v>
      </c>
      <c r="C26" s="175">
        <f>'Monthly Data'!F114</f>
        <v>61467</v>
      </c>
      <c r="D26" s="173"/>
      <c r="G26" s="175">
        <f>'Monthly Data'!H114</f>
        <v>5489</v>
      </c>
      <c r="K26" s="175">
        <f>'Monthly Data'!O114</f>
        <v>977</v>
      </c>
      <c r="O26" s="175">
        <f>'Monthly Data'!R114</f>
        <v>17184</v>
      </c>
      <c r="S26" s="175">
        <f>'Monthly Data'!U114</f>
        <v>563</v>
      </c>
    </row>
    <row r="27" spans="1:22" x14ac:dyDescent="0.2">
      <c r="B27" s="173" t="s">
        <v>59</v>
      </c>
      <c r="C27" s="175">
        <f>'Monthly Data'!F115</f>
        <v>61472</v>
      </c>
      <c r="D27" s="173"/>
      <c r="G27" s="175">
        <f>'Monthly Data'!H115</f>
        <v>5489</v>
      </c>
      <c r="K27" s="175">
        <f>'Monthly Data'!O115</f>
        <v>982</v>
      </c>
      <c r="O27" s="175">
        <f>'Monthly Data'!R115</f>
        <v>17184</v>
      </c>
      <c r="S27" s="175">
        <f>'Monthly Data'!U115</f>
        <v>561</v>
      </c>
    </row>
    <row r="28" spans="1:22" x14ac:dyDescent="0.2">
      <c r="B28" s="173" t="s">
        <v>60</v>
      </c>
      <c r="C28" s="175">
        <f>'Monthly Data'!F116</f>
        <v>61470</v>
      </c>
      <c r="D28" s="173"/>
      <c r="G28" s="175">
        <f>'Monthly Data'!H116</f>
        <v>5495</v>
      </c>
      <c r="K28" s="175">
        <f>'Monthly Data'!O116</f>
        <v>982</v>
      </c>
      <c r="O28" s="175">
        <f>'Monthly Data'!R116</f>
        <v>17184</v>
      </c>
      <c r="S28" s="175">
        <f>'Monthly Data'!U116</f>
        <v>561</v>
      </c>
    </row>
    <row r="29" spans="1:22" x14ac:dyDescent="0.2">
      <c r="B29" s="173" t="s">
        <v>61</v>
      </c>
      <c r="C29" s="175">
        <f>'Monthly Data'!F117</f>
        <v>61464</v>
      </c>
      <c r="D29" s="173"/>
      <c r="G29" s="175">
        <f>'Monthly Data'!H117</f>
        <v>5492</v>
      </c>
      <c r="K29" s="175">
        <f>'Monthly Data'!O117</f>
        <v>983</v>
      </c>
      <c r="O29" s="175">
        <f>'Monthly Data'!R117</f>
        <v>17184</v>
      </c>
      <c r="S29" s="175">
        <f>'Monthly Data'!U117</f>
        <v>561</v>
      </c>
    </row>
    <row r="30" spans="1:22" x14ac:dyDescent="0.2">
      <c r="B30" s="173" t="s">
        <v>214</v>
      </c>
      <c r="C30" s="175">
        <f>'Monthly Data'!F118</f>
        <v>61464</v>
      </c>
      <c r="D30" s="173"/>
      <c r="G30" s="175">
        <f>'Monthly Data'!H118</f>
        <v>5496</v>
      </c>
      <c r="K30" s="175">
        <f>'Monthly Data'!O118</f>
        <v>981</v>
      </c>
      <c r="O30" s="175">
        <f>'Monthly Data'!R118</f>
        <v>17184</v>
      </c>
      <c r="S30" s="175">
        <f>'Monthly Data'!U118</f>
        <v>561</v>
      </c>
    </row>
    <row r="31" spans="1:22" x14ac:dyDescent="0.2">
      <c r="B31" s="173" t="s">
        <v>63</v>
      </c>
      <c r="C31" s="175">
        <f>'Monthly Data'!F119</f>
        <v>61500</v>
      </c>
      <c r="D31" s="173"/>
      <c r="G31" s="164">
        <f>'Monthly Data'!H119</f>
        <v>5495</v>
      </c>
      <c r="K31" s="164">
        <f>'Monthly Data'!O119</f>
        <v>980</v>
      </c>
      <c r="O31" s="175">
        <f>'Monthly Data'!R119</f>
        <v>17184</v>
      </c>
      <c r="S31" s="175">
        <f>'Monthly Data'!U119</f>
        <v>561</v>
      </c>
    </row>
    <row r="32" spans="1:22" x14ac:dyDescent="0.2">
      <c r="B32" s="173" t="s">
        <v>64</v>
      </c>
      <c r="C32" s="175">
        <f>'Monthly Data'!F120</f>
        <v>61496</v>
      </c>
      <c r="D32" s="173"/>
      <c r="G32" s="164">
        <f>'Monthly Data'!H120</f>
        <v>5456</v>
      </c>
      <c r="K32" s="164">
        <f>'Monthly Data'!O120</f>
        <v>1020</v>
      </c>
      <c r="O32" s="175">
        <f>'Monthly Data'!R120</f>
        <v>17184</v>
      </c>
      <c r="S32" s="175">
        <f>'Monthly Data'!U120</f>
        <v>561</v>
      </c>
    </row>
    <row r="33" spans="1:20" x14ac:dyDescent="0.2">
      <c r="B33" s="173" t="s">
        <v>65</v>
      </c>
      <c r="C33" s="175">
        <f>'Monthly Data'!F121</f>
        <v>61500</v>
      </c>
      <c r="D33" s="173"/>
      <c r="G33" s="175">
        <f>'Monthly Data'!H121</f>
        <v>5460</v>
      </c>
      <c r="H33" s="175"/>
      <c r="K33" s="175">
        <f>'Monthly Data'!O121</f>
        <v>1022</v>
      </c>
      <c r="L33" s="175"/>
      <c r="O33" s="175">
        <f>'Monthly Data'!R121</f>
        <v>17184</v>
      </c>
      <c r="S33" s="175">
        <f>'Monthly Data'!U121</f>
        <v>561</v>
      </c>
    </row>
    <row r="35" spans="1:20" x14ac:dyDescent="0.2">
      <c r="A35" t="s">
        <v>217</v>
      </c>
      <c r="G35" s="164">
        <f>-K35</f>
        <v>-40</v>
      </c>
      <c r="K35" s="164">
        <f>K32-K31</f>
        <v>40</v>
      </c>
    </row>
    <row r="37" spans="1:20" x14ac:dyDescent="0.2">
      <c r="A37" s="173">
        <v>2020</v>
      </c>
      <c r="B37" s="173" t="s">
        <v>54</v>
      </c>
      <c r="C37" s="28">
        <f>'Monthly Data (to June 2020)'!F122</f>
        <v>61510</v>
      </c>
      <c r="D37" s="173"/>
      <c r="G37" s="28">
        <f>'Monthly Data (to June 2020)'!H122</f>
        <v>5491</v>
      </c>
      <c r="H37" s="200"/>
      <c r="K37" s="28">
        <f>'Monthly Data (to June 2020)'!O122</f>
        <v>1006</v>
      </c>
      <c r="L37" s="200"/>
      <c r="O37" s="28">
        <f>'Monthly Data (to June 2020)'!R122</f>
        <v>17184</v>
      </c>
      <c r="S37" s="28">
        <f>'Monthly Data (to June 2020)'!U122</f>
        <v>560</v>
      </c>
    </row>
    <row r="38" spans="1:20" x14ac:dyDescent="0.2">
      <c r="A38" s="173"/>
      <c r="B38" s="173" t="s">
        <v>55</v>
      </c>
      <c r="C38" s="28">
        <f>'Monthly Data (to June 2020)'!F123</f>
        <v>61517</v>
      </c>
      <c r="D38" s="160">
        <f>C38/C37</f>
        <v>1.0001138026337182</v>
      </c>
      <c r="G38" s="28">
        <f>'Monthly Data (to June 2020)'!H123</f>
        <v>5489</v>
      </c>
      <c r="H38" s="160">
        <f>G38/G37</f>
        <v>0.99963576761974138</v>
      </c>
      <c r="K38" s="28">
        <f>'Monthly Data (to June 2020)'!O123</f>
        <v>996</v>
      </c>
      <c r="L38" s="160">
        <f>K38/K37</f>
        <v>0.99005964214711728</v>
      </c>
      <c r="O38" s="28">
        <f>'Monthly Data (to June 2020)'!R123</f>
        <v>17184</v>
      </c>
      <c r="P38" s="48">
        <f>O38/O37</f>
        <v>1</v>
      </c>
      <c r="S38" s="28">
        <f>'Monthly Data (to June 2020)'!U123</f>
        <v>560</v>
      </c>
      <c r="T38" s="48">
        <f>S38/S37</f>
        <v>1</v>
      </c>
    </row>
    <row r="39" spans="1:20" x14ac:dyDescent="0.2">
      <c r="A39" s="173"/>
      <c r="B39" s="173" t="s">
        <v>56</v>
      </c>
      <c r="C39" s="28">
        <f>'Monthly Data (to June 2020)'!F124</f>
        <v>61554</v>
      </c>
      <c r="D39" s="160">
        <f t="shared" ref="D39:D43" si="15">C39/C38</f>
        <v>1.0006014597590909</v>
      </c>
      <c r="G39" s="28">
        <f>'Monthly Data (to June 2020)'!H124</f>
        <v>5500</v>
      </c>
      <c r="H39" s="160">
        <f t="shared" ref="H39:H43" si="16">G39/G38</f>
        <v>1.002004008016032</v>
      </c>
      <c r="K39" s="28">
        <f>'Monthly Data (to June 2020)'!O124</f>
        <v>1008</v>
      </c>
      <c r="L39" s="160">
        <f t="shared" ref="L39:L43" si="17">K39/K38</f>
        <v>1.0120481927710843</v>
      </c>
      <c r="O39" s="28">
        <f>'Monthly Data (to June 2020)'!R124</f>
        <v>17184</v>
      </c>
      <c r="P39" s="48">
        <f t="shared" ref="P39:P60" si="18">O39/O38</f>
        <v>1</v>
      </c>
      <c r="S39" s="28">
        <f>'Monthly Data (to June 2020)'!U124</f>
        <v>560</v>
      </c>
      <c r="T39" s="48">
        <f t="shared" ref="T39:T60" si="19">S39/S38</f>
        <v>1</v>
      </c>
    </row>
    <row r="40" spans="1:20" x14ac:dyDescent="0.2">
      <c r="A40" s="173"/>
      <c r="B40" s="173" t="s">
        <v>57</v>
      </c>
      <c r="C40" s="28">
        <f>'Monthly Data (to June 2020)'!F125</f>
        <v>61567</v>
      </c>
      <c r="D40" s="160">
        <f t="shared" si="15"/>
        <v>1.0002111966728402</v>
      </c>
      <c r="G40" s="28">
        <f>'Monthly Data (to June 2020)'!H125</f>
        <v>5502</v>
      </c>
      <c r="H40" s="160">
        <f t="shared" si="16"/>
        <v>1.0003636363636363</v>
      </c>
      <c r="K40" s="28">
        <f>'Monthly Data (to June 2020)'!O125</f>
        <v>1008</v>
      </c>
      <c r="L40" s="160">
        <f t="shared" si="17"/>
        <v>1</v>
      </c>
      <c r="O40" s="28">
        <f>'Monthly Data (to June 2020)'!R125</f>
        <v>17184</v>
      </c>
      <c r="P40" s="48">
        <f t="shared" si="18"/>
        <v>1</v>
      </c>
      <c r="S40" s="28">
        <f>'Monthly Data (to June 2020)'!U125</f>
        <v>560</v>
      </c>
      <c r="T40" s="48">
        <f t="shared" si="19"/>
        <v>1</v>
      </c>
    </row>
    <row r="41" spans="1:20" x14ac:dyDescent="0.2">
      <c r="A41" s="173"/>
      <c r="B41" s="173" t="s">
        <v>58</v>
      </c>
      <c r="C41" s="28">
        <f>'Monthly Data (to June 2020)'!F126</f>
        <v>61593</v>
      </c>
      <c r="D41" s="160">
        <f t="shared" si="15"/>
        <v>1.0004223041564475</v>
      </c>
      <c r="G41" s="28">
        <f>'Monthly Data (to June 2020)'!H126</f>
        <v>5501</v>
      </c>
      <c r="H41" s="160">
        <f t="shared" si="16"/>
        <v>0.99981824790985097</v>
      </c>
      <c r="K41" s="28">
        <f>'Monthly Data (to June 2020)'!O126</f>
        <v>1006</v>
      </c>
      <c r="L41" s="160">
        <f t="shared" si="17"/>
        <v>0.99801587301587302</v>
      </c>
      <c r="O41" s="28">
        <f>'Monthly Data (to June 2020)'!R126</f>
        <v>17184</v>
      </c>
      <c r="P41" s="48">
        <f t="shared" si="18"/>
        <v>1</v>
      </c>
      <c r="S41" s="28">
        <f>'Monthly Data (to June 2020)'!U126</f>
        <v>559</v>
      </c>
      <c r="T41" s="48">
        <f t="shared" si="19"/>
        <v>0.99821428571428572</v>
      </c>
    </row>
    <row r="42" spans="1:20" x14ac:dyDescent="0.2">
      <c r="A42" s="173"/>
      <c r="B42" s="173" t="s">
        <v>59</v>
      </c>
      <c r="C42" s="28">
        <f>'Monthly Data (to June 2020)'!F127</f>
        <v>61616</v>
      </c>
      <c r="D42" s="160">
        <f t="shared" si="15"/>
        <v>1.0003734190573603</v>
      </c>
      <c r="G42" s="28">
        <f>'Monthly Data (to June 2020)'!H127</f>
        <v>5504</v>
      </c>
      <c r="H42" s="160">
        <f t="shared" si="16"/>
        <v>1.0005453553899291</v>
      </c>
      <c r="K42" s="28">
        <f>'Monthly Data (to June 2020)'!O127</f>
        <v>1005</v>
      </c>
      <c r="L42" s="160">
        <f t="shared" si="17"/>
        <v>0.99900596421471177</v>
      </c>
      <c r="O42" s="28">
        <f>'Monthly Data (to June 2020)'!R127</f>
        <v>17184</v>
      </c>
      <c r="P42" s="48">
        <f t="shared" si="18"/>
        <v>1</v>
      </c>
      <c r="S42" s="28">
        <f>'Monthly Data (to June 2020)'!U127</f>
        <v>559</v>
      </c>
      <c r="T42" s="48">
        <f t="shared" si="19"/>
        <v>1</v>
      </c>
    </row>
    <row r="43" spans="1:20" x14ac:dyDescent="0.2">
      <c r="A43" s="173"/>
      <c r="B43" s="173" t="s">
        <v>60</v>
      </c>
      <c r="C43" s="28">
        <f>'Monthly Data (to June 2020)'!F128</f>
        <v>61659</v>
      </c>
      <c r="D43" s="160">
        <f t="shared" si="15"/>
        <v>1.0006978706829395</v>
      </c>
      <c r="G43" s="28">
        <f>'Monthly Data (to June 2020)'!H128</f>
        <v>5501</v>
      </c>
      <c r="H43" s="160">
        <f t="shared" si="16"/>
        <v>0.99945494186046513</v>
      </c>
      <c r="K43" s="28">
        <f>'Monthly Data (to June 2020)'!O128</f>
        <v>1004</v>
      </c>
      <c r="L43" s="160">
        <f t="shared" si="17"/>
        <v>0.99900497512437814</v>
      </c>
      <c r="O43" s="28">
        <f>O42*P$14^(1/12)</f>
        <v>17191.195315752695</v>
      </c>
      <c r="P43" s="48">
        <f t="shared" si="18"/>
        <v>1.0004187218198728</v>
      </c>
      <c r="S43" s="211">
        <f>S42*T$14^(1/12)</f>
        <v>558.62604885630901</v>
      </c>
      <c r="T43" s="212">
        <f t="shared" si="19"/>
        <v>0.99933103552112523</v>
      </c>
    </row>
    <row r="44" spans="1:20" x14ac:dyDescent="0.2">
      <c r="A44" s="173"/>
      <c r="B44" s="173" t="s">
        <v>61</v>
      </c>
      <c r="C44" s="211">
        <f>C43*D$14^(1/12)</f>
        <v>61692.603959562686</v>
      </c>
      <c r="D44" s="212">
        <f>C44/C43</f>
        <v>1.0005449968303521</v>
      </c>
      <c r="E44" s="213"/>
      <c r="F44" s="213"/>
      <c r="G44" s="211">
        <f>(G43)*H$14^(1/12)</f>
        <v>5505.879310032994</v>
      </c>
      <c r="H44" s="212">
        <f>G44/G43</f>
        <v>1.0008869860085428</v>
      </c>
      <c r="I44" s="213"/>
      <c r="J44" s="213"/>
      <c r="K44" s="211">
        <f>(K43)*L$14^(1/12)</f>
        <v>1003.8998587704867</v>
      </c>
      <c r="L44" s="212">
        <f>K44/K43</f>
        <v>0.99990025773952862</v>
      </c>
      <c r="M44" s="213"/>
      <c r="N44" s="213"/>
      <c r="O44" s="211">
        <f t="shared" ref="O44:O48" si="20">O43*P$14^(1/12)</f>
        <v>17198.393644341097</v>
      </c>
      <c r="P44" s="212">
        <f t="shared" si="18"/>
        <v>1.0004187218198728</v>
      </c>
      <c r="Q44" s="213"/>
      <c r="R44" s="213"/>
      <c r="S44" s="211">
        <f>S43*T$14^(1/12)</f>
        <v>558.25234787265003</v>
      </c>
      <c r="T44" s="212">
        <f t="shared" si="19"/>
        <v>0.99933103552112534</v>
      </c>
    </row>
    <row r="45" spans="1:20" x14ac:dyDescent="0.2">
      <c r="A45" s="173"/>
      <c r="B45" s="173" t="s">
        <v>214</v>
      </c>
      <c r="C45" s="211">
        <f>C44*D$14^(1/12)</f>
        <v>61726.226233176814</v>
      </c>
      <c r="D45" s="212">
        <f t="shared" ref="D45:D60" si="21">C45/C44</f>
        <v>1.0005449968303521</v>
      </c>
      <c r="E45" s="213"/>
      <c r="F45" s="213"/>
      <c r="G45" s="211">
        <f t="shared" ref="G45:G47" si="22">(G44)*H$14^(1/12)</f>
        <v>5510.7629479457182</v>
      </c>
      <c r="H45" s="212">
        <f t="shared" ref="H45:H60" si="23">G45/G44</f>
        <v>1.0008869860085428</v>
      </c>
      <c r="I45" s="213"/>
      <c r="J45" s="213"/>
      <c r="K45" s="211">
        <f t="shared" ref="K45:K60" si="24">(K44)*L$14^(1/12)</f>
        <v>1003.7997275292861</v>
      </c>
      <c r="L45" s="212">
        <f t="shared" ref="L45:L60" si="25">K45/K44</f>
        <v>0.99990025773952862</v>
      </c>
      <c r="M45" s="213"/>
      <c r="N45" s="213"/>
      <c r="O45" s="211">
        <f t="shared" si="20"/>
        <v>17205.594987026743</v>
      </c>
      <c r="P45" s="212">
        <f t="shared" si="18"/>
        <v>1.0004187218198728</v>
      </c>
      <c r="Q45" s="213"/>
      <c r="R45" s="213"/>
      <c r="S45" s="211">
        <f t="shared" ref="S45:S48" si="26">S44*T$14^(1/12)</f>
        <v>557.87889688167479</v>
      </c>
      <c r="T45" s="212">
        <f t="shared" si="19"/>
        <v>0.99933103552112523</v>
      </c>
    </row>
    <row r="46" spans="1:20" x14ac:dyDescent="0.2">
      <c r="A46" s="173"/>
      <c r="B46" s="173" t="s">
        <v>63</v>
      </c>
      <c r="C46" s="211">
        <f t="shared" ref="C46:C47" si="27">C45*D$14^(1/12)</f>
        <v>61759.866830823492</v>
      </c>
      <c r="D46" s="212">
        <f t="shared" si="21"/>
        <v>1.0005449968303521</v>
      </c>
      <c r="E46" s="213"/>
      <c r="F46" s="213"/>
      <c r="G46" s="211">
        <f t="shared" si="22"/>
        <v>5515.6509175769415</v>
      </c>
      <c r="H46" s="212">
        <f t="shared" si="23"/>
        <v>1.0008869860085428</v>
      </c>
      <c r="I46" s="213"/>
      <c r="J46" s="213"/>
      <c r="K46" s="211">
        <f t="shared" si="24"/>
        <v>1003.6996062754017</v>
      </c>
      <c r="L46" s="212">
        <f t="shared" si="25"/>
        <v>0.99990025773952862</v>
      </c>
      <c r="M46" s="213"/>
      <c r="N46" s="213"/>
      <c r="O46" s="211">
        <f t="shared" si="20"/>
        <v>17212.799345071704</v>
      </c>
      <c r="P46" s="212">
        <f t="shared" si="18"/>
        <v>1.0004187218198728</v>
      </c>
      <c r="Q46" s="213"/>
      <c r="R46" s="213"/>
      <c r="S46" s="211">
        <f t="shared" si="26"/>
        <v>557.5056957161471</v>
      </c>
      <c r="T46" s="212">
        <f t="shared" si="19"/>
        <v>0.99933103552112523</v>
      </c>
    </row>
    <row r="47" spans="1:20" x14ac:dyDescent="0.2">
      <c r="A47" s="173"/>
      <c r="B47" s="173" t="s">
        <v>64</v>
      </c>
      <c r="C47" s="211">
        <f t="shared" si="27"/>
        <v>61793.525762489262</v>
      </c>
      <c r="D47" s="212">
        <f>C47/C46</f>
        <v>1.0005449968303521</v>
      </c>
      <c r="E47" s="213"/>
      <c r="F47" s="213"/>
      <c r="G47" s="211">
        <f t="shared" si="22"/>
        <v>5520.5432227688379</v>
      </c>
      <c r="H47" s="212">
        <f t="shared" si="23"/>
        <v>1.0008869860085428</v>
      </c>
      <c r="I47" s="213"/>
      <c r="J47" s="213"/>
      <c r="K47" s="211">
        <f t="shared" si="24"/>
        <v>1003.5994950078376</v>
      </c>
      <c r="L47" s="212">
        <f t="shared" si="25"/>
        <v>0.99990025773952862</v>
      </c>
      <c r="M47" s="213"/>
      <c r="N47" s="213"/>
      <c r="O47" s="211">
        <f t="shared" si="20"/>
        <v>17220.006719738576</v>
      </c>
      <c r="P47" s="212">
        <f t="shared" si="18"/>
        <v>1.0004187218198728</v>
      </c>
      <c r="Q47" s="213"/>
      <c r="R47" s="213"/>
      <c r="S47" s="211">
        <f t="shared" si="26"/>
        <v>557.13274420894265</v>
      </c>
      <c r="T47" s="212">
        <f t="shared" si="19"/>
        <v>0.99933103552112523</v>
      </c>
    </row>
    <row r="48" spans="1:20" x14ac:dyDescent="0.2">
      <c r="A48" s="173"/>
      <c r="B48" s="173" t="s">
        <v>65</v>
      </c>
      <c r="C48" s="211">
        <f>C47*D$14^(1/12)</f>
        <v>61827.203038166102</v>
      </c>
      <c r="D48" s="212">
        <f t="shared" si="21"/>
        <v>1.0005449968303521</v>
      </c>
      <c r="E48" s="213"/>
      <c r="F48" s="213"/>
      <c r="G48" s="211">
        <f>(G47)*H$14^(1/11)</f>
        <v>5525.8852321860777</v>
      </c>
      <c r="H48" s="212">
        <f t="shared" si="23"/>
        <v>1.0009676601018551</v>
      </c>
      <c r="I48" s="213"/>
      <c r="J48" s="213"/>
      <c r="K48" s="211">
        <f t="shared" si="24"/>
        <v>1003.4993937255977</v>
      </c>
      <c r="L48" s="212">
        <f t="shared" si="25"/>
        <v>0.99990025773952873</v>
      </c>
      <c r="M48" s="213"/>
      <c r="N48" s="213"/>
      <c r="O48" s="211">
        <f t="shared" si="20"/>
        <v>17227.217112290487</v>
      </c>
      <c r="P48" s="212">
        <f t="shared" si="18"/>
        <v>1.0004187218198728</v>
      </c>
      <c r="Q48" s="213"/>
      <c r="R48" s="213"/>
      <c r="S48" s="211">
        <f t="shared" si="26"/>
        <v>556.76004219304889</v>
      </c>
      <c r="T48" s="212">
        <f t="shared" si="19"/>
        <v>0.99933103552112534</v>
      </c>
    </row>
    <row r="49" spans="1:20" x14ac:dyDescent="0.2">
      <c r="A49" s="173">
        <v>2021</v>
      </c>
      <c r="B49" s="173" t="s">
        <v>54</v>
      </c>
      <c r="C49" s="211">
        <v>61869.926572140103</v>
      </c>
      <c r="D49" s="212">
        <f t="shared" si="21"/>
        <v>1.0006910151498787</v>
      </c>
      <c r="E49" s="213"/>
      <c r="F49" s="213"/>
      <c r="G49" s="211">
        <v>5537.3759381750942</v>
      </c>
      <c r="H49" s="212">
        <f t="shared" si="23"/>
        <v>1.0020794326168934</v>
      </c>
      <c r="I49" s="213"/>
      <c r="J49" s="213"/>
      <c r="K49" s="211">
        <v>1003.6404693638781</v>
      </c>
      <c r="L49" s="212">
        <f t="shared" si="25"/>
        <v>1.0001405836806305</v>
      </c>
      <c r="M49" s="213"/>
      <c r="N49" s="213"/>
      <c r="O49" s="211">
        <v>17243.504707636628</v>
      </c>
      <c r="P49" s="212">
        <f t="shared" si="18"/>
        <v>1.0009454571356462</v>
      </c>
      <c r="Q49" s="213"/>
      <c r="R49" s="213"/>
      <c r="S49" s="211">
        <v>556.25227550646707</v>
      </c>
      <c r="T49" s="212">
        <f t="shared" si="19"/>
        <v>0.99908799725536745</v>
      </c>
    </row>
    <row r="50" spans="1:20" x14ac:dyDescent="0.2">
      <c r="A50" s="173"/>
      <c r="B50" s="173" t="s">
        <v>55</v>
      </c>
      <c r="C50" s="211">
        <f>C49*D$15^(1/12)</f>
        <v>61903.645486016037</v>
      </c>
      <c r="D50" s="212">
        <f t="shared" si="21"/>
        <v>1.0005449968303521</v>
      </c>
      <c r="E50" s="213"/>
      <c r="F50" s="213"/>
      <c r="G50" s="211">
        <f t="shared" ref="G50:G60" si="28">(G49)*H$14^(1/12)</f>
        <v>5542.2875131562969</v>
      </c>
      <c r="H50" s="212">
        <f t="shared" si="23"/>
        <v>1.0008869860085428</v>
      </c>
      <c r="I50" s="213"/>
      <c r="J50" s="213"/>
      <c r="K50" s="211">
        <f t="shared" si="24"/>
        <v>1003.5403639947632</v>
      </c>
      <c r="L50" s="212">
        <f t="shared" si="25"/>
        <v>0.99990025773952862</v>
      </c>
      <c r="M50" s="213"/>
      <c r="N50" s="213"/>
      <c r="O50" s="211">
        <f t="shared" ref="O50:O60" si="29">O49*P$15^(1/12)</f>
        <v>17250.724939308795</v>
      </c>
      <c r="P50" s="212">
        <f t="shared" si="18"/>
        <v>1.0004187218198728</v>
      </c>
      <c r="Q50" s="213"/>
      <c r="R50" s="213"/>
      <c r="S50" s="211">
        <f t="shared" ref="S50:S60" si="30">S49*T$15^(1/12)</f>
        <v>555.88016249285999</v>
      </c>
      <c r="T50" s="212">
        <f t="shared" si="19"/>
        <v>0.99933103552112523</v>
      </c>
    </row>
    <row r="51" spans="1:20" x14ac:dyDescent="0.2">
      <c r="A51" s="173"/>
      <c r="B51" s="173" t="s">
        <v>56</v>
      </c>
      <c r="C51" s="211">
        <f t="shared" ref="C51:C60" si="31">C50*D$15^(1/12)</f>
        <v>61937.382776593156</v>
      </c>
      <c r="D51" s="212">
        <f t="shared" si="21"/>
        <v>1.0005449968303521</v>
      </c>
      <c r="E51" s="213"/>
      <c r="F51" s="213"/>
      <c r="G51" s="211">
        <f t="shared" si="28"/>
        <v>5547.2034446357875</v>
      </c>
      <c r="H51" s="212">
        <f t="shared" si="23"/>
        <v>1.0008869860085428</v>
      </c>
      <c r="I51" s="213"/>
      <c r="J51" s="213"/>
      <c r="K51" s="211">
        <f t="shared" si="24"/>
        <v>1003.4402686103841</v>
      </c>
      <c r="L51" s="212">
        <f t="shared" si="25"/>
        <v>0.99990025773952862</v>
      </c>
      <c r="M51" s="213"/>
      <c r="N51" s="213"/>
      <c r="O51" s="211">
        <f>O50*P$15^(1/12)</f>
        <v>17257.948194249508</v>
      </c>
      <c r="P51" s="212">
        <f t="shared" si="18"/>
        <v>1.0004187218198728</v>
      </c>
      <c r="Q51" s="213"/>
      <c r="R51" s="213"/>
      <c r="S51" s="211">
        <f t="shared" si="30"/>
        <v>555.50829840964116</v>
      </c>
      <c r="T51" s="212">
        <f t="shared" si="19"/>
        <v>0.99933103552112523</v>
      </c>
    </row>
    <row r="52" spans="1:20" x14ac:dyDescent="0.2">
      <c r="A52" s="173"/>
      <c r="B52" s="173" t="s">
        <v>57</v>
      </c>
      <c r="C52" s="211">
        <f t="shared" si="31"/>
        <v>61971.138453886706</v>
      </c>
      <c r="D52" s="212">
        <f t="shared" si="21"/>
        <v>1.0005449968303521</v>
      </c>
      <c r="E52" s="213"/>
      <c r="F52" s="213"/>
      <c r="G52" s="211">
        <f t="shared" si="28"/>
        <v>5552.1237364777198</v>
      </c>
      <c r="H52" s="212">
        <f t="shared" si="23"/>
        <v>1.0008869860085428</v>
      </c>
      <c r="I52" s="213"/>
      <c r="J52" s="213"/>
      <c r="K52" s="211">
        <f t="shared" si="24"/>
        <v>1003.340183209745</v>
      </c>
      <c r="L52" s="212">
        <f t="shared" si="25"/>
        <v>0.99990025773952862</v>
      </c>
      <c r="M52" s="213"/>
      <c r="N52" s="213"/>
      <c r="O52" s="211">
        <f t="shared" si="29"/>
        <v>17265.174473724674</v>
      </c>
      <c r="P52" s="212">
        <f t="shared" si="18"/>
        <v>1.0004187218198728</v>
      </c>
      <c r="Q52" s="213"/>
      <c r="R52" s="213"/>
      <c r="S52" s="211">
        <f t="shared" si="30"/>
        <v>555.13668309028492</v>
      </c>
      <c r="T52" s="212">
        <f t="shared" si="19"/>
        <v>0.99933103552112523</v>
      </c>
    </row>
    <row r="53" spans="1:20" x14ac:dyDescent="0.2">
      <c r="A53" s="173"/>
      <c r="B53" s="173" t="s">
        <v>58</v>
      </c>
      <c r="C53" s="211">
        <f t="shared" si="31"/>
        <v>62004.91252791739</v>
      </c>
      <c r="D53" s="212">
        <f t="shared" si="21"/>
        <v>1.0005449968303521</v>
      </c>
      <c r="E53" s="213"/>
      <c r="F53" s="213"/>
      <c r="G53" s="211">
        <f t="shared" si="28"/>
        <v>5557.0483925496737</v>
      </c>
      <c r="H53" s="212">
        <f t="shared" si="23"/>
        <v>1.0008869860085428</v>
      </c>
      <c r="I53" s="213"/>
      <c r="J53" s="213"/>
      <c r="K53" s="211">
        <f t="shared" si="24"/>
        <v>1003.2401077918498</v>
      </c>
      <c r="L53" s="212">
        <f t="shared" si="25"/>
        <v>0.99990025773952862</v>
      </c>
      <c r="M53" s="213"/>
      <c r="N53" s="213"/>
      <c r="O53" s="211">
        <f t="shared" si="29"/>
        <v>17272.403779000731</v>
      </c>
      <c r="P53" s="212">
        <f t="shared" si="18"/>
        <v>1.0004187218198728</v>
      </c>
      <c r="Q53" s="213"/>
      <c r="R53" s="213"/>
      <c r="S53" s="211">
        <f t="shared" si="30"/>
        <v>554.76531636837717</v>
      </c>
      <c r="T53" s="212">
        <f t="shared" si="19"/>
        <v>0.99933103552112523</v>
      </c>
    </row>
    <row r="54" spans="1:20" x14ac:dyDescent="0.2">
      <c r="A54" s="173"/>
      <c r="B54" s="173" t="s">
        <v>59</v>
      </c>
      <c r="C54" s="211">
        <f t="shared" si="31"/>
        <v>62038.705008711368</v>
      </c>
      <c r="D54" s="212">
        <f t="shared" si="21"/>
        <v>1.0005449968303521</v>
      </c>
      <c r="E54" s="213"/>
      <c r="F54" s="213"/>
      <c r="G54" s="211">
        <f t="shared" si="28"/>
        <v>5561.9774167226606</v>
      </c>
      <c r="H54" s="212">
        <f t="shared" si="23"/>
        <v>1.0008869860085428</v>
      </c>
      <c r="I54" s="213"/>
      <c r="J54" s="213"/>
      <c r="K54" s="211">
        <f t="shared" si="24"/>
        <v>1003.1400423557031</v>
      </c>
      <c r="L54" s="212">
        <f t="shared" si="25"/>
        <v>0.99990025773952862</v>
      </c>
      <c r="M54" s="213"/>
      <c r="N54" s="213"/>
      <c r="O54" s="211">
        <f t="shared" si="29"/>
        <v>17279.636111344651</v>
      </c>
      <c r="P54" s="212">
        <f t="shared" si="18"/>
        <v>1.0004187218198728</v>
      </c>
      <c r="Q54" s="213"/>
      <c r="R54" s="213"/>
      <c r="S54" s="211">
        <f t="shared" si="30"/>
        <v>554.39419807761499</v>
      </c>
      <c r="T54" s="212">
        <f t="shared" si="19"/>
        <v>0.99933103552112523</v>
      </c>
    </row>
    <row r="55" spans="1:20" x14ac:dyDescent="0.2">
      <c r="A55" s="173"/>
      <c r="B55" s="173" t="s">
        <v>60</v>
      </c>
      <c r="C55" s="211">
        <f t="shared" si="31"/>
        <v>62072.515906300265</v>
      </c>
      <c r="D55" s="212">
        <f t="shared" si="21"/>
        <v>1.0005449968303521</v>
      </c>
      <c r="E55" s="213"/>
      <c r="F55" s="213"/>
      <c r="G55" s="211">
        <f t="shared" si="28"/>
        <v>5566.9108128711241</v>
      </c>
      <c r="H55" s="212">
        <f t="shared" si="23"/>
        <v>1.0008869860085428</v>
      </c>
      <c r="I55" s="213"/>
      <c r="J55" s="213"/>
      <c r="K55" s="211">
        <f t="shared" si="24"/>
        <v>1003.0399869003093</v>
      </c>
      <c r="L55" s="212">
        <f t="shared" si="25"/>
        <v>0.99990025773952862</v>
      </c>
      <c r="M55" s="213"/>
      <c r="N55" s="213"/>
      <c r="O55" s="211">
        <f t="shared" si="29"/>
        <v>17286.871472023933</v>
      </c>
      <c r="P55" s="212">
        <f t="shared" si="18"/>
        <v>1.0004187218198728</v>
      </c>
      <c r="Q55" s="213"/>
      <c r="R55" s="213"/>
      <c r="S55" s="211">
        <f t="shared" si="30"/>
        <v>554.02332805180686</v>
      </c>
      <c r="T55" s="212">
        <f t="shared" si="19"/>
        <v>0.99933103552112534</v>
      </c>
    </row>
    <row r="56" spans="1:20" x14ac:dyDescent="0.2">
      <c r="A56" s="173"/>
      <c r="B56" s="173" t="s">
        <v>61</v>
      </c>
      <c r="C56" s="211">
        <f t="shared" si="31"/>
        <v>62106.345230721185</v>
      </c>
      <c r="D56" s="212">
        <f t="shared" si="21"/>
        <v>1.0005449968303521</v>
      </c>
      <c r="E56" s="213"/>
      <c r="F56" s="213"/>
      <c r="G56" s="211">
        <f t="shared" si="28"/>
        <v>5571.848584872946</v>
      </c>
      <c r="H56" s="212">
        <f t="shared" si="23"/>
        <v>1.0008869860085428</v>
      </c>
      <c r="I56" s="213"/>
      <c r="J56" s="213"/>
      <c r="K56" s="211">
        <f t="shared" si="24"/>
        <v>1002.9399414246726</v>
      </c>
      <c r="L56" s="212">
        <f t="shared" si="25"/>
        <v>0.99990025773952862</v>
      </c>
      <c r="M56" s="213"/>
      <c r="N56" s="213"/>
      <c r="O56" s="211">
        <f t="shared" si="29"/>
        <v>17294.109862306606</v>
      </c>
      <c r="P56" s="212">
        <f t="shared" si="18"/>
        <v>1.0004187218198728</v>
      </c>
      <c r="Q56" s="213"/>
      <c r="R56" s="213"/>
      <c r="S56" s="211">
        <f t="shared" si="30"/>
        <v>553.65270612487222</v>
      </c>
      <c r="T56" s="212">
        <f t="shared" si="19"/>
        <v>0.99933103552112523</v>
      </c>
    </row>
    <row r="57" spans="1:20" x14ac:dyDescent="0.2">
      <c r="A57" s="173"/>
      <c r="B57" s="173" t="s">
        <v>214</v>
      </c>
      <c r="C57" s="211">
        <f t="shared" si="31"/>
        <v>62140.19299201668</v>
      </c>
      <c r="D57" s="212">
        <f t="shared" si="21"/>
        <v>1.0005449968303521</v>
      </c>
      <c r="E57" s="213"/>
      <c r="F57" s="213"/>
      <c r="G57" s="211">
        <f t="shared" si="28"/>
        <v>5576.7907366094469</v>
      </c>
      <c r="H57" s="212">
        <f t="shared" si="23"/>
        <v>1.0008869860085428</v>
      </c>
      <c r="I57" s="213"/>
      <c r="J57" s="213"/>
      <c r="K57" s="211">
        <f t="shared" si="24"/>
        <v>1002.8399059277979</v>
      </c>
      <c r="L57" s="212">
        <f t="shared" si="25"/>
        <v>0.99990025773952862</v>
      </c>
      <c r="M57" s="213"/>
      <c r="N57" s="213"/>
      <c r="O57" s="211">
        <f t="shared" si="29"/>
        <v>17301.35128346123</v>
      </c>
      <c r="P57" s="212">
        <f t="shared" si="18"/>
        <v>1.0004187218198728</v>
      </c>
      <c r="Q57" s="213"/>
      <c r="R57" s="213"/>
      <c r="S57" s="211">
        <f t="shared" si="30"/>
        <v>553.28233213084184</v>
      </c>
      <c r="T57" s="212">
        <f t="shared" si="19"/>
        <v>0.99933103552112534</v>
      </c>
    </row>
    <row r="58" spans="1:20" x14ac:dyDescent="0.2">
      <c r="A58" s="173"/>
      <c r="B58" s="173" t="s">
        <v>63</v>
      </c>
      <c r="C58" s="211">
        <f t="shared" si="31"/>
        <v>62174.059200234798</v>
      </c>
      <c r="D58" s="212">
        <f t="shared" si="21"/>
        <v>1.0005449968303521</v>
      </c>
      <c r="E58" s="213"/>
      <c r="F58" s="213"/>
      <c r="G58" s="211">
        <f t="shared" si="28"/>
        <v>5581.7372719653904</v>
      </c>
      <c r="H58" s="212">
        <f t="shared" si="23"/>
        <v>1.0008869860085428</v>
      </c>
      <c r="I58" s="213"/>
      <c r="J58" s="213"/>
      <c r="K58" s="211">
        <f t="shared" si="24"/>
        <v>1002.7398804086897</v>
      </c>
      <c r="L58" s="212">
        <f t="shared" si="25"/>
        <v>0.99990025773952862</v>
      </c>
      <c r="M58" s="213"/>
      <c r="N58" s="213"/>
      <c r="O58" s="211">
        <f t="shared" si="29"/>
        <v>17308.595736756899</v>
      </c>
      <c r="P58" s="212">
        <f t="shared" si="18"/>
        <v>1.0004187218198728</v>
      </c>
      <c r="Q58" s="213"/>
      <c r="R58" s="213"/>
      <c r="S58" s="211">
        <f t="shared" si="30"/>
        <v>552.91220590385728</v>
      </c>
      <c r="T58" s="212">
        <f t="shared" si="19"/>
        <v>0.99933103552112523</v>
      </c>
    </row>
    <row r="59" spans="1:20" x14ac:dyDescent="0.2">
      <c r="A59" s="173"/>
      <c r="B59" s="173" t="s">
        <v>64</v>
      </c>
      <c r="C59" s="211">
        <f t="shared" si="31"/>
        <v>62207.94386542905</v>
      </c>
      <c r="D59" s="212">
        <f t="shared" si="21"/>
        <v>1.0005449968303521</v>
      </c>
      <c r="E59" s="213"/>
      <c r="F59" s="213"/>
      <c r="G59" s="211">
        <f t="shared" si="28"/>
        <v>5586.6881948289856</v>
      </c>
      <c r="H59" s="212">
        <f t="shared" si="23"/>
        <v>1.0008869860085428</v>
      </c>
      <c r="I59" s="213"/>
      <c r="J59" s="213"/>
      <c r="K59" s="211">
        <f t="shared" si="24"/>
        <v>1002.6398648663529</v>
      </c>
      <c r="L59" s="212">
        <f t="shared" si="25"/>
        <v>0.99990025773952862</v>
      </c>
      <c r="M59" s="213"/>
      <c r="N59" s="213"/>
      <c r="O59" s="211">
        <f t="shared" si="29"/>
        <v>17315.843223463235</v>
      </c>
      <c r="P59" s="212">
        <f t="shared" si="18"/>
        <v>1.0004187218198728</v>
      </c>
      <c r="Q59" s="213"/>
      <c r="R59" s="213"/>
      <c r="S59" s="211">
        <f t="shared" si="30"/>
        <v>552.54232727817134</v>
      </c>
      <c r="T59" s="212">
        <f t="shared" si="19"/>
        <v>0.99933103552112523</v>
      </c>
    </row>
    <row r="60" spans="1:20" x14ac:dyDescent="0.2">
      <c r="A60" s="173"/>
      <c r="B60" s="173" t="s">
        <v>65</v>
      </c>
      <c r="C60" s="211">
        <f t="shared" si="31"/>
        <v>62241.846997658431</v>
      </c>
      <c r="D60" s="212">
        <f t="shared" si="21"/>
        <v>1.0005449968303521</v>
      </c>
      <c r="E60" s="213"/>
      <c r="F60" s="213"/>
      <c r="G60" s="211">
        <f t="shared" si="28"/>
        <v>5591.6435090918903</v>
      </c>
      <c r="H60" s="212">
        <f t="shared" si="23"/>
        <v>1.0008869860085428</v>
      </c>
      <c r="I60" s="213"/>
      <c r="J60" s="213"/>
      <c r="K60" s="211">
        <f t="shared" si="24"/>
        <v>1002.5398592997924</v>
      </c>
      <c r="L60" s="212">
        <f t="shared" si="25"/>
        <v>0.99990025773952862</v>
      </c>
      <c r="M60" s="213"/>
      <c r="N60" s="213"/>
      <c r="O60" s="211">
        <f t="shared" si="29"/>
        <v>17323.093744850394</v>
      </c>
      <c r="P60" s="212">
        <f t="shared" si="18"/>
        <v>1.0004187218198728</v>
      </c>
      <c r="Q60" s="213"/>
      <c r="R60" s="213"/>
      <c r="S60" s="211">
        <f t="shared" si="30"/>
        <v>552.1726960881474</v>
      </c>
      <c r="T60" s="212">
        <f t="shared" si="19"/>
        <v>0.99933103552112512</v>
      </c>
    </row>
    <row r="63" spans="1:20" x14ac:dyDescent="0.2">
      <c r="D63" s="179"/>
    </row>
    <row r="64" spans="1:20" x14ac:dyDescent="0.2">
      <c r="D64" s="41"/>
    </row>
    <row r="66" spans="7:17" x14ac:dyDescent="0.2">
      <c r="G66" s="200"/>
      <c r="H66" s="200"/>
      <c r="I66" s="200"/>
      <c r="J66" s="200"/>
      <c r="K66" s="200"/>
      <c r="L66" s="200"/>
      <c r="M66" s="200"/>
      <c r="N66" s="200"/>
      <c r="O66" s="200"/>
      <c r="Q66" s="27"/>
    </row>
  </sheetData>
  <mergeCells count="10">
    <mergeCell ref="R2:S2"/>
    <mergeCell ref="T2:T3"/>
    <mergeCell ref="N2:O2"/>
    <mergeCell ref="P2:P3"/>
    <mergeCell ref="B2:C2"/>
    <mergeCell ref="D2:D3"/>
    <mergeCell ref="F2:G2"/>
    <mergeCell ref="H2:H3"/>
    <mergeCell ref="J2:K2"/>
    <mergeCell ref="L2:L3"/>
  </mergeCells>
  <phoneticPr fontId="37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/>
  <dimension ref="A2:R49"/>
  <sheetViews>
    <sheetView topLeftCell="A7" workbookViewId="0"/>
  </sheetViews>
  <sheetFormatPr defaultRowHeight="12.75" x14ac:dyDescent="0.2"/>
  <cols>
    <col min="3" max="3" width="17.5" bestFit="1" customWidth="1"/>
    <col min="4" max="4" width="15.33203125" customWidth="1"/>
    <col min="5" max="5" width="12.83203125" customWidth="1"/>
    <col min="6" max="6" width="11.33203125" bestFit="1" customWidth="1"/>
    <col min="9" max="9" width="14.6640625" customWidth="1"/>
    <col min="10" max="10" width="16.1640625" customWidth="1"/>
    <col min="11" max="11" width="15.83203125" customWidth="1"/>
    <col min="12" max="12" width="11" customWidth="1"/>
    <col min="14" max="14" width="9.33203125" customWidth="1"/>
    <col min="15" max="15" width="10.6640625" bestFit="1" customWidth="1"/>
  </cols>
  <sheetData>
    <row r="2" spans="1:18" x14ac:dyDescent="0.2">
      <c r="C2" s="257" t="s">
        <v>128</v>
      </c>
      <c r="D2" s="257"/>
      <c r="E2" s="257"/>
      <c r="I2" s="257" t="s">
        <v>131</v>
      </c>
      <c r="J2" s="257"/>
      <c r="K2" s="257"/>
      <c r="O2" s="251"/>
      <c r="P2" s="251"/>
      <c r="Q2" s="251"/>
    </row>
    <row r="3" spans="1:18" x14ac:dyDescent="0.2">
      <c r="A3" s="79"/>
      <c r="B3" s="79"/>
      <c r="C3" s="76" t="s">
        <v>132</v>
      </c>
      <c r="D3" s="76" t="s">
        <v>133</v>
      </c>
      <c r="E3" s="76" t="s">
        <v>174</v>
      </c>
      <c r="F3" s="76" t="s">
        <v>175</v>
      </c>
      <c r="H3" s="79"/>
      <c r="I3" s="76" t="s">
        <v>132</v>
      </c>
      <c r="J3" s="76" t="s">
        <v>133</v>
      </c>
      <c r="K3" s="76" t="s">
        <v>174</v>
      </c>
      <c r="L3" s="76" t="s">
        <v>175</v>
      </c>
      <c r="N3" s="79"/>
      <c r="O3" s="76"/>
      <c r="P3" s="76"/>
      <c r="Q3" s="79"/>
    </row>
    <row r="4" spans="1:18" s="173" customFormat="1" x14ac:dyDescent="0.2">
      <c r="A4" s="79"/>
      <c r="B4" s="79"/>
      <c r="C4" s="79" t="s">
        <v>117</v>
      </c>
      <c r="D4" s="79" t="s">
        <v>118</v>
      </c>
      <c r="E4" s="79" t="s">
        <v>170</v>
      </c>
      <c r="F4" s="76"/>
      <c r="H4" s="79"/>
      <c r="I4" s="79"/>
      <c r="J4" s="76"/>
      <c r="K4" s="76"/>
      <c r="L4" s="76"/>
      <c r="N4" s="79"/>
      <c r="O4" s="76"/>
      <c r="P4" s="76"/>
      <c r="Q4" s="79"/>
    </row>
    <row r="5" spans="1:18" x14ac:dyDescent="0.2">
      <c r="A5" s="15"/>
      <c r="B5" s="15">
        <v>2010</v>
      </c>
      <c r="C5" s="71">
        <f>'Normalized Annual Summary'!U5</f>
        <v>906197008</v>
      </c>
      <c r="D5" s="71">
        <f>SUMIF('Monthly Data'!B:B,B5,'Monthly Data'!N:N)</f>
        <v>2403006</v>
      </c>
      <c r="E5" s="80">
        <f t="shared" ref="E5:E13" si="0">D5/C5</f>
        <v>2.6517478857091968E-3</v>
      </c>
      <c r="H5" s="15">
        <v>2010</v>
      </c>
      <c r="I5" s="71">
        <f>'Normalized Annual Summary'!AD5</f>
        <v>9467387</v>
      </c>
      <c r="J5" s="71">
        <f>SUMIF('Monthly Data'!$B:$B,H5,'Monthly Data'!Q:Q)</f>
        <v>26416</v>
      </c>
      <c r="K5" s="80">
        <f t="shared" ref="K5:K13" si="1">J5/I5</f>
        <v>2.7902102237924785E-3</v>
      </c>
      <c r="N5" s="15"/>
      <c r="O5" s="71"/>
      <c r="P5" s="71"/>
      <c r="Q5" s="80"/>
    </row>
    <row r="6" spans="1:18" x14ac:dyDescent="0.2">
      <c r="A6" s="15"/>
      <c r="B6" s="15">
        <f t="shared" ref="B6:B14" si="2">B5+1</f>
        <v>2011</v>
      </c>
      <c r="C6" s="71">
        <f>'Normalized Annual Summary'!U6</f>
        <v>908229110</v>
      </c>
      <c r="D6" s="71">
        <f>SUMIF('Monthly Data'!B:B,B6,'Monthly Data'!N:N)</f>
        <v>2396756</v>
      </c>
      <c r="E6" s="80">
        <f t="shared" si="0"/>
        <v>2.6389332533065363E-3</v>
      </c>
      <c r="F6" s="27"/>
      <c r="H6" s="15">
        <f t="shared" ref="H6:H14" si="3">H5+1</f>
        <v>2011</v>
      </c>
      <c r="I6" s="71">
        <f>'Normalized Annual Summary'!AD6</f>
        <v>9847280</v>
      </c>
      <c r="J6" s="71">
        <f>SUMIF('Monthly Data'!$B:$B,H6,'Monthly Data'!Q:Q)</f>
        <v>27334</v>
      </c>
      <c r="K6" s="80">
        <f t="shared" si="1"/>
        <v>2.7757918938021466E-3</v>
      </c>
      <c r="L6" s="27"/>
      <c r="M6" s="27"/>
      <c r="N6" s="15"/>
      <c r="O6" s="71"/>
      <c r="P6" s="71"/>
      <c r="Q6" s="80"/>
      <c r="R6" s="27"/>
    </row>
    <row r="7" spans="1:18" x14ac:dyDescent="0.2">
      <c r="A7" s="15"/>
      <c r="B7" s="15">
        <f t="shared" si="2"/>
        <v>2012</v>
      </c>
      <c r="C7" s="71">
        <f>'Normalized Annual Summary'!U7</f>
        <v>903337846</v>
      </c>
      <c r="D7" s="71">
        <f>SUMIF('Monthly Data'!B:B,B7,'Monthly Data'!N:N)</f>
        <v>2423043</v>
      </c>
      <c r="E7" s="80">
        <f t="shared" si="0"/>
        <v>2.6823220246215613E-3</v>
      </c>
      <c r="F7" s="27">
        <f t="shared" ref="F7:F13" si="4">AVERAGE(E5:E7)</f>
        <v>2.6576677212124312E-3</v>
      </c>
      <c r="H7" s="15">
        <f t="shared" si="3"/>
        <v>2012</v>
      </c>
      <c r="I7" s="71">
        <f>'Normalized Annual Summary'!AD7</f>
        <v>9866380</v>
      </c>
      <c r="J7" s="71">
        <f>SUMIF('Monthly Data'!$B:$B,H7,'Monthly Data'!Q:Q)</f>
        <v>27457</v>
      </c>
      <c r="K7" s="80">
        <f t="shared" si="1"/>
        <v>2.7828849081426013E-3</v>
      </c>
      <c r="L7" s="27">
        <f t="shared" ref="L7:L11" si="5">AVERAGE(K5:K7)</f>
        <v>2.7829623419124093E-3</v>
      </c>
      <c r="M7" s="27"/>
      <c r="N7" s="15"/>
      <c r="O7" s="71"/>
      <c r="P7" s="71"/>
      <c r="Q7" s="80"/>
      <c r="R7" s="27"/>
    </row>
    <row r="8" spans="1:18" x14ac:dyDescent="0.2">
      <c r="A8" s="15"/>
      <c r="B8" s="15">
        <f t="shared" si="2"/>
        <v>2013</v>
      </c>
      <c r="C8" s="71">
        <f>'Normalized Annual Summary'!U8</f>
        <v>899933878</v>
      </c>
      <c r="D8" s="71">
        <f>SUMIF('Monthly Data'!B:B,B8,'Monthly Data'!N:N)</f>
        <v>2424733</v>
      </c>
      <c r="E8" s="80">
        <f t="shared" si="0"/>
        <v>2.6943457283647235E-3</v>
      </c>
      <c r="F8" s="27">
        <f t="shared" si="4"/>
        <v>2.6718670020976069E-3</v>
      </c>
      <c r="H8" s="15">
        <f t="shared" si="3"/>
        <v>2013</v>
      </c>
      <c r="I8" s="71">
        <f>'Normalized Annual Summary'!AD8</f>
        <v>9864267</v>
      </c>
      <c r="J8" s="71">
        <f>SUMIF('Monthly Data'!$B:$B,H8,'Monthly Data'!Q:Q)</f>
        <v>27500</v>
      </c>
      <c r="K8" s="80">
        <f t="shared" si="1"/>
        <v>2.78784019126814E-3</v>
      </c>
      <c r="L8" s="27">
        <f t="shared" si="5"/>
        <v>2.782172331070963E-3</v>
      </c>
      <c r="M8" s="27"/>
      <c r="N8" s="15"/>
      <c r="O8" s="71"/>
      <c r="P8" s="71"/>
      <c r="Q8" s="80"/>
      <c r="R8" s="27"/>
    </row>
    <row r="9" spans="1:18" x14ac:dyDescent="0.2">
      <c r="A9" s="15"/>
      <c r="B9" s="15">
        <f t="shared" si="2"/>
        <v>2014</v>
      </c>
      <c r="C9" s="71">
        <f>'Normalized Annual Summary'!U9</f>
        <v>901672321</v>
      </c>
      <c r="D9" s="71">
        <f>SUMIF('Monthly Data'!B:B,B9,'Monthly Data'!N:N)</f>
        <v>2373361</v>
      </c>
      <c r="E9" s="80">
        <f t="shared" si="0"/>
        <v>2.6321768393287523E-3</v>
      </c>
      <c r="F9" s="27">
        <f t="shared" si="4"/>
        <v>2.6696148641050122E-3</v>
      </c>
      <c r="H9" s="15">
        <f t="shared" si="3"/>
        <v>2014</v>
      </c>
      <c r="I9" s="71">
        <f>'Normalized Annual Summary'!AD9</f>
        <v>9908447</v>
      </c>
      <c r="J9" s="71">
        <f>SUMIF('Monthly Data'!$B:$B,H9,'Monthly Data'!Q:Q)</f>
        <v>27636</v>
      </c>
      <c r="K9" s="80">
        <f t="shared" si="1"/>
        <v>2.7891353710626904E-3</v>
      </c>
      <c r="L9" s="27">
        <f t="shared" si="5"/>
        <v>2.7866201568244771E-3</v>
      </c>
      <c r="M9" s="27"/>
      <c r="N9" s="15"/>
      <c r="O9" s="71"/>
      <c r="P9" s="71"/>
      <c r="Q9" s="80"/>
      <c r="R9" s="27"/>
    </row>
    <row r="10" spans="1:18" x14ac:dyDescent="0.2">
      <c r="A10" s="15"/>
      <c r="B10" s="15">
        <f t="shared" si="2"/>
        <v>2015</v>
      </c>
      <c r="C10" s="71">
        <f>'Normalized Annual Summary'!U10</f>
        <v>907051642</v>
      </c>
      <c r="D10" s="71">
        <f>SUMIF('Monthly Data'!B:B,B10,'Monthly Data'!N:N)</f>
        <v>2374100</v>
      </c>
      <c r="E10" s="80">
        <f t="shared" si="0"/>
        <v>2.6173812934897922E-3</v>
      </c>
      <c r="F10" s="27">
        <f t="shared" si="4"/>
        <v>2.6479679537277558E-3</v>
      </c>
      <c r="H10" s="15">
        <f t="shared" si="3"/>
        <v>2015</v>
      </c>
      <c r="I10" s="71">
        <f>'Normalized Annual Summary'!AD10</f>
        <v>9918681</v>
      </c>
      <c r="J10" s="71">
        <f>SUMIF('Monthly Data'!$B:$B,H10,'Monthly Data'!Q:Q)</f>
        <v>27661</v>
      </c>
      <c r="K10" s="80">
        <f t="shared" si="1"/>
        <v>2.788778064341418E-3</v>
      </c>
      <c r="L10" s="27">
        <f t="shared" si="5"/>
        <v>2.7885845422240831E-3</v>
      </c>
      <c r="M10" s="27"/>
      <c r="N10" s="15"/>
      <c r="O10" s="71"/>
      <c r="P10" s="71"/>
      <c r="Q10" s="80"/>
      <c r="R10" s="27"/>
    </row>
    <row r="11" spans="1:18" x14ac:dyDescent="0.2">
      <c r="A11" s="15"/>
      <c r="B11" s="15">
        <f t="shared" si="2"/>
        <v>2016</v>
      </c>
      <c r="C11" s="71">
        <f>'Normalized Annual Summary'!U11</f>
        <v>920835908</v>
      </c>
      <c r="D11" s="71">
        <f>SUMIF('Monthly Data'!B:B,B11,'Monthly Data'!N:N)</f>
        <v>2410544</v>
      </c>
      <c r="E11" s="80">
        <f t="shared" si="0"/>
        <v>2.6177780200117911E-3</v>
      </c>
      <c r="F11" s="27">
        <f t="shared" si="4"/>
        <v>2.6224453842767781E-3</v>
      </c>
      <c r="H11" s="15">
        <f t="shared" si="3"/>
        <v>2016</v>
      </c>
      <c r="I11" s="71">
        <f>'Normalized Annual Summary'!AD11</f>
        <v>9945876</v>
      </c>
      <c r="J11" s="71">
        <f>SUMIF('Monthly Data'!$B:$B,H11,'Monthly Data'!Q:Q)</f>
        <v>27648</v>
      </c>
      <c r="K11" s="80">
        <f t="shared" si="1"/>
        <v>2.7798456365231176E-3</v>
      </c>
      <c r="L11" s="27">
        <f t="shared" si="5"/>
        <v>2.7859196906424091E-3</v>
      </c>
      <c r="M11" s="27"/>
      <c r="N11" s="15"/>
      <c r="O11" s="71"/>
      <c r="P11" s="71"/>
      <c r="Q11" s="80"/>
      <c r="R11" s="27"/>
    </row>
    <row r="12" spans="1:18" x14ac:dyDescent="0.2">
      <c r="A12" s="15"/>
      <c r="B12" s="15">
        <f t="shared" si="2"/>
        <v>2017</v>
      </c>
      <c r="C12" s="71">
        <f>'Normalized Annual Summary'!U12</f>
        <v>885596225</v>
      </c>
      <c r="D12" s="71">
        <f>SUMIF('Monthly Data'!B:B,B12,'Monthly Data'!N:N)</f>
        <v>2363980</v>
      </c>
      <c r="E12" s="80">
        <f t="shared" si="0"/>
        <v>2.6693654887700092E-3</v>
      </c>
      <c r="F12" s="27">
        <f t="shared" si="4"/>
        <v>2.6348416007571976E-3</v>
      </c>
      <c r="H12" s="15">
        <f t="shared" si="3"/>
        <v>2017</v>
      </c>
      <c r="I12" s="71">
        <f>'Normalized Annual Summary'!AD12</f>
        <v>11286654.700000001</v>
      </c>
      <c r="J12" s="71">
        <f>SUMIF('Monthly Data'!$B:$B,H12,'Monthly Data'!Q:Q)</f>
        <v>30451.800000000003</v>
      </c>
      <c r="K12" s="153">
        <f t="shared" si="1"/>
        <v>2.6980359379648604E-3</v>
      </c>
      <c r="L12" s="27">
        <f>AVERAGE(K10:K11)</f>
        <v>2.7843118504322678E-3</v>
      </c>
      <c r="M12" s="27"/>
      <c r="N12" s="15" t="s">
        <v>197</v>
      </c>
      <c r="O12" s="71"/>
      <c r="P12" s="71"/>
      <c r="Q12" s="80"/>
      <c r="R12" s="27"/>
    </row>
    <row r="13" spans="1:18" x14ac:dyDescent="0.2">
      <c r="A13" s="15"/>
      <c r="B13" s="15">
        <f t="shared" si="2"/>
        <v>2018</v>
      </c>
      <c r="C13" s="71">
        <f>'Normalized Annual Summary'!U13</f>
        <v>874283086</v>
      </c>
      <c r="D13" s="71">
        <f>SUMIF('Monthly Data'!B:B,B13,'Monthly Data'!N:N)</f>
        <v>2353522</v>
      </c>
      <c r="E13" s="80">
        <f t="shared" si="0"/>
        <v>2.6919450206543283E-3</v>
      </c>
      <c r="F13" s="27">
        <f t="shared" si="4"/>
        <v>2.6596961764787097E-3</v>
      </c>
      <c r="H13" s="15">
        <f t="shared" si="3"/>
        <v>2018</v>
      </c>
      <c r="I13" s="71">
        <f>'Normalized Annual Summary'!AD13</f>
        <v>6528022.6000000006</v>
      </c>
      <c r="J13" s="71">
        <f>SUMIF('Monthly Data'!$B:$B,H13,'Monthly Data'!Q:Q)</f>
        <v>18200.899999999998</v>
      </c>
      <c r="K13" s="80">
        <f t="shared" si="1"/>
        <v>2.7881184112322154E-3</v>
      </c>
      <c r="L13" s="27">
        <f>AVERAGE(K11,K13)</f>
        <v>2.7839820238776663E-3</v>
      </c>
      <c r="M13" s="27"/>
      <c r="N13" s="15"/>
      <c r="O13" s="71"/>
      <c r="P13" s="71"/>
      <c r="Q13" s="80"/>
      <c r="R13" s="27"/>
    </row>
    <row r="14" spans="1:18" s="173" customFormat="1" x14ac:dyDescent="0.2">
      <c r="A14" s="15"/>
      <c r="B14" s="15">
        <f t="shared" si="2"/>
        <v>2019</v>
      </c>
      <c r="C14" s="71">
        <f>'Normalized Annual Summary'!U14</f>
        <v>837536595</v>
      </c>
      <c r="D14" s="71">
        <f>SUMIF('Monthly Data'!B:B,B14,'Monthly Data'!N:N)</f>
        <v>2275484</v>
      </c>
      <c r="E14" s="80">
        <f t="shared" ref="E14" si="6">D14/C14</f>
        <v>2.7168771055311319E-3</v>
      </c>
      <c r="F14" s="27">
        <f t="shared" ref="F14" si="7">AVERAGE(E12:E14)</f>
        <v>2.6927292049851565E-3</v>
      </c>
      <c r="H14" s="15">
        <f t="shared" si="3"/>
        <v>2019</v>
      </c>
      <c r="I14" s="71">
        <f>'Normalized Annual Summary'!AD14</f>
        <v>5537652.8999999994</v>
      </c>
      <c r="J14" s="71">
        <f>SUMIF('Monthly Data'!$B:$B,H14,'Monthly Data'!Q:Q)</f>
        <v>15445.800000000001</v>
      </c>
      <c r="K14" s="80">
        <f t="shared" ref="K14" si="8">J14/I14</f>
        <v>2.7892322395287727E-3</v>
      </c>
      <c r="L14" s="27">
        <f>AVERAGE(K13:K14)</f>
        <v>2.7886753253804943E-3</v>
      </c>
      <c r="M14" s="27"/>
      <c r="N14" s="15"/>
      <c r="O14" s="71"/>
      <c r="P14" s="71"/>
      <c r="Q14" s="80"/>
      <c r="R14" s="27"/>
    </row>
    <row r="16" spans="1:18" x14ac:dyDescent="0.2">
      <c r="B16" s="15"/>
      <c r="C16" s="15" t="s">
        <v>134</v>
      </c>
      <c r="D16" s="81" t="s">
        <v>135</v>
      </c>
      <c r="E16" t="s">
        <v>219</v>
      </c>
      <c r="F16" t="s">
        <v>220</v>
      </c>
      <c r="H16" s="15"/>
      <c r="I16" s="15" t="s">
        <v>134</v>
      </c>
      <c r="J16" s="81" t="s">
        <v>135</v>
      </c>
      <c r="K16" s="173" t="s">
        <v>219</v>
      </c>
      <c r="L16" s="173" t="s">
        <v>221</v>
      </c>
      <c r="N16" s="15"/>
      <c r="O16" s="15"/>
      <c r="P16" s="80"/>
      <c r="Q16" s="81"/>
    </row>
    <row r="17" spans="1:17" x14ac:dyDescent="0.2">
      <c r="B17" s="79"/>
      <c r="C17" s="79" t="s">
        <v>120</v>
      </c>
      <c r="D17" s="82" t="s">
        <v>218</v>
      </c>
      <c r="E17" s="83" t="s">
        <v>160</v>
      </c>
      <c r="F17" t="s">
        <v>184</v>
      </c>
      <c r="H17" s="79"/>
      <c r="I17" s="79" t="s">
        <v>120</v>
      </c>
      <c r="J17" s="82" t="s">
        <v>185</v>
      </c>
      <c r="K17" s="83" t="s">
        <v>160</v>
      </c>
      <c r="L17" t="s">
        <v>184</v>
      </c>
      <c r="N17" s="79"/>
      <c r="O17" s="79"/>
      <c r="P17" s="82"/>
      <c r="Q17" s="83"/>
    </row>
    <row r="18" spans="1:17" x14ac:dyDescent="0.2">
      <c r="B18" s="73">
        <v>2019</v>
      </c>
      <c r="C18" s="74">
        <f ca="1">'Normalized Annual Summary'!AA14</f>
        <v>856459769.15539193</v>
      </c>
      <c r="D18" s="84">
        <f ca="1">C18*F18</f>
        <v>2318864.9538301942</v>
      </c>
      <c r="E18" s="85">
        <f>AVERAGE(E5:E14)</f>
        <v>2.6612872659787824E-3</v>
      </c>
      <c r="F18" s="243">
        <f>TREND($E$9:$E$14,$B$9:$B$14,B18)</f>
        <v>2.7075001504355198E-3</v>
      </c>
      <c r="G18" t="s">
        <v>215</v>
      </c>
      <c r="H18" s="73">
        <v>2019</v>
      </c>
      <c r="I18" s="74">
        <f>'Normalized Annual Summary'!AK14</f>
        <v>5537652.8999999994</v>
      </c>
      <c r="J18" s="84">
        <f>I18*L18</f>
        <v>15433.700370536344</v>
      </c>
      <c r="K18" s="176">
        <f>AVERAGE(K5:K11,K13:K14)</f>
        <v>2.7857596599659535E-3</v>
      </c>
      <c r="L18" s="85">
        <f>TREND($L$7:$L$14,$H$7:$H$14,H18)</f>
        <v>2.7870472651935888E-3</v>
      </c>
      <c r="N18" s="73"/>
      <c r="O18" s="74"/>
      <c r="P18" s="84"/>
      <c r="Q18" s="85"/>
    </row>
    <row r="19" spans="1:17" x14ac:dyDescent="0.2">
      <c r="B19" s="73">
        <v>2020</v>
      </c>
      <c r="C19" s="74">
        <f ca="1">'Normalized Annual Summary'!AA15</f>
        <v>813790514.20756376</v>
      </c>
      <c r="D19" s="84">
        <f t="shared" ref="D19:D20" ca="1" si="9">C19*F19</f>
        <v>2219585.3830762771</v>
      </c>
      <c r="E19" s="85">
        <f>E18</f>
        <v>2.6612872659787824E-3</v>
      </c>
      <c r="F19" s="243">
        <f t="shared" ref="F19:F20" si="10">TREND($E$9:$E$14,$B$9:$B$14,B19)</f>
        <v>2.7274652927573376E-3</v>
      </c>
      <c r="H19" s="73">
        <v>2020</v>
      </c>
      <c r="I19" s="74">
        <f>'Normalized Annual Summary'!AK15</f>
        <v>5541713.5211686473</v>
      </c>
      <c r="J19" s="84">
        <f>I19*L19</f>
        <v>15447.62011196088</v>
      </c>
      <c r="K19" s="176">
        <f>K18</f>
        <v>2.7857596599659535E-3</v>
      </c>
      <c r="L19" s="85">
        <f t="shared" ref="L19:L20" si="11">TREND($L$7:$L$14,$H$7:$H$14,H19)</f>
        <v>2.7875169030215866E-3</v>
      </c>
      <c r="N19" s="73"/>
      <c r="O19" s="74"/>
      <c r="P19" s="84"/>
      <c r="Q19" s="85"/>
    </row>
    <row r="20" spans="1:17" s="173" customFormat="1" x14ac:dyDescent="0.2">
      <c r="B20" s="73">
        <v>2021</v>
      </c>
      <c r="C20" s="74">
        <f ca="1">'Normalized Annual Summary'!AA16</f>
        <v>851986610.60924387</v>
      </c>
      <c r="D20" s="84">
        <f t="shared" ca="1" si="9"/>
        <v>2340773.9442677759</v>
      </c>
      <c r="E20" s="85">
        <f>E19</f>
        <v>2.6612872659787824E-3</v>
      </c>
      <c r="F20" s="243">
        <f t="shared" si="10"/>
        <v>2.7474304350791623E-3</v>
      </c>
      <c r="H20" s="73">
        <v>2021</v>
      </c>
      <c r="I20" s="74">
        <f>'Normalized Annual Summary'!AK16</f>
        <v>5569643.7573153349</v>
      </c>
      <c r="J20" s="84">
        <f>I20*L20</f>
        <v>15528.091832722061</v>
      </c>
      <c r="K20" s="176">
        <f>K19</f>
        <v>2.7857596599659535E-3</v>
      </c>
      <c r="L20" s="85">
        <f t="shared" si="11"/>
        <v>2.787986540849584E-3</v>
      </c>
      <c r="N20" s="73"/>
      <c r="O20" s="74"/>
      <c r="P20" s="84"/>
      <c r="Q20" s="85"/>
    </row>
    <row r="22" spans="1:17" s="173" customFormat="1" x14ac:dyDescent="0.2">
      <c r="A22" s="15"/>
      <c r="B22" s="15"/>
      <c r="C22" s="148" t="s">
        <v>132</v>
      </c>
      <c r="D22" s="149" t="s">
        <v>133</v>
      </c>
      <c r="E22" s="80" t="s">
        <v>186</v>
      </c>
      <c r="F22" s="15"/>
      <c r="G22" s="15"/>
      <c r="H22" s="15"/>
      <c r="I22" s="148" t="s">
        <v>132</v>
      </c>
      <c r="J22" s="149" t="s">
        <v>133</v>
      </c>
      <c r="K22" s="80" t="s">
        <v>186</v>
      </c>
    </row>
    <row r="23" spans="1:17" s="173" customFormat="1" x14ac:dyDescent="0.2">
      <c r="A23" s="15" t="s">
        <v>187</v>
      </c>
      <c r="B23" s="15"/>
      <c r="C23" s="150">
        <f>C14/C10-1</f>
        <v>-7.663846663319307E-2</v>
      </c>
      <c r="D23" s="150">
        <f>D14/D10-1</f>
        <v>-4.1538267132808171E-2</v>
      </c>
      <c r="E23" s="151">
        <f>D23-C23</f>
        <v>3.5100199500384899E-2</v>
      </c>
      <c r="F23" s="15"/>
      <c r="G23" s="15"/>
      <c r="H23" s="15"/>
      <c r="I23" s="150">
        <f>I14/I10-1</f>
        <v>-0.44169462653350788</v>
      </c>
      <c r="J23" s="150">
        <f>J14/J10-1</f>
        <v>-0.44160370196305265</v>
      </c>
      <c r="K23" s="152">
        <f>J23-I23</f>
        <v>9.0924570455230835E-5</v>
      </c>
    </row>
    <row r="24" spans="1:17" s="173" customFormat="1" x14ac:dyDescent="0.2">
      <c r="A24" s="15" t="s">
        <v>188</v>
      </c>
      <c r="B24" s="15"/>
      <c r="C24" s="150">
        <f>C14/C5-1</f>
        <v>-7.576764477686293E-2</v>
      </c>
      <c r="D24" s="150">
        <f>D14/D5-1</f>
        <v>-5.3067699373201771E-2</v>
      </c>
      <c r="E24" s="151">
        <f>D24-C24</f>
        <v>2.2699945403661159E-2</v>
      </c>
      <c r="F24" s="15"/>
      <c r="G24" s="15"/>
      <c r="H24" s="15"/>
      <c r="I24" s="150">
        <f>I14/I5-1</f>
        <v>-0.41508117287272617</v>
      </c>
      <c r="J24" s="150">
        <f>J14/J5-1</f>
        <v>-0.41528619018776491</v>
      </c>
      <c r="K24" s="152">
        <f>J24-I24</f>
        <v>-2.0501731503874687E-4</v>
      </c>
    </row>
    <row r="25" spans="1:17" s="173" customFormat="1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1:17" s="173" customFormat="1" x14ac:dyDescent="0.2">
      <c r="A26" s="15"/>
      <c r="B26" s="15"/>
      <c r="C26" s="15"/>
      <c r="D26" s="15" t="s">
        <v>189</v>
      </c>
      <c r="E26" s="15"/>
      <c r="F26" s="15" t="s">
        <v>198</v>
      </c>
      <c r="G26" s="15"/>
      <c r="H26" s="15"/>
      <c r="I26" s="15"/>
      <c r="J26" s="15" t="s">
        <v>183</v>
      </c>
      <c r="K26" s="15"/>
    </row>
    <row r="27" spans="1:17" s="173" customFormat="1" x14ac:dyDescent="0.2"/>
    <row r="46" spans="10:10" x14ac:dyDescent="0.2">
      <c r="J46" t="s">
        <v>216</v>
      </c>
    </row>
    <row r="49" spans="5:5" x14ac:dyDescent="0.2">
      <c r="E49" s="41">
        <f ca="1">D19-'CDM Adjustment'!D23</f>
        <v>2219585.3830762771</v>
      </c>
    </row>
  </sheetData>
  <mergeCells count="3">
    <mergeCell ref="C2:E2"/>
    <mergeCell ref="I2:K2"/>
    <mergeCell ref="O2:Q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/>
  <dimension ref="B1:K23"/>
  <sheetViews>
    <sheetView workbookViewId="0">
      <selection activeCell="M33" sqref="M33"/>
    </sheetView>
  </sheetViews>
  <sheetFormatPr defaultRowHeight="12.75" x14ac:dyDescent="0.2"/>
  <cols>
    <col min="2" max="2" width="20" customWidth="1"/>
    <col min="3" max="3" width="12.5" bestFit="1" customWidth="1"/>
    <col min="4" max="4" width="13.33203125" bestFit="1" customWidth="1"/>
    <col min="5" max="5" width="11.6640625" bestFit="1" customWidth="1"/>
    <col min="6" max="7" width="12.83203125" bestFit="1" customWidth="1"/>
    <col min="8" max="8" width="11.33203125" customWidth="1"/>
    <col min="9" max="9" width="11.6640625" bestFit="1" customWidth="1"/>
    <col min="10" max="10" width="18.83203125" bestFit="1" customWidth="1"/>
    <col min="11" max="11" width="18.1640625" bestFit="1" customWidth="1"/>
  </cols>
  <sheetData>
    <row r="1" spans="2:11" ht="13.5" thickBot="1" x14ac:dyDescent="0.25"/>
    <row r="2" spans="2:11" x14ac:dyDescent="0.2">
      <c r="B2" s="269"/>
      <c r="C2" s="270"/>
      <c r="D2" s="270"/>
      <c r="E2" s="270"/>
      <c r="F2" s="270"/>
      <c r="G2" s="270"/>
      <c r="H2" s="270"/>
      <c r="I2" s="270"/>
      <c r="J2" s="270"/>
      <c r="K2" s="271"/>
    </row>
    <row r="3" spans="2:11" ht="15" x14ac:dyDescent="0.25">
      <c r="B3" s="259" t="s">
        <v>241</v>
      </c>
      <c r="C3" s="260"/>
      <c r="D3" s="260"/>
      <c r="E3" s="260"/>
      <c r="F3" s="260"/>
      <c r="G3" s="260"/>
      <c r="H3" s="260"/>
      <c r="I3" s="260"/>
      <c r="J3" s="260"/>
      <c r="K3" s="261"/>
    </row>
    <row r="4" spans="2:11" ht="15" x14ac:dyDescent="0.25">
      <c r="B4" s="272" t="s">
        <v>155</v>
      </c>
      <c r="C4" s="273">
        <v>2019</v>
      </c>
      <c r="D4" s="273"/>
      <c r="E4" s="273"/>
      <c r="F4" s="101">
        <v>2020</v>
      </c>
      <c r="G4" s="264">
        <v>2021</v>
      </c>
      <c r="H4" s="274"/>
      <c r="I4" s="275"/>
      <c r="J4" s="102" t="s">
        <v>154</v>
      </c>
      <c r="K4" s="103" t="s">
        <v>156</v>
      </c>
    </row>
    <row r="5" spans="2:11" ht="30" x14ac:dyDescent="0.25">
      <c r="B5" s="272"/>
      <c r="C5" s="104" t="s">
        <v>132</v>
      </c>
      <c r="D5" s="105" t="s">
        <v>157</v>
      </c>
      <c r="E5" s="104" t="s">
        <v>158</v>
      </c>
      <c r="F5" s="104" t="s">
        <v>132</v>
      </c>
      <c r="G5" s="104" t="s">
        <v>132</v>
      </c>
      <c r="H5" s="105" t="s">
        <v>157</v>
      </c>
      <c r="I5" s="104" t="s">
        <v>158</v>
      </c>
      <c r="J5" s="104" t="s">
        <v>132</v>
      </c>
      <c r="K5" s="106" t="s">
        <v>132</v>
      </c>
    </row>
    <row r="6" spans="2:11" ht="15" x14ac:dyDescent="0.25">
      <c r="B6" s="107"/>
      <c r="C6" s="104" t="s">
        <v>117</v>
      </c>
      <c r="D6" s="104" t="s">
        <v>118</v>
      </c>
      <c r="E6" s="104" t="s">
        <v>159</v>
      </c>
      <c r="F6" s="104" t="s">
        <v>120</v>
      </c>
      <c r="G6" s="104" t="s">
        <v>136</v>
      </c>
      <c r="H6" s="104" t="s">
        <v>160</v>
      </c>
      <c r="I6" s="104" t="s">
        <v>161</v>
      </c>
      <c r="J6" s="108" t="s">
        <v>162</v>
      </c>
      <c r="K6" s="109" t="s">
        <v>163</v>
      </c>
    </row>
    <row r="7" spans="2:11" x14ac:dyDescent="0.2">
      <c r="B7" s="110" t="s">
        <v>33</v>
      </c>
      <c r="C7" s="233">
        <f>CDM!C75</f>
        <v>28269.803888456387</v>
      </c>
      <c r="D7" s="234">
        <v>0.5</v>
      </c>
      <c r="E7" s="235">
        <f>C7*D7</f>
        <v>14134.901944228193</v>
      </c>
      <c r="F7" s="235">
        <f>CDM!C78</f>
        <v>0</v>
      </c>
      <c r="G7" s="235">
        <f>CDM!C80</f>
        <v>0</v>
      </c>
      <c r="H7" s="111">
        <v>0.5</v>
      </c>
      <c r="I7" s="112">
        <f t="shared" ref="I7:I9" si="0">G7*H7</f>
        <v>0</v>
      </c>
      <c r="J7" s="113">
        <f>E7+F7+I7</f>
        <v>14134.901944228193</v>
      </c>
      <c r="K7" s="114">
        <f>C7+F7+G7</f>
        <v>28269.803888456387</v>
      </c>
    </row>
    <row r="8" spans="2:11" x14ac:dyDescent="0.2">
      <c r="B8" s="115" t="s">
        <v>127</v>
      </c>
      <c r="C8" s="233">
        <f>CDM!D75</f>
        <v>955494.36020781728</v>
      </c>
      <c r="D8" s="234">
        <v>0.5</v>
      </c>
      <c r="E8" s="235">
        <f t="shared" ref="E8:E9" si="1">C8*D8</f>
        <v>477747.18010390864</v>
      </c>
      <c r="F8" s="235">
        <f>CDM!D78</f>
        <v>119522.79229274282</v>
      </c>
      <c r="G8" s="235">
        <f>CDM!D80</f>
        <v>0</v>
      </c>
      <c r="H8" s="111">
        <v>0.5</v>
      </c>
      <c r="I8" s="112">
        <f t="shared" si="0"/>
        <v>0</v>
      </c>
      <c r="J8" s="113">
        <f>E8+F8+I8</f>
        <v>597269.97239665152</v>
      </c>
      <c r="K8" s="114">
        <f t="shared" ref="K8:K9" si="2">C8+F8+G8</f>
        <v>1075017.15250056</v>
      </c>
    </row>
    <row r="9" spans="2:11" x14ac:dyDescent="0.2">
      <c r="B9" s="110" t="s">
        <v>128</v>
      </c>
      <c r="C9" s="233">
        <f>CDM!E75</f>
        <v>7335111.2726581879</v>
      </c>
      <c r="D9" s="234">
        <v>0.5</v>
      </c>
      <c r="E9" s="235">
        <f t="shared" si="1"/>
        <v>3667555.6363290939</v>
      </c>
      <c r="F9" s="235">
        <f>CDM!E78</f>
        <v>2490399.8873525462</v>
      </c>
      <c r="G9" s="235">
        <f>CDM!E80</f>
        <v>0</v>
      </c>
      <c r="H9" s="111">
        <v>0.5</v>
      </c>
      <c r="I9" s="112">
        <f t="shared" si="0"/>
        <v>0</v>
      </c>
      <c r="J9" s="113">
        <f>E9+F9+I9</f>
        <v>6157955.5236816406</v>
      </c>
      <c r="K9" s="114">
        <f t="shared" si="2"/>
        <v>9825511.1600107346</v>
      </c>
    </row>
    <row r="10" spans="2:11" ht="13.5" thickBot="1" x14ac:dyDescent="0.25">
      <c r="B10" s="116" t="s">
        <v>164</v>
      </c>
      <c r="C10" s="117">
        <f>SUM(C7:C9)</f>
        <v>8318875.4367544614</v>
      </c>
      <c r="D10" s="118">
        <v>0.5</v>
      </c>
      <c r="E10" s="119">
        <f>SUM(E7:E9)</f>
        <v>4159437.7183772307</v>
      </c>
      <c r="F10" s="119">
        <f>SUM(F7:F9)</f>
        <v>2609922.6796452892</v>
      </c>
      <c r="G10" s="119">
        <f>SUM(G7:G9)</f>
        <v>0</v>
      </c>
      <c r="H10" s="120">
        <v>0.5</v>
      </c>
      <c r="I10" s="121">
        <f>SUM(I7:I9)</f>
        <v>0</v>
      </c>
      <c r="J10" s="122">
        <f>E10+F10+I10</f>
        <v>6769360.3980225194</v>
      </c>
      <c r="K10" s="123">
        <f>C10+F10+G10</f>
        <v>10928798.11639975</v>
      </c>
    </row>
    <row r="11" spans="2:11" x14ac:dyDescent="0.2">
      <c r="B11" s="15"/>
      <c r="C11" s="15"/>
      <c r="D11" s="15"/>
      <c r="E11" s="15"/>
      <c r="F11" s="15"/>
      <c r="G11" s="15"/>
      <c r="H11" s="15"/>
      <c r="I11" s="15"/>
      <c r="J11" s="15"/>
      <c r="K11" s="15"/>
    </row>
    <row r="12" spans="2:11" ht="13.5" thickBot="1" x14ac:dyDescent="0.25"/>
    <row r="13" spans="2:11" x14ac:dyDescent="0.2">
      <c r="B13" s="269"/>
      <c r="C13" s="270"/>
      <c r="D13" s="270"/>
      <c r="E13" s="270"/>
      <c r="F13" s="270"/>
      <c r="G13" s="271"/>
    </row>
    <row r="14" spans="2:11" ht="15.75" thickBot="1" x14ac:dyDescent="0.3">
      <c r="B14" s="259" t="s">
        <v>242</v>
      </c>
      <c r="C14" s="260"/>
      <c r="D14" s="260"/>
      <c r="E14" s="260"/>
      <c r="F14" s="260"/>
      <c r="G14" s="261"/>
    </row>
    <row r="15" spans="2:11" ht="15" x14ac:dyDescent="0.25">
      <c r="B15" s="124" t="s">
        <v>155</v>
      </c>
      <c r="C15" s="262" t="s">
        <v>190</v>
      </c>
      <c r="D15" s="263"/>
      <c r="E15" s="125"/>
      <c r="F15" s="264" t="s">
        <v>191</v>
      </c>
      <c r="G15" s="265"/>
      <c r="I15" s="266" t="s">
        <v>165</v>
      </c>
      <c r="J15" s="267"/>
      <c r="K15" s="268"/>
    </row>
    <row r="16" spans="2:11" ht="45" x14ac:dyDescent="0.2">
      <c r="B16" s="110"/>
      <c r="C16" s="126" t="s">
        <v>166</v>
      </c>
      <c r="D16" s="126" t="s">
        <v>15</v>
      </c>
      <c r="E16" s="126" t="s">
        <v>167</v>
      </c>
      <c r="F16" s="126" t="s">
        <v>166</v>
      </c>
      <c r="G16" s="127" t="s">
        <v>15</v>
      </c>
      <c r="I16" s="128" t="s">
        <v>168</v>
      </c>
      <c r="J16" s="129" t="s">
        <v>167</v>
      </c>
      <c r="K16" s="127" t="s">
        <v>169</v>
      </c>
    </row>
    <row r="17" spans="2:11" ht="15" x14ac:dyDescent="0.2">
      <c r="B17" s="110"/>
      <c r="C17" s="126" t="s">
        <v>117</v>
      </c>
      <c r="D17" s="126" t="s">
        <v>118</v>
      </c>
      <c r="E17" s="126" t="s">
        <v>170</v>
      </c>
      <c r="F17" s="126" t="s">
        <v>120</v>
      </c>
      <c r="G17" s="127" t="s">
        <v>171</v>
      </c>
      <c r="I17" s="128" t="s">
        <v>160</v>
      </c>
      <c r="J17" s="126" t="s">
        <v>172</v>
      </c>
      <c r="K17" s="127" t="s">
        <v>173</v>
      </c>
    </row>
    <row r="18" spans="2:11" x14ac:dyDescent="0.2">
      <c r="B18" s="130" t="s">
        <v>128</v>
      </c>
      <c r="C18" s="131">
        <f ca="1">'Normalized Annual Summary'!AA15</f>
        <v>813790514.20756376</v>
      </c>
      <c r="D18" s="132">
        <f>J9</f>
        <v>6157955.5236816406</v>
      </c>
      <c r="E18" s="133">
        <f ca="1">D18/C18</f>
        <v>7.5670033210918025E-3</v>
      </c>
      <c r="F18" s="131">
        <f ca="1">'kW Forecast'!D19</f>
        <v>2219585.3830762771</v>
      </c>
      <c r="G18" s="134">
        <f ca="1">F18*E18</f>
        <v>16795.609965185009</v>
      </c>
      <c r="I18" s="135">
        <f>K9</f>
        <v>9825511.1600107346</v>
      </c>
      <c r="J18" s="133">
        <f ca="1">I18/C18</f>
        <v>1.2073759755701281E-2</v>
      </c>
      <c r="K18" s="134">
        <f ca="1">F18*J18</f>
        <v>26798.740672529166</v>
      </c>
    </row>
    <row r="19" spans="2:11" ht="13.5" thickBot="1" x14ac:dyDescent="0.25">
      <c r="B19" s="136" t="s">
        <v>164</v>
      </c>
      <c r="C19" s="137">
        <f ca="1">SUM(C18:C18)</f>
        <v>813790514.20756376</v>
      </c>
      <c r="D19" s="137">
        <f>SUM(D18:D18)</f>
        <v>6157955.5236816406</v>
      </c>
      <c r="E19" s="138">
        <f t="shared" ref="E19" ca="1" si="3">D19/C19</f>
        <v>7.5670033210918025E-3</v>
      </c>
      <c r="F19" s="139">
        <f ca="1">SUM(F18:F18)</f>
        <v>2219585.3830762771</v>
      </c>
      <c r="G19" s="140">
        <f ca="1">SUM(G18:G18)</f>
        <v>16795.609965185009</v>
      </c>
      <c r="I19" s="141">
        <f>SUM(I18:I18)</f>
        <v>9825511.1600107346</v>
      </c>
      <c r="J19" s="139"/>
      <c r="K19" s="140">
        <f ca="1">SUM(K18:K18)</f>
        <v>26798.740672529166</v>
      </c>
    </row>
    <row r="23" spans="2:11" x14ac:dyDescent="0.2">
      <c r="D23" s="41"/>
    </row>
  </sheetData>
  <mergeCells count="10">
    <mergeCell ref="B14:G14"/>
    <mergeCell ref="C15:D15"/>
    <mergeCell ref="F15:G15"/>
    <mergeCell ref="I15:K15"/>
    <mergeCell ref="B2:K2"/>
    <mergeCell ref="B3:K3"/>
    <mergeCell ref="B4:B5"/>
    <mergeCell ref="C4:E4"/>
    <mergeCell ref="G4:I4"/>
    <mergeCell ref="B13:G1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FF0000"/>
  </sheetPr>
  <dimension ref="B1:K38"/>
  <sheetViews>
    <sheetView tabSelected="1" workbookViewId="0">
      <selection activeCell="O26" sqref="O26"/>
    </sheetView>
  </sheetViews>
  <sheetFormatPr defaultColWidth="9.1640625" defaultRowHeight="12.75" x14ac:dyDescent="0.2"/>
  <cols>
    <col min="1" max="1" width="3" style="66" customWidth="1"/>
    <col min="2" max="2" width="19.5" style="66" customWidth="1"/>
    <col min="3" max="3" width="18.6640625" style="66" customWidth="1"/>
    <col min="4" max="4" width="15" style="66" customWidth="1"/>
    <col min="5" max="8" width="15" style="66" bestFit="1" customWidth="1"/>
    <col min="9" max="9" width="19" style="66" bestFit="1" customWidth="1"/>
    <col min="10" max="11" width="15.83203125" style="66" customWidth="1"/>
    <col min="12" max="13" width="9.1640625" style="66"/>
    <col min="14" max="14" width="17.33203125" style="66" customWidth="1"/>
    <col min="15" max="15" width="17" style="66" customWidth="1"/>
    <col min="16" max="16" width="21" style="66" bestFit="1" customWidth="1"/>
    <col min="17" max="17" width="17.6640625" style="66" customWidth="1"/>
    <col min="18" max="16384" width="9.1640625" style="66"/>
  </cols>
  <sheetData>
    <row r="1" spans="2:11" ht="16.5" thickBot="1" x14ac:dyDescent="0.3">
      <c r="B1" s="87" t="s">
        <v>146</v>
      </c>
      <c r="C1" s="87"/>
    </row>
    <row r="2" spans="2:11" x14ac:dyDescent="0.2">
      <c r="B2" s="88" t="s">
        <v>132</v>
      </c>
      <c r="C2" s="89" t="s">
        <v>239</v>
      </c>
      <c r="D2" s="89" t="s">
        <v>147</v>
      </c>
      <c r="E2" s="89" t="s">
        <v>148</v>
      </c>
      <c r="F2" s="89" t="s">
        <v>149</v>
      </c>
      <c r="G2" s="89" t="s">
        <v>150</v>
      </c>
      <c r="H2" s="89" t="s">
        <v>194</v>
      </c>
      <c r="I2" s="89" t="s">
        <v>195</v>
      </c>
      <c r="J2" s="89" t="s">
        <v>151</v>
      </c>
      <c r="K2" s="90" t="s">
        <v>196</v>
      </c>
    </row>
    <row r="3" spans="2:11" x14ac:dyDescent="0.2">
      <c r="B3" s="91" t="s">
        <v>33</v>
      </c>
      <c r="C3" s="100">
        <f ca="1">OFFSET('Normalized Annual Summary'!$C$14,COLUMN(D3)-COLUMN($I3),0)</f>
        <v>530303117</v>
      </c>
      <c r="D3" s="100">
        <f ca="1">OFFSET('Normalized Annual Summary'!$C$14,COLUMN(E3)-COLUMN($I3),0)</f>
        <v>530999846</v>
      </c>
      <c r="E3" s="100">
        <f ca="1">OFFSET('Normalized Annual Summary'!$C$14,COLUMN(F3)-COLUMN($I3),0)</f>
        <v>545123880</v>
      </c>
      <c r="F3" s="100">
        <f ca="1">OFFSET('Normalized Annual Summary'!$C$14,COLUMN(G3)-COLUMN($I3),0)</f>
        <v>501428451</v>
      </c>
      <c r="G3" s="100">
        <f ca="1">OFFSET('Normalized Annual Summary'!$C$14,COLUMN(H3)-COLUMN($I3),0)</f>
        <v>536801589</v>
      </c>
      <c r="H3" s="100">
        <f ca="1">OFFSET('Normalized Annual Summary'!$C$14,COLUMN(I3)-COLUMN($I3),0)</f>
        <v>512580883</v>
      </c>
      <c r="I3" s="100">
        <f ca="1">OFFSET('Normalized Annual Summary'!$I$14,COLUMN(I3)-COLUMN($I3),0)</f>
        <v>519436929.97283721</v>
      </c>
      <c r="J3" s="100">
        <f ca="1">OFFSET('Normalized Annual Summary'!$I$14,COLUMN(J3)-COLUMN($I3),0)</f>
        <v>525681894.02059662</v>
      </c>
      <c r="K3" s="92">
        <f ca="1">OFFSET('Normalized Annual Summary'!$I$14,COLUMN(K3)-COLUMN($I3),0)</f>
        <v>524380821.80883002</v>
      </c>
    </row>
    <row r="4" spans="2:11" x14ac:dyDescent="0.2">
      <c r="B4" s="93" t="s">
        <v>127</v>
      </c>
      <c r="C4" s="100">
        <f ca="1">OFFSET('Normalized Annual Summary'!$L$14,COLUMN(D4)-COLUMN($I4),0)</f>
        <v>172644356</v>
      </c>
      <c r="D4" s="100">
        <f ca="1">OFFSET('Normalized Annual Summary'!$L$14,COLUMN(E4)-COLUMN($I4),0)</f>
        <v>170245509</v>
      </c>
      <c r="E4" s="100">
        <f ca="1">OFFSET('Normalized Annual Summary'!$L$14,COLUMN(F4)-COLUMN($I4),0)</f>
        <v>169905557</v>
      </c>
      <c r="F4" s="100">
        <f ca="1">OFFSET('Normalized Annual Summary'!$L$14,COLUMN(G4)-COLUMN($I4),0)</f>
        <v>166894185</v>
      </c>
      <c r="G4" s="100">
        <f ca="1">OFFSET('Normalized Annual Summary'!$L$14,COLUMN(H4)-COLUMN($I4),0)</f>
        <v>174257110</v>
      </c>
      <c r="H4" s="100">
        <f ca="1">OFFSET('Normalized Annual Summary'!$L$14,COLUMN(I4)-COLUMN($I4),0)</f>
        <v>170703484</v>
      </c>
      <c r="I4" s="100">
        <f ca="1">OFFSET('Normalized Annual Summary'!$R$14,COLUMN(I4)-COLUMN($I4),0)</f>
        <v>171616946.64517847</v>
      </c>
      <c r="J4" s="100">
        <f ca="1">OFFSET('Normalized Annual Summary'!$R$14,COLUMN(J4)-COLUMN($I4),0)</f>
        <v>154931631.59912169</v>
      </c>
      <c r="K4" s="92">
        <f ca="1">OFFSET('Normalized Annual Summary'!$R$14,COLUMN(K4)-COLUMN($I4),0)</f>
        <v>170400465.12626848</v>
      </c>
    </row>
    <row r="5" spans="2:11" x14ac:dyDescent="0.2">
      <c r="B5" s="93" t="s">
        <v>128</v>
      </c>
      <c r="C5" s="100">
        <f ca="1">OFFSET('Normalized Annual Summary'!$U$14,COLUMN(D5)-COLUMN($I5),0)</f>
        <v>901672321</v>
      </c>
      <c r="D5" s="100">
        <f ca="1">OFFSET('Normalized Annual Summary'!$U$14,COLUMN(E5)-COLUMN($I5),0)</f>
        <v>907051642</v>
      </c>
      <c r="E5" s="100">
        <f ca="1">OFFSET('Normalized Annual Summary'!$U$14,COLUMN(F5)-COLUMN($I5),0)</f>
        <v>920835908</v>
      </c>
      <c r="F5" s="100">
        <f ca="1">OFFSET('Normalized Annual Summary'!$U$14,COLUMN(G5)-COLUMN($I5),0)</f>
        <v>885596225</v>
      </c>
      <c r="G5" s="100">
        <f ca="1">OFFSET('Normalized Annual Summary'!$U$14,COLUMN(H5)-COLUMN($I5),0)</f>
        <v>874283086</v>
      </c>
      <c r="H5" s="100">
        <f ca="1">OFFSET('Normalized Annual Summary'!$U$14,COLUMN(I5)-COLUMN($I5),0)</f>
        <v>837536595</v>
      </c>
      <c r="I5" s="100">
        <f ca="1">OFFSET('Normalized Annual Summary'!$AA$14,COLUMN(I5)-COLUMN($I5),0)</f>
        <v>856459769.15539193</v>
      </c>
      <c r="J5" s="100">
        <f ca="1">OFFSET('Normalized Annual Summary'!$AA$14,COLUMN(J5)-COLUMN($I5),0)</f>
        <v>813790514.20756376</v>
      </c>
      <c r="K5" s="92">
        <f ca="1">OFFSET('Normalized Annual Summary'!$AA$14,COLUMN(K5)-COLUMN($I5),0)</f>
        <v>851986610.60924387</v>
      </c>
    </row>
    <row r="6" spans="2:11" x14ac:dyDescent="0.2">
      <c r="B6" s="93" t="s">
        <v>138</v>
      </c>
      <c r="C6" s="100">
        <f ca="1">OFFSET('Normalized Annual Summary'!$AD$14,COLUMN(D6)-COLUMN($I6),0)</f>
        <v>9908447</v>
      </c>
      <c r="D6" s="100">
        <f ca="1">OFFSET('Normalized Annual Summary'!$AD$14,COLUMN(E6)-COLUMN($I6),0)</f>
        <v>9918681</v>
      </c>
      <c r="E6" s="100">
        <f ca="1">OFFSET('Normalized Annual Summary'!$AD$14,COLUMN(F6)-COLUMN($I6),0)</f>
        <v>9945876</v>
      </c>
      <c r="F6" s="100">
        <f ca="1">OFFSET('Normalized Annual Summary'!$AD$14,COLUMN(G6)-COLUMN($I6),0)</f>
        <v>11286654.700000001</v>
      </c>
      <c r="G6" s="100">
        <f ca="1">OFFSET('Normalized Annual Summary'!$AD$14,COLUMN(H6)-COLUMN($I6),0)</f>
        <v>6528022.6000000006</v>
      </c>
      <c r="H6" s="100">
        <f ca="1">OFFSET('Normalized Annual Summary'!$AD$14,COLUMN(I6)-COLUMN($I6),0)</f>
        <v>5537652.8999999994</v>
      </c>
      <c r="I6" s="100">
        <f ca="1">OFFSET('Normalized Annual Summary'!$AK$14,COLUMN(I6)-COLUMN($I6),0)</f>
        <v>5537652.8999999994</v>
      </c>
      <c r="J6" s="100">
        <f ca="1">OFFSET('Normalized Annual Summary'!$AK$14,COLUMN(J6)-COLUMN($I6),0)</f>
        <v>5541713.5211686473</v>
      </c>
      <c r="K6" s="92">
        <f ca="1">OFFSET('Normalized Annual Summary'!$AK$14,COLUMN(K6)-COLUMN($I6),0)</f>
        <v>5569643.7573153349</v>
      </c>
    </row>
    <row r="7" spans="2:11" x14ac:dyDescent="0.2">
      <c r="B7" s="93" t="s">
        <v>45</v>
      </c>
      <c r="C7" s="100">
        <f ca="1">OFFSET('Normalized Annual Summary'!$AN$14,COLUMN(D7)-COLUMN($I7),0)</f>
        <v>3098633</v>
      </c>
      <c r="D7" s="100">
        <f ca="1">OFFSET('Normalized Annual Summary'!$AN$14,COLUMN(E7)-COLUMN($I7),0)</f>
        <v>3110148</v>
      </c>
      <c r="E7" s="100">
        <f ca="1">OFFSET('Normalized Annual Summary'!$AN$14,COLUMN(F7)-COLUMN($I7),0)</f>
        <v>3115033</v>
      </c>
      <c r="F7" s="100">
        <f ca="1">OFFSET('Normalized Annual Summary'!$AN$14,COLUMN(G7)-COLUMN($I7),0)</f>
        <v>3130244</v>
      </c>
      <c r="G7" s="100">
        <f ca="1">OFFSET('Normalized Annual Summary'!$AN$14,COLUMN(H7)-COLUMN($I7),0)</f>
        <v>3138478</v>
      </c>
      <c r="H7" s="100">
        <f ca="1">OFFSET('Normalized Annual Summary'!$AN$14,COLUMN(I7)-COLUMN($I7),0)</f>
        <v>3144191</v>
      </c>
      <c r="I7" s="100">
        <f ca="1">OFFSET('Normalized Annual Summary'!$AQ$14,COLUMN(I7)-COLUMN($I7),0)</f>
        <v>3144191</v>
      </c>
      <c r="J7" s="100">
        <f ca="1">OFFSET('Normalized Annual Summary'!$AQ$14,COLUMN(J7)-COLUMN($I7),0)</f>
        <v>3128398.0784571716</v>
      </c>
      <c r="K7" s="92">
        <f ca="1">OFFSET('Normalized Annual Summary'!$AQ$14,COLUMN(K7)-COLUMN($I7),0)</f>
        <v>3103370.8938295147</v>
      </c>
    </row>
    <row r="8" spans="2:11" ht="13.5" thickBot="1" x14ac:dyDescent="0.25">
      <c r="B8" s="94" t="s">
        <v>152</v>
      </c>
      <c r="C8" s="95">
        <f t="shared" ref="C8" ca="1" si="0">SUM(C3:C7)</f>
        <v>1617626874</v>
      </c>
      <c r="D8" s="95">
        <f t="shared" ref="D8:K8" ca="1" si="1">SUM(D3:D7)</f>
        <v>1621325826</v>
      </c>
      <c r="E8" s="95">
        <f t="shared" ca="1" si="1"/>
        <v>1648926254</v>
      </c>
      <c r="F8" s="95">
        <f t="shared" ca="1" si="1"/>
        <v>1568335759.7</v>
      </c>
      <c r="G8" s="95">
        <f t="shared" ca="1" si="1"/>
        <v>1595008285.5999999</v>
      </c>
      <c r="H8" s="95">
        <f t="shared" ca="1" si="1"/>
        <v>1529502805.9000001</v>
      </c>
      <c r="I8" s="95">
        <f t="shared" ca="1" si="1"/>
        <v>1556195489.6734076</v>
      </c>
      <c r="J8" s="95">
        <f t="shared" ca="1" si="1"/>
        <v>1503074151.4269078</v>
      </c>
      <c r="K8" s="96">
        <f t="shared" ca="1" si="1"/>
        <v>1555440912.1954875</v>
      </c>
    </row>
    <row r="10" spans="2:11" ht="16.5" thickBot="1" x14ac:dyDescent="0.3">
      <c r="B10" s="87" t="s">
        <v>153</v>
      </c>
      <c r="C10" s="87"/>
    </row>
    <row r="11" spans="2:11" ht="38.25" x14ac:dyDescent="0.2">
      <c r="B11" s="97" t="s">
        <v>132</v>
      </c>
      <c r="C11" s="98" t="s">
        <v>192</v>
      </c>
      <c r="D11" s="98" t="s">
        <v>154</v>
      </c>
      <c r="E11" s="99" t="s">
        <v>193</v>
      </c>
    </row>
    <row r="12" spans="2:11" x14ac:dyDescent="0.2">
      <c r="B12" s="91" t="str">
        <f>B3</f>
        <v>Residential</v>
      </c>
      <c r="C12" s="67">
        <f ca="1">K3</f>
        <v>524380821.80883002</v>
      </c>
      <c r="D12" s="67">
        <f>'CDM Adjustment'!J7</f>
        <v>14134.901944228193</v>
      </c>
      <c r="E12" s="92">
        <f ca="1">C12-D12</f>
        <v>524366686.9068858</v>
      </c>
    </row>
    <row r="13" spans="2:11" x14ac:dyDescent="0.2">
      <c r="B13" s="93" t="str">
        <f>B4</f>
        <v>GS &lt; 50</v>
      </c>
      <c r="C13" s="67">
        <f ca="1">K4</f>
        <v>170400465.12626848</v>
      </c>
      <c r="D13" s="67">
        <f>'CDM Adjustment'!J8</f>
        <v>597269.97239665152</v>
      </c>
      <c r="E13" s="92">
        <f ca="1">C13-D13</f>
        <v>169803195.15387183</v>
      </c>
    </row>
    <row r="14" spans="2:11" x14ac:dyDescent="0.2">
      <c r="B14" s="93" t="str">
        <f>B5</f>
        <v>GS &gt; 50</v>
      </c>
      <c r="C14" s="67">
        <f ca="1">K5</f>
        <v>851986610.60924387</v>
      </c>
      <c r="D14" s="67">
        <f>'CDM Adjustment'!J9</f>
        <v>6157955.5236816406</v>
      </c>
      <c r="E14" s="92">
        <f ca="1">C14-D14</f>
        <v>845828655.08556223</v>
      </c>
    </row>
    <row r="15" spans="2:11" x14ac:dyDescent="0.2">
      <c r="B15" s="93" t="str">
        <f>B6</f>
        <v>Street Light</v>
      </c>
      <c r="C15" s="67">
        <f ca="1">K6</f>
        <v>5569643.7573153349</v>
      </c>
      <c r="D15" s="67"/>
      <c r="E15" s="92">
        <f ca="1">C15</f>
        <v>5569643.7573153349</v>
      </c>
    </row>
    <row r="16" spans="2:11" x14ac:dyDescent="0.2">
      <c r="B16" s="93" t="str">
        <f>B7</f>
        <v>USL</v>
      </c>
      <c r="C16" s="67">
        <f ca="1">K7</f>
        <v>3103370.8938295147</v>
      </c>
      <c r="D16" s="67"/>
      <c r="E16" s="92">
        <f ca="1">C16-D16</f>
        <v>3103370.8938295147</v>
      </c>
    </row>
    <row r="17" spans="2:11" ht="13.5" thickBot="1" x14ac:dyDescent="0.25">
      <c r="B17" s="94" t="s">
        <v>152</v>
      </c>
      <c r="C17" s="95">
        <f ca="1">SUM(C12:C16)</f>
        <v>1555440912.1954875</v>
      </c>
      <c r="D17" s="95">
        <f>SUM(D12:D16)</f>
        <v>6769360.3980225204</v>
      </c>
      <c r="E17" s="96">
        <f ca="1">SUM(E12:E16)</f>
        <v>1548671551.7974648</v>
      </c>
    </row>
    <row r="19" spans="2:11" ht="16.5" thickBot="1" x14ac:dyDescent="0.3">
      <c r="B19" s="87" t="s">
        <v>146</v>
      </c>
      <c r="C19" s="87"/>
    </row>
    <row r="20" spans="2:11" x14ac:dyDescent="0.2">
      <c r="B20" s="88" t="s">
        <v>133</v>
      </c>
      <c r="C20" s="89" t="s">
        <v>239</v>
      </c>
      <c r="D20" s="89" t="s">
        <v>147</v>
      </c>
      <c r="E20" s="89" t="s">
        <v>148</v>
      </c>
      <c r="F20" s="89" t="s">
        <v>149</v>
      </c>
      <c r="G20" s="89" t="s">
        <v>150</v>
      </c>
      <c r="H20" s="89" t="s">
        <v>194</v>
      </c>
      <c r="I20" s="89" t="s">
        <v>195</v>
      </c>
      <c r="J20" s="89" t="s">
        <v>151</v>
      </c>
      <c r="K20" s="90" t="s">
        <v>196</v>
      </c>
    </row>
    <row r="21" spans="2:11" x14ac:dyDescent="0.2">
      <c r="B21" s="93" t="s">
        <v>128</v>
      </c>
      <c r="C21" s="100">
        <f ca="1">OFFSET('kW Forecast'!$D$10,COLUMN()-COLUMN($D21),0)</f>
        <v>2373361</v>
      </c>
      <c r="D21" s="100">
        <f ca="1">OFFSET('kW Forecast'!$D$10,COLUMN()-COLUMN($D21),0)</f>
        <v>2374100</v>
      </c>
      <c r="E21" s="100">
        <f ca="1">OFFSET('kW Forecast'!$D$10,COLUMN()-COLUMN($D21),0)</f>
        <v>2410544</v>
      </c>
      <c r="F21" s="100">
        <f ca="1">OFFSET('kW Forecast'!$D$10,COLUMN()-COLUMN($D21),0)</f>
        <v>2363980</v>
      </c>
      <c r="G21" s="100">
        <f ca="1">OFFSET('kW Forecast'!$D$10,COLUMN()-COLUMN($D21),0)</f>
        <v>2353522</v>
      </c>
      <c r="H21" s="100">
        <f ca="1">OFFSET('kW Forecast'!$D$10,COLUMN()-COLUMN($D21),0)</f>
        <v>2275484</v>
      </c>
      <c r="I21" s="100">
        <f ca="1">OFFSET('kW Forecast'!$D$18,COLUMN()-COLUMN($I21),0)</f>
        <v>2318864.9538301942</v>
      </c>
      <c r="J21" s="100">
        <f ca="1">OFFSET('kW Forecast'!$D$18,COLUMN()-COLUMN($I21),0)</f>
        <v>2219585.3830762771</v>
      </c>
      <c r="K21" s="92">
        <f ca="1">OFFSET('kW Forecast'!$D$18,COLUMN()-COLUMN($I21),0)</f>
        <v>2340773.9442677759</v>
      </c>
    </row>
    <row r="22" spans="2:11" x14ac:dyDescent="0.2">
      <c r="B22" s="93" t="s">
        <v>138</v>
      </c>
      <c r="C22" s="100">
        <f ca="1">OFFSET('kW Forecast'!$J$10,COLUMN()-COLUMN($D22),0)</f>
        <v>27636</v>
      </c>
      <c r="D22" s="100">
        <f ca="1">OFFSET('kW Forecast'!$J$10,COLUMN()-COLUMN($D22),0)</f>
        <v>27661</v>
      </c>
      <c r="E22" s="100">
        <f ca="1">OFFSET('kW Forecast'!$J$10,COLUMN()-COLUMN($D22),0)</f>
        <v>27648</v>
      </c>
      <c r="F22" s="100">
        <f ca="1">OFFSET('kW Forecast'!$J$10,COLUMN()-COLUMN($D22),0)</f>
        <v>30451.800000000003</v>
      </c>
      <c r="G22" s="100">
        <f ca="1">OFFSET('kW Forecast'!$J$10,COLUMN()-COLUMN($D22),0)</f>
        <v>18200.899999999998</v>
      </c>
      <c r="H22" s="100">
        <f ca="1">OFFSET('kW Forecast'!$J$10,COLUMN()-COLUMN($D22),0)</f>
        <v>15445.800000000001</v>
      </c>
      <c r="I22" s="100">
        <f ca="1">OFFSET('kW Forecast'!$J$18,COLUMN()-COLUMN($I22),0)</f>
        <v>15433.700370536344</v>
      </c>
      <c r="J22" s="100">
        <f ca="1">OFFSET('kW Forecast'!$J$18,COLUMN()-COLUMN($I22),0)</f>
        <v>15447.62011196088</v>
      </c>
      <c r="K22" s="92">
        <f ca="1">OFFSET('kW Forecast'!$J$18,COLUMN()-COLUMN($I22),0)</f>
        <v>15528.091832722061</v>
      </c>
    </row>
    <row r="23" spans="2:11" ht="13.5" thickBot="1" x14ac:dyDescent="0.25">
      <c r="B23" s="94" t="s">
        <v>152</v>
      </c>
      <c r="C23" s="95">
        <f t="shared" ref="C23" ca="1" si="2">SUM(C18:C22)</f>
        <v>2400997</v>
      </c>
      <c r="D23" s="95">
        <f t="shared" ref="D23:K23" ca="1" si="3">SUM(D18:D22)</f>
        <v>2401761</v>
      </c>
      <c r="E23" s="95">
        <f t="shared" ca="1" si="3"/>
        <v>2438192</v>
      </c>
      <c r="F23" s="95">
        <f t="shared" ca="1" si="3"/>
        <v>2394431.7999999998</v>
      </c>
      <c r="G23" s="95">
        <f t="shared" ca="1" si="3"/>
        <v>2371722.9</v>
      </c>
      <c r="H23" s="95">
        <f t="shared" ca="1" si="3"/>
        <v>2290929.7999999998</v>
      </c>
      <c r="I23" s="95">
        <f t="shared" ca="1" si="3"/>
        <v>2334298.6542007304</v>
      </c>
      <c r="J23" s="95">
        <f t="shared" ca="1" si="3"/>
        <v>2235033.003188238</v>
      </c>
      <c r="K23" s="96">
        <f t="shared" ca="1" si="3"/>
        <v>2356302.0361004979</v>
      </c>
    </row>
    <row r="25" spans="2:11" ht="16.5" thickBot="1" x14ac:dyDescent="0.3">
      <c r="B25" s="87" t="s">
        <v>153</v>
      </c>
      <c r="C25" s="87"/>
    </row>
    <row r="26" spans="2:11" ht="38.25" x14ac:dyDescent="0.2">
      <c r="B26" s="97" t="s">
        <v>133</v>
      </c>
      <c r="C26" s="98" t="s">
        <v>192</v>
      </c>
      <c r="D26" s="98" t="s">
        <v>154</v>
      </c>
      <c r="E26" s="99" t="s">
        <v>193</v>
      </c>
    </row>
    <row r="27" spans="2:11" x14ac:dyDescent="0.2">
      <c r="B27" s="93" t="str">
        <f>B21</f>
        <v>GS &gt; 50</v>
      </c>
      <c r="C27" s="67">
        <f ca="1">K21</f>
        <v>2340773.9442677759</v>
      </c>
      <c r="D27" s="67">
        <f ca="1">'CDM Adjustment'!G18</f>
        <v>16795.609965185009</v>
      </c>
      <c r="E27" s="92">
        <f ca="1">C27-D27</f>
        <v>2323978.3343025907</v>
      </c>
    </row>
    <row r="28" spans="2:11" x14ac:dyDescent="0.2">
      <c r="B28" s="93" t="str">
        <f>B22</f>
        <v>Street Light</v>
      </c>
      <c r="C28" s="67">
        <f ca="1">K22</f>
        <v>15528.091832722061</v>
      </c>
      <c r="D28" s="67"/>
      <c r="E28" s="92">
        <f t="shared" ref="E28" ca="1" si="4">C28-D28</f>
        <v>15528.091832722061</v>
      </c>
    </row>
    <row r="29" spans="2:11" ht="13.5" thickBot="1" x14ac:dyDescent="0.25">
      <c r="B29" s="94" t="s">
        <v>152</v>
      </c>
      <c r="C29" s="95">
        <f ca="1">SUM(C27:C28)</f>
        <v>2356302.0361004979</v>
      </c>
      <c r="D29" s="95">
        <f ca="1">SUM(D27:D28)</f>
        <v>16795.609965185009</v>
      </c>
      <c r="E29" s="96">
        <f ca="1">SUM(E27:E28)</f>
        <v>2339506.4261353128</v>
      </c>
    </row>
    <row r="31" spans="2:11" ht="16.5" thickBot="1" x14ac:dyDescent="0.3">
      <c r="B31" s="87" t="s">
        <v>252</v>
      </c>
      <c r="C31" s="87"/>
    </row>
    <row r="32" spans="2:11" x14ac:dyDescent="0.2">
      <c r="B32" s="88" t="s">
        <v>130</v>
      </c>
      <c r="C32" s="89" t="s">
        <v>239</v>
      </c>
      <c r="D32" s="89" t="s">
        <v>147</v>
      </c>
      <c r="E32" s="89" t="s">
        <v>148</v>
      </c>
      <c r="F32" s="89" t="s">
        <v>149</v>
      </c>
      <c r="G32" s="89" t="s">
        <v>150</v>
      </c>
      <c r="H32" s="89" t="s">
        <v>194</v>
      </c>
      <c r="I32" s="89" t="s">
        <v>151</v>
      </c>
      <c r="J32" s="90" t="s">
        <v>196</v>
      </c>
    </row>
    <row r="33" spans="2:10" x14ac:dyDescent="0.2">
      <c r="B33" s="91" t="str">
        <f>B3</f>
        <v>Residential</v>
      </c>
      <c r="C33" s="100">
        <f ca="1">OFFSET('Customer Count'!$C$9,COLUMN()-COLUMN($D33),0)</f>
        <v>59824.416666666664</v>
      </c>
      <c r="D33" s="100">
        <f ca="1">OFFSET('Customer Count'!$C$9,COLUMN()-COLUMN($D33),0)</f>
        <v>60123.25</v>
      </c>
      <c r="E33" s="100">
        <f ca="1">OFFSET('Customer Count'!$C$9,COLUMN()-COLUMN($D33),0)</f>
        <v>60318.833333333336</v>
      </c>
      <c r="F33" s="100">
        <f ca="1">OFFSET('Customer Count'!$C$9,COLUMN()-COLUMN($D33),0)</f>
        <v>60502</v>
      </c>
      <c r="G33" s="100">
        <f ca="1">OFFSET('Customer Count'!$C$9,COLUMN()-COLUMN($D33),0)</f>
        <v>60920.083333333336</v>
      </c>
      <c r="H33" s="100">
        <f ca="1">OFFSET('Customer Count'!$C$9,COLUMN()-COLUMN($D33),0)</f>
        <v>61427.666666666664</v>
      </c>
      <c r="I33" s="100">
        <f ca="1">OFFSET('Customer Count'!$C$9,COLUMN()-COLUMN($D33)+4,0)</f>
        <v>61651.285485351538</v>
      </c>
      <c r="J33" s="92">
        <f ca="1">OFFSET('Customer Count'!$C$9,COLUMN()-COLUMN($D33)+4,0)</f>
        <v>62055.717918135437</v>
      </c>
    </row>
    <row r="34" spans="2:10" x14ac:dyDescent="0.2">
      <c r="B34" s="93" t="str">
        <f>B4</f>
        <v>GS &lt; 50</v>
      </c>
      <c r="C34" s="100">
        <f ca="1">OFFSET('Customer Count'!$G$9,COLUMN()-COLUMN($D34),0)</f>
        <v>5198.458333333333</v>
      </c>
      <c r="D34" s="100">
        <f ca="1">OFFSET('Customer Count'!$G$9,COLUMN()-COLUMN($D34),0)</f>
        <v>5238.5</v>
      </c>
      <c r="E34" s="100">
        <f ca="1">OFFSET('Customer Count'!$G$9,COLUMN()-COLUMN($D34),0)</f>
        <v>5272.833333333333</v>
      </c>
      <c r="F34" s="100">
        <f ca="1">OFFSET('Customer Count'!$G$9,COLUMN()-COLUMN($D34),0)</f>
        <v>5341.666666666667</v>
      </c>
      <c r="G34" s="100">
        <f ca="1">OFFSET('Customer Count'!$G$9,COLUMN()-COLUMN($D34),0)</f>
        <v>5427.75</v>
      </c>
      <c r="H34" s="100">
        <f ca="1">OFFSET('Customer Count'!$G$9,COLUMN()-COLUMN($D34),0)</f>
        <v>5489.5</v>
      </c>
      <c r="I34" s="100">
        <f ca="1">OFFSET('Customer Count'!$G$9,COLUMN()-COLUMN($D34)+4,0)</f>
        <v>5505.5601358758804</v>
      </c>
      <c r="J34" s="92">
        <f ca="1">OFFSET('Customer Count'!$G$9,COLUMN()-COLUMN($D34)+4,0)</f>
        <v>5564.469629329752</v>
      </c>
    </row>
    <row r="35" spans="2:10" ht="13.5" customHeight="1" x14ac:dyDescent="0.2">
      <c r="B35" s="93" t="str">
        <f>B5</f>
        <v>GS &gt; 50</v>
      </c>
      <c r="C35" s="100">
        <f ca="1">OFFSET('Customer Count'!$K$9,COLUMN()-COLUMN($D35),0)</f>
        <v>1021.2083333333334</v>
      </c>
      <c r="D35" s="100">
        <f ca="1">OFFSET('Customer Count'!$K$9,COLUMN()-COLUMN($D35),0)</f>
        <v>1027.6666666666667</v>
      </c>
      <c r="E35" s="100">
        <f ca="1">OFFSET('Customer Count'!$K$9,COLUMN()-COLUMN($D35),0)</f>
        <v>1034.1666666666667</v>
      </c>
      <c r="F35" s="100">
        <f ca="1">OFFSET('Customer Count'!$K$9,COLUMN()-COLUMN($D35),0)</f>
        <v>1003.6666666666666</v>
      </c>
      <c r="G35" s="100">
        <f ca="1">OFFSET('Customer Count'!$K$9,COLUMN()-COLUMN($D35),0)</f>
        <v>985.83333333333337</v>
      </c>
      <c r="H35" s="100">
        <f ca="1">OFFSET('Customer Count'!$K$9,COLUMN()-COLUMN($D35),0)</f>
        <v>984.83333333333337</v>
      </c>
      <c r="I35" s="100">
        <f ca="1">OFFSET('Customer Count'!$K$9,COLUMN()-COLUMN($D35)+4,0)</f>
        <v>1004.2915067757176</v>
      </c>
      <c r="J35" s="92">
        <f ca="1">OFFSET('Customer Count'!$K$9,COLUMN()-COLUMN($D35)+4,0)</f>
        <v>1003.0900728461615</v>
      </c>
    </row>
    <row r="36" spans="2:10" x14ac:dyDescent="0.2">
      <c r="B36" s="93" t="str">
        <f>B6</f>
        <v>Street Light</v>
      </c>
      <c r="C36" s="100">
        <f ca="1">OFFSET('Customer Count'!$O$9,COLUMN()-COLUMN($D36),0)</f>
        <v>15170.75</v>
      </c>
      <c r="D36" s="100">
        <f ca="1">OFFSET('Customer Count'!$O$9,COLUMN()-COLUMN($D36),0)</f>
        <v>15228.583333333334</v>
      </c>
      <c r="E36" s="100">
        <f ca="1">OFFSET('Customer Count'!$O$9,COLUMN()-COLUMN($D36),0)</f>
        <v>15252.666666666666</v>
      </c>
      <c r="F36" s="100">
        <f ca="1">OFFSET('Customer Count'!$O$9,COLUMN()-COLUMN($D36),0)</f>
        <v>17184</v>
      </c>
      <c r="G36" s="100">
        <f ca="1">OFFSET('Customer Count'!$O$9,COLUMN()-COLUMN($D36),0)</f>
        <v>17184</v>
      </c>
      <c r="H36" s="100">
        <f ca="1">OFFSET('Customer Count'!$O$9,COLUMN()-COLUMN($D36),0)</f>
        <v>17184</v>
      </c>
      <c r="I36" s="100">
        <f ca="1">OFFSET('Customer Count'!$O$9,COLUMN()-COLUMN($D36)+4,0)</f>
        <v>17196.600593685107</v>
      </c>
      <c r="J36" s="92">
        <f ca="1">OFFSET('Customer Count'!$O$9,COLUMN()-COLUMN($D36)+4,0)</f>
        <v>17283.271460677272</v>
      </c>
    </row>
    <row r="37" spans="2:10" x14ac:dyDescent="0.2">
      <c r="B37" s="93" t="str">
        <f>B7</f>
        <v>USL</v>
      </c>
      <c r="C37" s="100">
        <f ca="1">OFFSET('Customer Count'!$S$9,COLUMN()-COLUMN($D37),0)</f>
        <v>559</v>
      </c>
      <c r="D37" s="100">
        <f ca="1">OFFSET('Customer Count'!$S$9,COLUMN()-COLUMN($D37),0)</f>
        <v>556.75</v>
      </c>
      <c r="E37" s="100">
        <f ca="1">OFFSET('Customer Count'!$S$9,COLUMN()-COLUMN($D37),0)</f>
        <v>559.08333333333337</v>
      </c>
      <c r="F37" s="100">
        <f ca="1">OFFSET('Customer Count'!$S$9,COLUMN()-COLUMN($D37),0)</f>
        <v>561.91666666666663</v>
      </c>
      <c r="G37" s="100">
        <f ca="1">OFFSET('Customer Count'!$S$9,COLUMN()-COLUMN($D37),0)</f>
        <v>563.33333333333337</v>
      </c>
      <c r="H37" s="100">
        <f ca="1">OFFSET('Customer Count'!$S$9,COLUMN()-COLUMN($D37),0)</f>
        <v>561.5</v>
      </c>
      <c r="I37" s="100">
        <f ca="1">OFFSET('Customer Count'!$S$9,COLUMN()-COLUMN($D37)+4,0)</f>
        <v>558.67964797739762</v>
      </c>
      <c r="J37" s="92">
        <f ca="1">OFFSET('Customer Count'!$S$9,COLUMN()-COLUMN($D37)+4,0)</f>
        <v>554.21021079357854</v>
      </c>
    </row>
    <row r="38" spans="2:10" ht="13.5" thickBot="1" x14ac:dyDescent="0.25">
      <c r="B38" s="94" t="s">
        <v>152</v>
      </c>
      <c r="C38" s="95">
        <f t="shared" ref="C38" ca="1" si="5">SUM(C33:C37)</f>
        <v>81773.833333333328</v>
      </c>
      <c r="D38" s="95">
        <f t="shared" ref="D38:J38" ca="1" si="6">SUM(D33:D37)</f>
        <v>82174.75</v>
      </c>
      <c r="E38" s="95">
        <f t="shared" ca="1" si="6"/>
        <v>82437.583333333343</v>
      </c>
      <c r="F38" s="95">
        <f t="shared" ca="1" si="6"/>
        <v>84593.250000000015</v>
      </c>
      <c r="G38" s="95">
        <f t="shared" ca="1" si="6"/>
        <v>85081</v>
      </c>
      <c r="H38" s="95">
        <f t="shared" ca="1" si="6"/>
        <v>85647.499999999985</v>
      </c>
      <c r="I38" s="95">
        <f t="shared" ca="1" si="6"/>
        <v>85916.417369665622</v>
      </c>
      <c r="J38" s="96">
        <f t="shared" ca="1" si="6"/>
        <v>86460.759291782204</v>
      </c>
    </row>
  </sheetData>
  <phoneticPr fontId="37" type="noConversion"/>
  <pageMargins left="0.7" right="0.7" top="0.75" bottom="0.75" header="0.3" footer="0.3"/>
  <pageSetup orientation="portrait" r:id="rId1"/>
  <ignoredErrors>
    <ignoredError sqref="E1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7" tint="0.79998168889431442"/>
    <pageSetUpPr fitToPage="1"/>
  </sheetPr>
  <dimension ref="A1:BT129"/>
  <sheetViews>
    <sheetView workbookViewId="0">
      <pane xSplit="1" ySplit="1" topLeftCell="B116" activePane="bottomRight" state="frozen"/>
      <selection pane="topRight"/>
      <selection pane="bottomLeft"/>
      <selection pane="bottomRight"/>
    </sheetView>
  </sheetViews>
  <sheetFormatPr defaultColWidth="8.83203125" defaultRowHeight="12.75" x14ac:dyDescent="0.2"/>
  <cols>
    <col min="1" max="1" width="11.83203125" style="201" bestFit="1" customWidth="1"/>
    <col min="2" max="2" width="10.33203125" style="201" customWidth="1"/>
    <col min="3" max="3" width="19.1640625" style="202" bestFit="1" customWidth="1"/>
    <col min="4" max="5" width="19.1640625" style="202" customWidth="1"/>
    <col min="6" max="6" width="17.83203125" style="205" bestFit="1" customWidth="1"/>
    <col min="7" max="8" width="17.5" style="205" bestFit="1" customWidth="1"/>
    <col min="9" max="9" width="17.83203125" style="201" bestFit="1" customWidth="1"/>
    <col min="10" max="10" width="17.83203125" style="201" customWidth="1"/>
    <col min="11" max="11" width="18.1640625" style="205" bestFit="1" customWidth="1"/>
    <col min="12" max="13" width="18.1640625" style="205" customWidth="1"/>
    <col min="14" max="14" width="16.83203125" style="205" customWidth="1"/>
    <col min="15" max="15" width="18.1640625" style="205" bestFit="1" customWidth="1"/>
    <col min="16" max="16" width="19.5" style="205" bestFit="1" customWidth="1"/>
    <col min="17" max="17" width="18.33203125" style="205" customWidth="1"/>
    <col min="18" max="18" width="20" style="205" bestFit="1" customWidth="1"/>
    <col min="19" max="19" width="12.33203125" style="205" bestFit="1" customWidth="1"/>
    <col min="20" max="20" width="15.5" style="201" bestFit="1" customWidth="1"/>
    <col min="21" max="21" width="18.33203125" style="201" bestFit="1" customWidth="1"/>
    <col min="22" max="28" width="8.83203125" style="37"/>
    <col min="29" max="43" width="8.83203125" style="38"/>
    <col min="44" max="61" width="8.83203125" style="201"/>
    <col min="62" max="62" width="10.6640625" style="201" customWidth="1"/>
    <col min="63" max="63" width="8.83203125" style="201"/>
    <col min="64" max="64" width="12.83203125" style="201" customWidth="1"/>
    <col min="65" max="65" width="10.83203125" style="201" bestFit="1" customWidth="1"/>
    <col min="66" max="66" width="8.83203125" style="201"/>
    <col min="67" max="68" width="12" style="201" bestFit="1" customWidth="1"/>
    <col min="69" max="70" width="10.83203125" style="201" bestFit="1" customWidth="1"/>
    <col min="71" max="72" width="14" style="201" bestFit="1" customWidth="1"/>
    <col min="73" max="16384" width="8.83203125" style="201"/>
  </cols>
  <sheetData>
    <row r="1" spans="1:72" x14ac:dyDescent="0.2">
      <c r="A1" s="201" t="s">
        <v>16</v>
      </c>
      <c r="B1" s="201" t="s">
        <v>0</v>
      </c>
      <c r="C1" s="202" t="s">
        <v>1</v>
      </c>
      <c r="D1" s="202" t="s">
        <v>47</v>
      </c>
      <c r="E1" s="202" t="s">
        <v>49</v>
      </c>
      <c r="F1" s="205" t="s">
        <v>9</v>
      </c>
      <c r="G1" s="208" t="s">
        <v>2</v>
      </c>
      <c r="H1" s="208" t="s">
        <v>10</v>
      </c>
      <c r="I1" s="202" t="s">
        <v>3</v>
      </c>
      <c r="J1" s="202" t="s">
        <v>48</v>
      </c>
      <c r="K1" s="208" t="s">
        <v>4</v>
      </c>
      <c r="L1" s="208" t="s">
        <v>50</v>
      </c>
      <c r="M1" s="208" t="s">
        <v>51</v>
      </c>
      <c r="N1" s="208" t="s">
        <v>5</v>
      </c>
      <c r="O1" s="208" t="s">
        <v>11</v>
      </c>
      <c r="P1" s="208" t="s">
        <v>6</v>
      </c>
      <c r="Q1" s="208" t="s">
        <v>7</v>
      </c>
      <c r="R1" s="208" t="s">
        <v>13</v>
      </c>
      <c r="S1" s="208" t="s">
        <v>8</v>
      </c>
      <c r="T1" s="202" t="s">
        <v>12</v>
      </c>
      <c r="U1" s="201" t="s">
        <v>14</v>
      </c>
      <c r="V1" s="37" t="str">
        <f>'Economic (2020 Adj.)'!C1</f>
        <v>GDP</v>
      </c>
      <c r="W1" s="37" t="str">
        <f>'Economic (2020 Adj.)'!D1</f>
        <v>Ont_FTEAdj</v>
      </c>
      <c r="X1" s="37" t="str">
        <f>'Economic (2020 Adj.)'!F1</f>
        <v>Tor_FTEAdj</v>
      </c>
      <c r="Y1" s="37" t="str">
        <f>'Economic (2020 Adj.)'!H1</f>
        <v>Ham_FTEAdj</v>
      </c>
      <c r="Z1" s="37" t="str">
        <f>'Economic (2020 Adj.)'!E1</f>
        <v>Ont_FTE</v>
      </c>
      <c r="AA1" s="37" t="str">
        <f>'Economic (2020 Adj.)'!G1</f>
        <v>Tor_FTE</v>
      </c>
      <c r="AB1" s="37" t="str">
        <f>'Economic (2020 Adj.)'!I1</f>
        <v>Ham_FTE</v>
      </c>
      <c r="AC1" s="38" t="str">
        <f>Weather!D1</f>
        <v>MeanTemp</v>
      </c>
      <c r="AD1" s="38" t="str">
        <f>Weather!E1</f>
        <v>HDD20</v>
      </c>
      <c r="AE1" s="38" t="str">
        <f>Weather!F1</f>
        <v>CDD20</v>
      </c>
      <c r="AF1" s="38" t="str">
        <f>Weather!G1</f>
        <v>HDD18</v>
      </c>
      <c r="AG1" s="38" t="str">
        <f>Weather!H1</f>
        <v>CDD18</v>
      </c>
      <c r="AH1" s="38" t="str">
        <f>Weather!I1</f>
        <v>HDD16</v>
      </c>
      <c r="AI1" s="38" t="str">
        <f>Weather!J1</f>
        <v>CDD16</v>
      </c>
      <c r="AJ1" s="38" t="str">
        <f>Weather!K1</f>
        <v>HDD14</v>
      </c>
      <c r="AK1" s="38" t="str">
        <f>Weather!L1</f>
        <v>CDD14</v>
      </c>
      <c r="AL1" s="38" t="str">
        <f>Weather!M1</f>
        <v>HDD12</v>
      </c>
      <c r="AM1" s="38" t="str">
        <f>Weather!N1</f>
        <v>CDD12</v>
      </c>
      <c r="AN1" s="38" t="str">
        <f>Weather!O1</f>
        <v>HDD10</v>
      </c>
      <c r="AO1" s="38" t="str">
        <f>Weather!P1</f>
        <v>CDD10</v>
      </c>
      <c r="AP1" s="38" t="str">
        <f>Weather!Q1</f>
        <v>HDD8</v>
      </c>
      <c r="AQ1" s="38" t="str">
        <f>Weather!R1</f>
        <v>CDD8</v>
      </c>
      <c r="AR1" s="40" t="s">
        <v>54</v>
      </c>
      <c r="AS1" s="40" t="s">
        <v>55</v>
      </c>
      <c r="AT1" s="40" t="s">
        <v>56</v>
      </c>
      <c r="AU1" s="40" t="s">
        <v>57</v>
      </c>
      <c r="AV1" s="40" t="s">
        <v>58</v>
      </c>
      <c r="AW1" s="40" t="s">
        <v>59</v>
      </c>
      <c r="AX1" s="40" t="s">
        <v>60</v>
      </c>
      <c r="AY1" s="40" t="s">
        <v>61</v>
      </c>
      <c r="AZ1" s="40" t="s">
        <v>62</v>
      </c>
      <c r="BA1" s="40" t="s">
        <v>63</v>
      </c>
      <c r="BB1" s="40" t="s">
        <v>64</v>
      </c>
      <c r="BC1" s="40" t="s">
        <v>65</v>
      </c>
      <c r="BD1" s="40" t="s">
        <v>66</v>
      </c>
      <c r="BE1" s="40" t="s">
        <v>67</v>
      </c>
      <c r="BF1" s="40" t="s">
        <v>68</v>
      </c>
      <c r="BG1" s="201" t="s">
        <v>69</v>
      </c>
      <c r="BH1" s="40" t="s">
        <v>70</v>
      </c>
      <c r="BI1" s="40" t="s">
        <v>71</v>
      </c>
      <c r="BJ1" s="201" t="s">
        <v>200</v>
      </c>
      <c r="BK1" s="201" t="s">
        <v>201</v>
      </c>
      <c r="BL1" s="201" t="s">
        <v>208</v>
      </c>
      <c r="BM1" s="201" t="s">
        <v>202</v>
      </c>
      <c r="BN1" s="201" t="s">
        <v>203</v>
      </c>
      <c r="BO1" s="201" t="s">
        <v>209</v>
      </c>
      <c r="BP1" s="201" t="s">
        <v>204</v>
      </c>
      <c r="BQ1" s="201" t="s">
        <v>205</v>
      </c>
      <c r="BR1" s="201" t="s">
        <v>206</v>
      </c>
      <c r="BS1" s="201" t="s">
        <v>210</v>
      </c>
      <c r="BT1" s="201" t="s">
        <v>211</v>
      </c>
    </row>
    <row r="2" spans="1:72" x14ac:dyDescent="0.2">
      <c r="A2" s="203">
        <v>40179</v>
      </c>
      <c r="B2" s="204">
        <f t="shared" ref="B2:B65" si="0">YEAR(A2)</f>
        <v>2010</v>
      </c>
      <c r="C2" s="202">
        <v>49397907</v>
      </c>
      <c r="D2" s="202">
        <f>VLOOKUP(B2,CDM!$I$5:$N$15,2,FALSE)/12</f>
        <v>0</v>
      </c>
      <c r="E2" s="202">
        <f t="shared" ref="E2:E65" si="1">C2+D2</f>
        <v>49397907</v>
      </c>
      <c r="F2" s="207">
        <v>57642</v>
      </c>
      <c r="G2" s="205">
        <v>15762767</v>
      </c>
      <c r="H2" s="207">
        <v>4982</v>
      </c>
      <c r="I2" s="202">
        <f>VLOOKUP(B2,CDM!$I$5:$N$15,3,FALSE)/12</f>
        <v>0</v>
      </c>
      <c r="J2" s="202">
        <f t="shared" ref="J2:J65" si="2">G2+I2</f>
        <v>15762767</v>
      </c>
      <c r="K2" s="205">
        <v>77865432</v>
      </c>
      <c r="L2" s="202">
        <f>VLOOKUP(B2,CDM!$I$5:$N$15,4,FALSE)/12</f>
        <v>0</v>
      </c>
      <c r="M2" s="86">
        <f t="shared" ref="M2:M65" si="3">K2+L2</f>
        <v>77865432</v>
      </c>
      <c r="N2" s="205">
        <v>193851</v>
      </c>
      <c r="O2" s="207">
        <v>979</v>
      </c>
      <c r="P2" s="205">
        <v>975753</v>
      </c>
      <c r="Q2" s="205">
        <v>2155</v>
      </c>
      <c r="R2" s="207">
        <v>14457</v>
      </c>
      <c r="S2" s="205">
        <v>292706</v>
      </c>
      <c r="T2" s="201">
        <v>0</v>
      </c>
      <c r="U2" s="201">
        <v>603</v>
      </c>
      <c r="V2" s="37">
        <f>'Economic (2020 Adj.)'!C14</f>
        <v>609770.30000000005</v>
      </c>
      <c r="W2" s="37">
        <f>'Economic (2020 Adj.)'!D14</f>
        <v>6466.9</v>
      </c>
      <c r="X2" s="37">
        <f>'Economic (2020 Adj.)'!F14</f>
        <v>2836.8</v>
      </c>
      <c r="Y2" s="37">
        <f>'Economic (2020 Adj.)'!H14</f>
        <v>368.4</v>
      </c>
      <c r="Z2" s="37">
        <f>'Economic (2020 Adj.)'!E14</f>
        <v>6434.5</v>
      </c>
      <c r="AA2" s="37">
        <f>'Economic (2020 Adj.)'!G14</f>
        <v>2831.9</v>
      </c>
      <c r="AB2" s="37">
        <f>'Economic (2020 Adj.)'!I14</f>
        <v>365.5</v>
      </c>
      <c r="AC2" s="39">
        <f>Weather!D134</f>
        <v>-3.5870967741935478</v>
      </c>
      <c r="AD2" s="39">
        <f>Weather!E134</f>
        <v>731.2</v>
      </c>
      <c r="AE2" s="39">
        <f>Weather!F134</f>
        <v>0</v>
      </c>
      <c r="AF2" s="39">
        <f>Weather!G134</f>
        <v>669.2</v>
      </c>
      <c r="AG2" s="39">
        <f>Weather!H134</f>
        <v>0</v>
      </c>
      <c r="AH2" s="39">
        <f>Weather!I134</f>
        <v>607.20000000000005</v>
      </c>
      <c r="AI2" s="39">
        <f>Weather!J134</f>
        <v>0</v>
      </c>
      <c r="AJ2" s="39">
        <f>Weather!K134</f>
        <v>545.20000000000005</v>
      </c>
      <c r="AK2" s="39">
        <f>Weather!L134</f>
        <v>0</v>
      </c>
      <c r="AL2" s="39">
        <f>Weather!M134</f>
        <v>483.20000000000005</v>
      </c>
      <c r="AM2" s="39">
        <f>Weather!N134</f>
        <v>0</v>
      </c>
      <c r="AN2" s="39">
        <f>Weather!O134</f>
        <v>421.2</v>
      </c>
      <c r="AO2" s="39">
        <f>Weather!P134</f>
        <v>0</v>
      </c>
      <c r="AP2" s="39">
        <f>Weather!Q134</f>
        <v>359.19999999999993</v>
      </c>
      <c r="AQ2" s="39">
        <f>Weather!R134</f>
        <v>0</v>
      </c>
      <c r="AR2" s="200">
        <v>1</v>
      </c>
      <c r="AS2" s="200">
        <v>0</v>
      </c>
      <c r="AT2" s="200">
        <v>0</v>
      </c>
      <c r="AU2" s="200">
        <v>0</v>
      </c>
      <c r="AV2" s="200">
        <v>0</v>
      </c>
      <c r="AW2" s="200">
        <v>0</v>
      </c>
      <c r="AX2" s="200">
        <v>0</v>
      </c>
      <c r="AY2" s="200">
        <v>0</v>
      </c>
      <c r="AZ2" s="200">
        <v>0</v>
      </c>
      <c r="BA2" s="200">
        <v>0</v>
      </c>
      <c r="BB2" s="200">
        <v>0</v>
      </c>
      <c r="BC2" s="200">
        <v>0</v>
      </c>
      <c r="BD2" s="200">
        <v>0</v>
      </c>
      <c r="BE2" s="200">
        <v>0</v>
      </c>
      <c r="BF2" s="200">
        <v>0</v>
      </c>
      <c r="BG2" s="201">
        <v>1</v>
      </c>
      <c r="BH2" s="200">
        <v>31</v>
      </c>
      <c r="BI2" s="200">
        <v>20</v>
      </c>
      <c r="BJ2" s="159">
        <f>E2/F2</f>
        <v>856.97767253044651</v>
      </c>
      <c r="BK2" s="159">
        <f>BJ2/BH2</f>
        <v>27.644441049369242</v>
      </c>
      <c r="BL2" s="158">
        <f>E2/BH2</f>
        <v>1593480.8709677418</v>
      </c>
      <c r="BM2" s="159">
        <f>J2/H2</f>
        <v>3163.9435969490164</v>
      </c>
      <c r="BN2" s="159">
        <f>BM2/BH2</f>
        <v>102.06269667577472</v>
      </c>
      <c r="BO2" s="159">
        <f>J2/BH2</f>
        <v>508476.3548387097</v>
      </c>
      <c r="BP2" s="159">
        <f>M2/O2</f>
        <v>79535.681307456587</v>
      </c>
      <c r="BQ2" s="159">
        <f>BP2/BH2</f>
        <v>2565.6671389502126</v>
      </c>
      <c r="BR2" s="159">
        <f>BP2/BI2</f>
        <v>3976.7840653728294</v>
      </c>
      <c r="BS2" s="159">
        <f>M2/BH2</f>
        <v>2511788.1290322579</v>
      </c>
      <c r="BT2" s="159">
        <f>M2/BI2</f>
        <v>3893271.6</v>
      </c>
    </row>
    <row r="3" spans="1:72" x14ac:dyDescent="0.2">
      <c r="A3" s="203">
        <v>40210</v>
      </c>
      <c r="B3" s="204">
        <f t="shared" si="0"/>
        <v>2010</v>
      </c>
      <c r="C3" s="202">
        <v>40768686</v>
      </c>
      <c r="D3" s="202">
        <f>VLOOKUP(B3,CDM!$I$5:$N$15,2,FALSE)/12</f>
        <v>0</v>
      </c>
      <c r="E3" s="202">
        <f t="shared" si="1"/>
        <v>40768686</v>
      </c>
      <c r="F3" s="207">
        <v>57677</v>
      </c>
      <c r="G3" s="205">
        <v>14456043</v>
      </c>
      <c r="H3" s="207">
        <v>4991</v>
      </c>
      <c r="I3" s="202">
        <f>VLOOKUP(B3,CDM!$I$5:$N$15,3,FALSE)/12</f>
        <v>0</v>
      </c>
      <c r="J3" s="202">
        <f t="shared" si="2"/>
        <v>14456043</v>
      </c>
      <c r="K3" s="205">
        <v>70892677</v>
      </c>
      <c r="L3" s="202">
        <f>VLOOKUP(B3,CDM!$I$5:$N$15,4,FALSE)/12</f>
        <v>0</v>
      </c>
      <c r="M3" s="86">
        <f t="shared" si="3"/>
        <v>70892677</v>
      </c>
      <c r="N3" s="205">
        <v>190226</v>
      </c>
      <c r="O3" s="207">
        <v>978</v>
      </c>
      <c r="P3" s="205">
        <v>824273</v>
      </c>
      <c r="Q3" s="205">
        <v>2184</v>
      </c>
      <c r="R3" s="207">
        <v>14457</v>
      </c>
      <c r="S3" s="205">
        <v>291806</v>
      </c>
      <c r="T3" s="201">
        <v>0</v>
      </c>
      <c r="U3" s="201">
        <v>604</v>
      </c>
      <c r="V3" s="37">
        <f>'Economic (2020 Adj.)'!C15</f>
        <v>609770.30000000005</v>
      </c>
      <c r="W3" s="37">
        <f>'Economic (2020 Adj.)'!D15</f>
        <v>6471</v>
      </c>
      <c r="X3" s="37">
        <f>'Economic (2020 Adj.)'!F15</f>
        <v>2842.3</v>
      </c>
      <c r="Y3" s="37">
        <f>'Economic (2020 Adj.)'!H15</f>
        <v>366.3</v>
      </c>
      <c r="Z3" s="37">
        <f>'Economic (2020 Adj.)'!E15</f>
        <v>6404.1</v>
      </c>
      <c r="AA3" s="37">
        <f>'Economic (2020 Adj.)'!G15</f>
        <v>2825.6</v>
      </c>
      <c r="AB3" s="37">
        <f>'Economic (2020 Adj.)'!I15</f>
        <v>360.3</v>
      </c>
      <c r="AC3" s="39">
        <f>Weather!D135</f>
        <v>-2.0214285714285714</v>
      </c>
      <c r="AD3" s="39">
        <f>Weather!E135</f>
        <v>616.6</v>
      </c>
      <c r="AE3" s="39">
        <f>Weather!F135</f>
        <v>0</v>
      </c>
      <c r="AF3" s="39">
        <f>Weather!G135</f>
        <v>560.60000000000014</v>
      </c>
      <c r="AG3" s="39">
        <f>Weather!H135</f>
        <v>0</v>
      </c>
      <c r="AH3" s="39">
        <f>Weather!I135</f>
        <v>504.6</v>
      </c>
      <c r="AI3" s="39">
        <f>Weather!J135</f>
        <v>0</v>
      </c>
      <c r="AJ3" s="39">
        <f>Weather!K135</f>
        <v>448.6</v>
      </c>
      <c r="AK3" s="39">
        <f>Weather!L135</f>
        <v>0</v>
      </c>
      <c r="AL3" s="39">
        <f>Weather!M135</f>
        <v>392.59999999999997</v>
      </c>
      <c r="AM3" s="39">
        <f>Weather!N135</f>
        <v>0</v>
      </c>
      <c r="AN3" s="39">
        <f>Weather!O135</f>
        <v>336.6</v>
      </c>
      <c r="AO3" s="39">
        <f>Weather!P135</f>
        <v>0</v>
      </c>
      <c r="AP3" s="39">
        <f>Weather!Q135</f>
        <v>280.59999999999997</v>
      </c>
      <c r="AQ3" s="39">
        <f>Weather!R135</f>
        <v>0</v>
      </c>
      <c r="AR3" s="200">
        <v>0</v>
      </c>
      <c r="AS3" s="200">
        <v>1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200">
        <v>0</v>
      </c>
      <c r="BD3" s="200">
        <v>0</v>
      </c>
      <c r="BE3" s="200">
        <v>0</v>
      </c>
      <c r="BF3" s="200">
        <v>0</v>
      </c>
      <c r="BG3" s="201">
        <f t="shared" ref="BG3:BG66" si="4">1+BG2</f>
        <v>2</v>
      </c>
      <c r="BH3" s="200">
        <v>28</v>
      </c>
      <c r="BI3" s="200">
        <v>19</v>
      </c>
      <c r="BJ3" s="159">
        <f t="shared" ref="BJ3:BJ66" si="5">E3/F3</f>
        <v>706.84477347989662</v>
      </c>
      <c r="BK3" s="159">
        <f t="shared" ref="BK3:BK66" si="6">BJ3/BH3</f>
        <v>25.244456195710594</v>
      </c>
      <c r="BL3" s="158">
        <f t="shared" ref="BL3:BL66" si="7">E3/BH3</f>
        <v>1456024.5</v>
      </c>
      <c r="BM3" s="159">
        <f t="shared" ref="BM3:BM66" si="8">J3/H3</f>
        <v>2896.422159887798</v>
      </c>
      <c r="BN3" s="159">
        <f t="shared" ref="BN3:BN66" si="9">BM3/BH3</f>
        <v>103.44364856742136</v>
      </c>
      <c r="BO3" s="159">
        <f t="shared" ref="BO3:BO66" si="10">J3/BH3</f>
        <v>516287.25</v>
      </c>
      <c r="BP3" s="159">
        <f t="shared" ref="BP3:BP66" si="11">M3/O3</f>
        <v>72487.399795501027</v>
      </c>
      <c r="BQ3" s="159">
        <f t="shared" ref="BQ3:BQ66" si="12">BP3/BH3</f>
        <v>2588.8357069821795</v>
      </c>
      <c r="BR3" s="159">
        <f t="shared" ref="BR3:BR66" si="13">BP3/BI3</f>
        <v>3815.1263050263697</v>
      </c>
      <c r="BS3" s="159">
        <f t="shared" ref="BS3:BS66" si="14">M3/BH3</f>
        <v>2531881.3214285714</v>
      </c>
      <c r="BT3" s="159">
        <f t="shared" ref="BT3:BT66" si="15">M3/BI3</f>
        <v>3731193.5263157897</v>
      </c>
    </row>
    <row r="4" spans="1:72" x14ac:dyDescent="0.2">
      <c r="A4" s="203">
        <v>40238</v>
      </c>
      <c r="B4" s="204">
        <f t="shared" si="0"/>
        <v>2010</v>
      </c>
      <c r="C4" s="202">
        <v>40910014</v>
      </c>
      <c r="D4" s="202">
        <f>VLOOKUP(B4,CDM!$I$5:$N$15,2,FALSE)/12</f>
        <v>0</v>
      </c>
      <c r="E4" s="202">
        <f t="shared" si="1"/>
        <v>40910014</v>
      </c>
      <c r="F4" s="205">
        <v>57709</v>
      </c>
      <c r="G4" s="205">
        <v>14266604</v>
      </c>
      <c r="H4" s="205">
        <v>4993</v>
      </c>
      <c r="I4" s="202">
        <f>VLOOKUP(B4,CDM!$I$5:$N$15,3,FALSE)/12</f>
        <v>0</v>
      </c>
      <c r="J4" s="202">
        <f t="shared" si="2"/>
        <v>14266604</v>
      </c>
      <c r="K4" s="205">
        <v>76083324</v>
      </c>
      <c r="L4" s="202">
        <f>VLOOKUP(B4,CDM!$I$5:$N$15,4,FALSE)/12</f>
        <v>0</v>
      </c>
      <c r="M4" s="86">
        <f t="shared" si="3"/>
        <v>76083324</v>
      </c>
      <c r="N4" s="205">
        <v>199292</v>
      </c>
      <c r="O4" s="205">
        <v>983</v>
      </c>
      <c r="P4" s="205">
        <v>823304</v>
      </c>
      <c r="Q4" s="205">
        <v>2202</v>
      </c>
      <c r="R4" s="205">
        <v>14599</v>
      </c>
      <c r="S4" s="205">
        <v>293979</v>
      </c>
      <c r="T4" s="201">
        <v>0</v>
      </c>
      <c r="U4" s="201">
        <v>605</v>
      </c>
      <c r="V4" s="37">
        <f>'Economic (2020 Adj.)'!C16</f>
        <v>609770.30000000005</v>
      </c>
      <c r="W4" s="37">
        <f>'Economic (2020 Adj.)'!D16</f>
        <v>6477.5</v>
      </c>
      <c r="X4" s="37">
        <f>'Economic (2020 Adj.)'!F16</f>
        <v>2849.8</v>
      </c>
      <c r="Y4" s="37">
        <f>'Economic (2020 Adj.)'!H16</f>
        <v>367.5</v>
      </c>
      <c r="Z4" s="37">
        <f>'Economic (2020 Adj.)'!E16</f>
        <v>6377.2</v>
      </c>
      <c r="AA4" s="37">
        <f>'Economic (2020 Adj.)'!G16</f>
        <v>2813.8</v>
      </c>
      <c r="AB4" s="37">
        <f>'Economic (2020 Adj.)'!I16</f>
        <v>359.4</v>
      </c>
      <c r="AC4" s="39">
        <f>Weather!D136</f>
        <v>4.5032258064516126</v>
      </c>
      <c r="AD4" s="39">
        <f>Weather!E136</f>
        <v>480.40000000000003</v>
      </c>
      <c r="AE4" s="39">
        <f>Weather!F136</f>
        <v>0</v>
      </c>
      <c r="AF4" s="39">
        <f>Weather!G136</f>
        <v>418.40000000000009</v>
      </c>
      <c r="AG4" s="39">
        <f>Weather!H136</f>
        <v>0</v>
      </c>
      <c r="AH4" s="39">
        <f>Weather!I136</f>
        <v>356.40000000000009</v>
      </c>
      <c r="AI4" s="39">
        <f>Weather!J136</f>
        <v>0</v>
      </c>
      <c r="AJ4" s="39">
        <f>Weather!K136</f>
        <v>294.40000000000003</v>
      </c>
      <c r="AK4" s="39">
        <f>Weather!L136</f>
        <v>0</v>
      </c>
      <c r="AL4" s="39">
        <f>Weather!M136</f>
        <v>232.39999999999995</v>
      </c>
      <c r="AM4" s="39">
        <f>Weather!N136</f>
        <v>0</v>
      </c>
      <c r="AN4" s="39">
        <f>Weather!O136</f>
        <v>172.69999999999996</v>
      </c>
      <c r="AO4" s="39">
        <f>Weather!P136</f>
        <v>2.3000000000000007</v>
      </c>
      <c r="AP4" s="39">
        <f>Weather!Q136</f>
        <v>118.89999999999998</v>
      </c>
      <c r="AQ4" s="39">
        <f>Weather!R136</f>
        <v>10.5</v>
      </c>
      <c r="AR4" s="200">
        <v>0</v>
      </c>
      <c r="AS4" s="200">
        <v>0</v>
      </c>
      <c r="AT4" s="200">
        <v>1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200">
        <v>0</v>
      </c>
      <c r="BD4" s="200">
        <v>1</v>
      </c>
      <c r="BE4" s="200">
        <v>0</v>
      </c>
      <c r="BF4" s="200">
        <v>1</v>
      </c>
      <c r="BG4" s="201">
        <f t="shared" si="4"/>
        <v>3</v>
      </c>
      <c r="BH4" s="200">
        <v>31</v>
      </c>
      <c r="BI4" s="200">
        <v>23</v>
      </c>
      <c r="BJ4" s="159">
        <f t="shared" si="5"/>
        <v>708.90180041241399</v>
      </c>
      <c r="BK4" s="159">
        <f t="shared" si="6"/>
        <v>22.867800013303675</v>
      </c>
      <c r="BL4" s="158">
        <f t="shared" si="7"/>
        <v>1319677.8709677418</v>
      </c>
      <c r="BM4" s="159">
        <f t="shared" si="8"/>
        <v>2857.3210494692571</v>
      </c>
      <c r="BN4" s="159">
        <f t="shared" si="9"/>
        <v>92.171646757072807</v>
      </c>
      <c r="BO4" s="159">
        <f t="shared" si="10"/>
        <v>460213.03225806454</v>
      </c>
      <c r="BP4" s="159">
        <f t="shared" si="11"/>
        <v>77399.108850457778</v>
      </c>
      <c r="BQ4" s="159">
        <f t="shared" si="12"/>
        <v>2496.7454467889606</v>
      </c>
      <c r="BR4" s="159">
        <f t="shared" si="13"/>
        <v>3365.1786456720774</v>
      </c>
      <c r="BS4" s="159">
        <f t="shared" si="14"/>
        <v>2454300.7741935486</v>
      </c>
      <c r="BT4" s="159">
        <f t="shared" si="15"/>
        <v>3307970.6086956523</v>
      </c>
    </row>
    <row r="5" spans="1:72" x14ac:dyDescent="0.2">
      <c r="A5" s="203">
        <v>40269</v>
      </c>
      <c r="B5" s="204">
        <f t="shared" si="0"/>
        <v>2010</v>
      </c>
      <c r="C5" s="202">
        <v>36681881</v>
      </c>
      <c r="D5" s="202">
        <f>VLOOKUP(B5,CDM!$I$5:$N$15,2,FALSE)/12</f>
        <v>0</v>
      </c>
      <c r="E5" s="202">
        <f t="shared" si="1"/>
        <v>36681881</v>
      </c>
      <c r="F5" s="207">
        <v>57751</v>
      </c>
      <c r="G5" s="205">
        <v>12709245</v>
      </c>
      <c r="H5" s="207">
        <v>4962</v>
      </c>
      <c r="I5" s="202">
        <f>VLOOKUP(B5,CDM!$I$5:$N$15,3,FALSE)/12</f>
        <v>0</v>
      </c>
      <c r="J5" s="202">
        <f t="shared" si="2"/>
        <v>12709245</v>
      </c>
      <c r="K5" s="205">
        <v>70016664</v>
      </c>
      <c r="L5" s="202">
        <f>VLOOKUP(B5,CDM!$I$5:$N$15,4,FALSE)/12</f>
        <v>0</v>
      </c>
      <c r="M5" s="86">
        <f t="shared" si="3"/>
        <v>70016664</v>
      </c>
      <c r="N5" s="205">
        <v>181890</v>
      </c>
      <c r="O5" s="207">
        <v>994</v>
      </c>
      <c r="P5" s="205">
        <v>698785</v>
      </c>
      <c r="Q5" s="205">
        <v>2202</v>
      </c>
      <c r="R5" s="207">
        <v>14701</v>
      </c>
      <c r="S5" s="205">
        <v>291851</v>
      </c>
      <c r="T5" s="201">
        <v>0</v>
      </c>
      <c r="U5" s="201">
        <v>606</v>
      </c>
      <c r="V5" s="37">
        <f>'Economic (2020 Adj.)'!C17</f>
        <v>609770.30000000005</v>
      </c>
      <c r="W5" s="37">
        <f>'Economic (2020 Adj.)'!D17</f>
        <v>6485</v>
      </c>
      <c r="X5" s="37">
        <f>'Economic (2020 Adj.)'!F17</f>
        <v>2844.4</v>
      </c>
      <c r="Y5" s="37">
        <f>'Economic (2020 Adj.)'!H17</f>
        <v>364.7</v>
      </c>
      <c r="Z5" s="37">
        <f>'Economic (2020 Adj.)'!E17</f>
        <v>6401.7</v>
      </c>
      <c r="AA5" s="37">
        <f>'Economic (2020 Adj.)'!G17</f>
        <v>2815.5</v>
      </c>
      <c r="AB5" s="37">
        <f>'Economic (2020 Adj.)'!I17</f>
        <v>358.4</v>
      </c>
      <c r="AC5" s="39">
        <f>Weather!D137</f>
        <v>9.7033333333333349</v>
      </c>
      <c r="AD5" s="39">
        <f>Weather!E137</f>
        <v>308.89999999999998</v>
      </c>
      <c r="AE5" s="39">
        <f>Weather!F137</f>
        <v>0</v>
      </c>
      <c r="AF5" s="39">
        <f>Weather!G137</f>
        <v>248.9</v>
      </c>
      <c r="AG5" s="39">
        <f>Weather!H137</f>
        <v>0</v>
      </c>
      <c r="AH5" s="39">
        <f>Weather!I137</f>
        <v>188.90000000000003</v>
      </c>
      <c r="AI5" s="39">
        <f>Weather!J137</f>
        <v>0</v>
      </c>
      <c r="AJ5" s="39">
        <f>Weather!K137</f>
        <v>130.30000000000001</v>
      </c>
      <c r="AK5" s="39">
        <f>Weather!L137</f>
        <v>1.4000000000000004</v>
      </c>
      <c r="AL5" s="39">
        <f>Weather!M137</f>
        <v>78.500000000000014</v>
      </c>
      <c r="AM5" s="39">
        <f>Weather!N137</f>
        <v>9.6</v>
      </c>
      <c r="AN5" s="39">
        <f>Weather!O137</f>
        <v>39.800000000000004</v>
      </c>
      <c r="AO5" s="39">
        <f>Weather!P137</f>
        <v>30.900000000000006</v>
      </c>
      <c r="AP5" s="39">
        <f>Weather!Q137</f>
        <v>11.4</v>
      </c>
      <c r="AQ5" s="39">
        <f>Weather!R137</f>
        <v>62.500000000000007</v>
      </c>
      <c r="AR5" s="200">
        <v>0</v>
      </c>
      <c r="AS5" s="200">
        <v>0</v>
      </c>
      <c r="AT5" s="200">
        <v>0</v>
      </c>
      <c r="AU5" s="200">
        <v>1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200">
        <v>0</v>
      </c>
      <c r="BD5" s="200">
        <v>1</v>
      </c>
      <c r="BE5" s="200">
        <v>0</v>
      </c>
      <c r="BF5" s="200">
        <v>1</v>
      </c>
      <c r="BG5" s="201">
        <f t="shared" si="4"/>
        <v>4</v>
      </c>
      <c r="BH5" s="200">
        <v>30</v>
      </c>
      <c r="BI5" s="200">
        <v>20</v>
      </c>
      <c r="BJ5" s="159">
        <f t="shared" si="5"/>
        <v>635.1730879118976</v>
      </c>
      <c r="BK5" s="159">
        <f t="shared" si="6"/>
        <v>21.172436263729921</v>
      </c>
      <c r="BL5" s="158">
        <f t="shared" si="7"/>
        <v>1222729.3666666667</v>
      </c>
      <c r="BM5" s="159">
        <f t="shared" si="8"/>
        <v>2561.3149939540508</v>
      </c>
      <c r="BN5" s="159">
        <f t="shared" si="9"/>
        <v>85.377166465135033</v>
      </c>
      <c r="BO5" s="159">
        <f t="shared" si="10"/>
        <v>423641.5</v>
      </c>
      <c r="BP5" s="159">
        <f t="shared" si="11"/>
        <v>70439.299798792752</v>
      </c>
      <c r="BQ5" s="159">
        <f t="shared" si="12"/>
        <v>2347.9766599597583</v>
      </c>
      <c r="BR5" s="159">
        <f t="shared" si="13"/>
        <v>3521.9649899396377</v>
      </c>
      <c r="BS5" s="159">
        <f t="shared" si="14"/>
        <v>2333888.7999999998</v>
      </c>
      <c r="BT5" s="159">
        <f t="shared" si="15"/>
        <v>3500833.2</v>
      </c>
    </row>
    <row r="6" spans="1:72" x14ac:dyDescent="0.2">
      <c r="A6" s="203">
        <v>40299</v>
      </c>
      <c r="B6" s="204">
        <f t="shared" si="0"/>
        <v>2010</v>
      </c>
      <c r="C6" s="202">
        <v>44687288</v>
      </c>
      <c r="D6" s="202">
        <f>VLOOKUP(B6,CDM!$I$5:$N$15,2,FALSE)/12</f>
        <v>0</v>
      </c>
      <c r="E6" s="202">
        <f t="shared" si="1"/>
        <v>44687288</v>
      </c>
      <c r="F6" s="207">
        <v>57814</v>
      </c>
      <c r="G6" s="205">
        <v>13617876</v>
      </c>
      <c r="H6" s="207">
        <v>4969</v>
      </c>
      <c r="I6" s="202">
        <f>VLOOKUP(B6,CDM!$I$5:$N$15,3,FALSE)/12</f>
        <v>0</v>
      </c>
      <c r="J6" s="202">
        <f t="shared" si="2"/>
        <v>13617876</v>
      </c>
      <c r="K6" s="205">
        <v>75214102</v>
      </c>
      <c r="L6" s="202">
        <f>VLOOKUP(B6,CDM!$I$5:$N$15,4,FALSE)/12</f>
        <v>0</v>
      </c>
      <c r="M6" s="86">
        <f t="shared" si="3"/>
        <v>75214102</v>
      </c>
      <c r="N6" s="205">
        <v>191949</v>
      </c>
      <c r="O6" s="207">
        <v>996</v>
      </c>
      <c r="P6" s="205">
        <v>635554</v>
      </c>
      <c r="Q6" s="205">
        <v>2202</v>
      </c>
      <c r="R6" s="207">
        <v>14701</v>
      </c>
      <c r="S6" s="205">
        <v>292854</v>
      </c>
      <c r="T6" s="201">
        <v>0</v>
      </c>
      <c r="U6" s="201">
        <v>605</v>
      </c>
      <c r="V6" s="37">
        <f>'Economic (2020 Adj.)'!C18</f>
        <v>609770.30000000005</v>
      </c>
      <c r="W6" s="37">
        <f>'Economic (2020 Adj.)'!D18</f>
        <v>6506.8</v>
      </c>
      <c r="X6" s="37">
        <f>'Economic (2020 Adj.)'!F18</f>
        <v>2847.5</v>
      </c>
      <c r="Y6" s="37">
        <f>'Economic (2020 Adj.)'!H18</f>
        <v>364.3</v>
      </c>
      <c r="Z6" s="37">
        <f>'Economic (2020 Adj.)'!E18</f>
        <v>6468.9</v>
      </c>
      <c r="AA6" s="37">
        <f>'Economic (2020 Adj.)'!G18</f>
        <v>2831.7</v>
      </c>
      <c r="AB6" s="37">
        <f>'Economic (2020 Adj.)'!I18</f>
        <v>362.4</v>
      </c>
      <c r="AC6" s="39">
        <f>Weather!D138</f>
        <v>14.548387096774196</v>
      </c>
      <c r="AD6" s="39">
        <f>Weather!E138</f>
        <v>178.60000000000002</v>
      </c>
      <c r="AE6" s="39">
        <f>Weather!F138</f>
        <v>9.600000000000005</v>
      </c>
      <c r="AF6" s="39">
        <f>Weather!G138</f>
        <v>131.80000000000001</v>
      </c>
      <c r="AG6" s="39">
        <f>Weather!H138</f>
        <v>24.800000000000004</v>
      </c>
      <c r="AH6" s="39">
        <f>Weather!I138</f>
        <v>91.8</v>
      </c>
      <c r="AI6" s="39">
        <f>Weather!J138</f>
        <v>46.8</v>
      </c>
      <c r="AJ6" s="39">
        <f>Weather!K138</f>
        <v>59.900000000000006</v>
      </c>
      <c r="AK6" s="39">
        <f>Weather!L138</f>
        <v>76.900000000000006</v>
      </c>
      <c r="AL6" s="39">
        <f>Weather!M138</f>
        <v>36.5</v>
      </c>
      <c r="AM6" s="39">
        <f>Weather!N138</f>
        <v>115.5</v>
      </c>
      <c r="AN6" s="39">
        <f>Weather!O138</f>
        <v>20</v>
      </c>
      <c r="AO6" s="39">
        <f>Weather!P138</f>
        <v>161</v>
      </c>
      <c r="AP6" s="39">
        <f>Weather!Q138</f>
        <v>6.0000000000000009</v>
      </c>
      <c r="AQ6" s="39">
        <f>Weather!R138</f>
        <v>209</v>
      </c>
      <c r="AR6" s="200">
        <v>0</v>
      </c>
      <c r="AS6" s="200">
        <v>0</v>
      </c>
      <c r="AT6" s="200">
        <v>0</v>
      </c>
      <c r="AU6" s="200">
        <v>0</v>
      </c>
      <c r="AV6" s="200">
        <v>1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200">
        <v>0</v>
      </c>
      <c r="BD6" s="200">
        <v>1</v>
      </c>
      <c r="BE6" s="200">
        <v>0</v>
      </c>
      <c r="BF6" s="200">
        <v>1</v>
      </c>
      <c r="BG6" s="201">
        <f t="shared" si="4"/>
        <v>5</v>
      </c>
      <c r="BH6" s="200">
        <v>31</v>
      </c>
      <c r="BI6" s="200">
        <v>20</v>
      </c>
      <c r="BJ6" s="159">
        <f t="shared" si="5"/>
        <v>772.94925104645938</v>
      </c>
      <c r="BK6" s="159">
        <f t="shared" si="6"/>
        <v>24.933846807950303</v>
      </c>
      <c r="BL6" s="158">
        <f t="shared" si="7"/>
        <v>1441525.4193548388</v>
      </c>
      <c r="BM6" s="159">
        <f t="shared" si="8"/>
        <v>2740.5667136244715</v>
      </c>
      <c r="BN6" s="159">
        <f t="shared" si="9"/>
        <v>88.405377858853925</v>
      </c>
      <c r="BO6" s="159">
        <f t="shared" si="10"/>
        <v>439286.32258064515</v>
      </c>
      <c r="BP6" s="159">
        <f t="shared" si="11"/>
        <v>75516.166666666672</v>
      </c>
      <c r="BQ6" s="159">
        <f t="shared" si="12"/>
        <v>2436.005376344086</v>
      </c>
      <c r="BR6" s="159">
        <f t="shared" si="13"/>
        <v>3775.8083333333334</v>
      </c>
      <c r="BS6" s="159">
        <f t="shared" si="14"/>
        <v>2426261.3548387098</v>
      </c>
      <c r="BT6" s="159">
        <f t="shared" si="15"/>
        <v>3760705.1</v>
      </c>
    </row>
    <row r="7" spans="1:72" x14ac:dyDescent="0.2">
      <c r="A7" s="203">
        <v>40330</v>
      </c>
      <c r="B7" s="204">
        <f t="shared" si="0"/>
        <v>2010</v>
      </c>
      <c r="C7" s="202">
        <v>51533466</v>
      </c>
      <c r="D7" s="202">
        <f>VLOOKUP(B7,CDM!$I$5:$N$15,2,FALSE)/12</f>
        <v>0</v>
      </c>
      <c r="E7" s="202">
        <f t="shared" si="1"/>
        <v>51533466</v>
      </c>
      <c r="F7" s="205">
        <v>57809</v>
      </c>
      <c r="G7" s="205">
        <v>14352297</v>
      </c>
      <c r="H7" s="205">
        <v>4976</v>
      </c>
      <c r="I7" s="202">
        <f>VLOOKUP(B7,CDM!$I$5:$N$15,3,FALSE)/12</f>
        <v>0</v>
      </c>
      <c r="J7" s="202">
        <f t="shared" si="2"/>
        <v>14352297</v>
      </c>
      <c r="K7" s="205">
        <v>78113215</v>
      </c>
      <c r="L7" s="202">
        <f>VLOOKUP(B7,CDM!$I$5:$N$15,4,FALSE)/12</f>
        <v>0</v>
      </c>
      <c r="M7" s="86">
        <f t="shared" si="3"/>
        <v>78113215</v>
      </c>
      <c r="N7" s="205">
        <v>218312</v>
      </c>
      <c r="O7" s="205">
        <v>997</v>
      </c>
      <c r="P7" s="205">
        <v>571953</v>
      </c>
      <c r="Q7" s="205">
        <v>2202</v>
      </c>
      <c r="R7" s="205">
        <v>14701</v>
      </c>
      <c r="S7" s="205">
        <v>292127</v>
      </c>
      <c r="T7" s="201">
        <v>0</v>
      </c>
      <c r="U7" s="201">
        <v>588</v>
      </c>
      <c r="V7" s="37">
        <f>'Economic (2020 Adj.)'!C19</f>
        <v>609770.30000000005</v>
      </c>
      <c r="W7" s="37">
        <f>'Economic (2020 Adj.)'!D19</f>
        <v>6540.8</v>
      </c>
      <c r="X7" s="37">
        <f>'Economic (2020 Adj.)'!F19</f>
        <v>2859.9</v>
      </c>
      <c r="Y7" s="37">
        <f>'Economic (2020 Adj.)'!H19</f>
        <v>367.2</v>
      </c>
      <c r="Z7" s="37">
        <f>'Economic (2020 Adj.)'!E19</f>
        <v>6578.9</v>
      </c>
      <c r="AA7" s="37">
        <f>'Economic (2020 Adj.)'!G19</f>
        <v>2867.7</v>
      </c>
      <c r="AB7" s="37">
        <f>'Economic (2020 Adj.)'!I19</f>
        <v>370.1</v>
      </c>
      <c r="AC7" s="39">
        <f>Weather!D139</f>
        <v>19.37</v>
      </c>
      <c r="AD7" s="39">
        <f>Weather!E139</f>
        <v>47.6</v>
      </c>
      <c r="AE7" s="39">
        <f>Weather!F139</f>
        <v>28.699999999999996</v>
      </c>
      <c r="AF7" s="39">
        <f>Weather!G139</f>
        <v>20.300000000000004</v>
      </c>
      <c r="AG7" s="39">
        <f>Weather!H139</f>
        <v>61.399999999999991</v>
      </c>
      <c r="AH7" s="39">
        <f>Weather!I139</f>
        <v>3.9000000000000004</v>
      </c>
      <c r="AI7" s="39">
        <f>Weather!J139</f>
        <v>105</v>
      </c>
      <c r="AJ7" s="39">
        <f>Weather!K139</f>
        <v>0</v>
      </c>
      <c r="AK7" s="39">
        <f>Weather!L139</f>
        <v>161.1</v>
      </c>
      <c r="AL7" s="39">
        <f>Weather!M139</f>
        <v>0</v>
      </c>
      <c r="AM7" s="39">
        <f>Weather!N139</f>
        <v>221.10000000000002</v>
      </c>
      <c r="AN7" s="39">
        <f>Weather!O139</f>
        <v>0</v>
      </c>
      <c r="AO7" s="39">
        <f>Weather!P139</f>
        <v>281.09999999999997</v>
      </c>
      <c r="AP7" s="39">
        <f>Weather!Q139</f>
        <v>0</v>
      </c>
      <c r="AQ7" s="39">
        <f>Weather!R139</f>
        <v>341.09999999999997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1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200">
        <v>0</v>
      </c>
      <c r="BD7" s="200">
        <v>0</v>
      </c>
      <c r="BE7" s="200">
        <v>0</v>
      </c>
      <c r="BF7" s="200">
        <v>0</v>
      </c>
      <c r="BG7" s="201">
        <f t="shared" si="4"/>
        <v>6</v>
      </c>
      <c r="BH7" s="200">
        <v>30</v>
      </c>
      <c r="BI7" s="200">
        <v>22</v>
      </c>
      <c r="BJ7" s="159">
        <f t="shared" si="5"/>
        <v>891.44365064263354</v>
      </c>
      <c r="BK7" s="159">
        <f t="shared" si="6"/>
        <v>29.71478835475445</v>
      </c>
      <c r="BL7" s="158">
        <f t="shared" si="7"/>
        <v>1717782.2</v>
      </c>
      <c r="BM7" s="159">
        <f t="shared" si="8"/>
        <v>2884.3040594855306</v>
      </c>
      <c r="BN7" s="159">
        <f t="shared" si="9"/>
        <v>96.143468649517686</v>
      </c>
      <c r="BO7" s="159">
        <f t="shared" si="10"/>
        <v>478409.9</v>
      </c>
      <c r="BP7" s="159">
        <f t="shared" si="11"/>
        <v>78348.259779338012</v>
      </c>
      <c r="BQ7" s="159">
        <f t="shared" si="12"/>
        <v>2611.6086593112673</v>
      </c>
      <c r="BR7" s="159">
        <f t="shared" si="13"/>
        <v>3561.284535424455</v>
      </c>
      <c r="BS7" s="159">
        <f t="shared" si="14"/>
        <v>2603773.8333333335</v>
      </c>
      <c r="BT7" s="159">
        <f t="shared" si="15"/>
        <v>3550600.6818181816</v>
      </c>
    </row>
    <row r="8" spans="1:72" x14ac:dyDescent="0.2">
      <c r="A8" s="203">
        <v>40360</v>
      </c>
      <c r="B8" s="204">
        <f t="shared" si="0"/>
        <v>2010</v>
      </c>
      <c r="C8" s="202">
        <v>61497459</v>
      </c>
      <c r="D8" s="202">
        <f>VLOOKUP(B8,CDM!$I$5:$N$15,2,FALSE)/12</f>
        <v>0</v>
      </c>
      <c r="E8" s="202">
        <f t="shared" si="1"/>
        <v>61497459</v>
      </c>
      <c r="F8" s="207">
        <v>57987</v>
      </c>
      <c r="G8" s="205">
        <v>16022256</v>
      </c>
      <c r="H8" s="207">
        <v>4982</v>
      </c>
      <c r="I8" s="202">
        <f>VLOOKUP(B8,CDM!$I$5:$N$15,3,FALSE)/12</f>
        <v>0</v>
      </c>
      <c r="J8" s="202">
        <f t="shared" si="2"/>
        <v>16022256</v>
      </c>
      <c r="K8" s="205">
        <v>83811408</v>
      </c>
      <c r="L8" s="202">
        <f>VLOOKUP(B8,CDM!$I$5:$N$15,4,FALSE)/12</f>
        <v>0</v>
      </c>
      <c r="M8" s="86">
        <f t="shared" si="3"/>
        <v>83811408</v>
      </c>
      <c r="N8" s="205">
        <v>209550</v>
      </c>
      <c r="O8" s="207">
        <v>995</v>
      </c>
      <c r="P8" s="205">
        <v>612762</v>
      </c>
      <c r="Q8" s="205">
        <v>2202</v>
      </c>
      <c r="R8" s="207">
        <v>14701</v>
      </c>
      <c r="S8" s="205">
        <v>292850</v>
      </c>
      <c r="T8" s="201">
        <v>0</v>
      </c>
      <c r="U8" s="201">
        <v>611</v>
      </c>
      <c r="V8" s="37">
        <f>'Economic (2020 Adj.)'!C20</f>
        <v>609770.30000000005</v>
      </c>
      <c r="W8" s="37">
        <f>'Economic (2020 Adj.)'!D20</f>
        <v>6561</v>
      </c>
      <c r="X8" s="37">
        <f>'Economic (2020 Adj.)'!F20</f>
        <v>2878.7</v>
      </c>
      <c r="Y8" s="37">
        <f>'Economic (2020 Adj.)'!H20</f>
        <v>372.2</v>
      </c>
      <c r="Z8" s="37">
        <f>'Economic (2020 Adj.)'!E20</f>
        <v>6640.9</v>
      </c>
      <c r="AA8" s="37">
        <f>'Economic (2020 Adj.)'!G20</f>
        <v>2899.6</v>
      </c>
      <c r="AB8" s="37">
        <f>'Economic (2020 Adj.)'!I20</f>
        <v>375.7</v>
      </c>
      <c r="AC8" s="39">
        <f>Weather!D140</f>
        <v>23.412903225806449</v>
      </c>
      <c r="AD8" s="39">
        <f>Weather!E140</f>
        <v>6.2000000000000028</v>
      </c>
      <c r="AE8" s="39">
        <f>Weather!F140</f>
        <v>112</v>
      </c>
      <c r="AF8" s="39">
        <f>Weather!G140</f>
        <v>0.60000000000000142</v>
      </c>
      <c r="AG8" s="39">
        <f>Weather!H140</f>
        <v>168.40000000000003</v>
      </c>
      <c r="AH8" s="39">
        <f>Weather!I140</f>
        <v>0</v>
      </c>
      <c r="AI8" s="39">
        <f>Weather!J140</f>
        <v>229.8</v>
      </c>
      <c r="AJ8" s="39">
        <f>Weather!K140</f>
        <v>0</v>
      </c>
      <c r="AK8" s="39">
        <f>Weather!L140</f>
        <v>291.7999999999999</v>
      </c>
      <c r="AL8" s="39">
        <f>Weather!M140</f>
        <v>0</v>
      </c>
      <c r="AM8" s="39">
        <f>Weather!N140</f>
        <v>353.7999999999999</v>
      </c>
      <c r="AN8" s="39">
        <f>Weather!O140</f>
        <v>0</v>
      </c>
      <c r="AO8" s="39">
        <f>Weather!P140</f>
        <v>415.7999999999999</v>
      </c>
      <c r="AP8" s="39">
        <f>Weather!Q140</f>
        <v>0</v>
      </c>
      <c r="AQ8" s="39">
        <f>Weather!R140</f>
        <v>477.7999999999999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1</v>
      </c>
      <c r="AY8" s="200">
        <v>0</v>
      </c>
      <c r="AZ8" s="200">
        <v>0</v>
      </c>
      <c r="BA8" s="200">
        <v>0</v>
      </c>
      <c r="BB8" s="200">
        <v>0</v>
      </c>
      <c r="BC8" s="200">
        <v>0</v>
      </c>
      <c r="BD8" s="200">
        <v>0</v>
      </c>
      <c r="BE8" s="200">
        <v>0</v>
      </c>
      <c r="BF8" s="200">
        <v>0</v>
      </c>
      <c r="BG8" s="201">
        <f t="shared" si="4"/>
        <v>7</v>
      </c>
      <c r="BH8" s="200">
        <v>31</v>
      </c>
      <c r="BI8" s="200">
        <v>21</v>
      </c>
      <c r="BJ8" s="159">
        <f t="shared" si="5"/>
        <v>1060.5387241968028</v>
      </c>
      <c r="BK8" s="159">
        <f t="shared" si="6"/>
        <v>34.210926586993637</v>
      </c>
      <c r="BL8" s="158">
        <f t="shared" si="7"/>
        <v>1983789</v>
      </c>
      <c r="BM8" s="159">
        <f t="shared" si="8"/>
        <v>3216.0289040545968</v>
      </c>
      <c r="BN8" s="159">
        <f t="shared" si="9"/>
        <v>103.74286787272892</v>
      </c>
      <c r="BO8" s="159">
        <f t="shared" si="10"/>
        <v>516846.96774193546</v>
      </c>
      <c r="BP8" s="159">
        <f t="shared" si="11"/>
        <v>84232.570854271355</v>
      </c>
      <c r="BQ8" s="159">
        <f t="shared" si="12"/>
        <v>2717.1797049764955</v>
      </c>
      <c r="BR8" s="159">
        <f t="shared" si="13"/>
        <v>4011.0748025843504</v>
      </c>
      <c r="BS8" s="159">
        <f t="shared" si="14"/>
        <v>2703593.8064516131</v>
      </c>
      <c r="BT8" s="159">
        <f t="shared" si="15"/>
        <v>3991019.4285714286</v>
      </c>
    </row>
    <row r="9" spans="1:72" x14ac:dyDescent="0.2">
      <c r="A9" s="203">
        <v>40391</v>
      </c>
      <c r="B9" s="204">
        <f t="shared" si="0"/>
        <v>2010</v>
      </c>
      <c r="C9" s="202">
        <v>57219511</v>
      </c>
      <c r="D9" s="202">
        <f>VLOOKUP(B9,CDM!$I$5:$N$15,2,FALSE)/12</f>
        <v>0</v>
      </c>
      <c r="E9" s="202">
        <f t="shared" si="1"/>
        <v>57219511</v>
      </c>
      <c r="F9" s="207">
        <v>58018</v>
      </c>
      <c r="G9" s="205">
        <v>15750964</v>
      </c>
      <c r="H9" s="207">
        <v>4983</v>
      </c>
      <c r="I9" s="202">
        <f>VLOOKUP(B9,CDM!$I$5:$N$15,3,FALSE)/12</f>
        <v>0</v>
      </c>
      <c r="J9" s="202">
        <f t="shared" si="2"/>
        <v>15750964</v>
      </c>
      <c r="K9" s="205">
        <v>83014987</v>
      </c>
      <c r="L9" s="202">
        <f>VLOOKUP(B9,CDM!$I$5:$N$15,4,FALSE)/12</f>
        <v>0</v>
      </c>
      <c r="M9" s="86">
        <f t="shared" si="3"/>
        <v>83014987</v>
      </c>
      <c r="N9" s="205">
        <v>213330</v>
      </c>
      <c r="O9" s="207">
        <v>998</v>
      </c>
      <c r="P9" s="205">
        <v>688288</v>
      </c>
      <c r="Q9" s="205">
        <v>2202</v>
      </c>
      <c r="R9" s="207">
        <v>14701</v>
      </c>
      <c r="S9" s="205">
        <v>292538</v>
      </c>
      <c r="T9" s="201">
        <v>0</v>
      </c>
      <c r="U9" s="201">
        <v>605</v>
      </c>
      <c r="V9" s="37">
        <f>'Economic (2020 Adj.)'!C21</f>
        <v>609770.30000000005</v>
      </c>
      <c r="W9" s="37">
        <f>'Economic (2020 Adj.)'!D21</f>
        <v>6568.9</v>
      </c>
      <c r="X9" s="37">
        <f>'Economic (2020 Adj.)'!F21</f>
        <v>2895.3</v>
      </c>
      <c r="Y9" s="37">
        <f>'Economic (2020 Adj.)'!H21</f>
        <v>377</v>
      </c>
      <c r="Z9" s="37">
        <f>'Economic (2020 Adj.)'!E21</f>
        <v>6662.6</v>
      </c>
      <c r="AA9" s="37">
        <f>'Economic (2020 Adj.)'!G21</f>
        <v>2928.4</v>
      </c>
      <c r="AB9" s="37">
        <f>'Economic (2020 Adj.)'!I21</f>
        <v>379.1</v>
      </c>
      <c r="AC9" s="39">
        <f>Weather!D141</f>
        <v>22.700000000000003</v>
      </c>
      <c r="AD9" s="39">
        <f>Weather!E141</f>
        <v>6.1000000000000014</v>
      </c>
      <c r="AE9" s="39">
        <f>Weather!F141</f>
        <v>89.800000000000011</v>
      </c>
      <c r="AF9" s="39">
        <f>Weather!G141</f>
        <v>0</v>
      </c>
      <c r="AG9" s="39">
        <f>Weather!H141</f>
        <v>145.69999999999996</v>
      </c>
      <c r="AH9" s="39">
        <f>Weather!I141</f>
        <v>0</v>
      </c>
      <c r="AI9" s="39">
        <f>Weather!J141</f>
        <v>207.7</v>
      </c>
      <c r="AJ9" s="39">
        <f>Weather!K141</f>
        <v>0</v>
      </c>
      <c r="AK9" s="39">
        <f>Weather!L141</f>
        <v>269.7</v>
      </c>
      <c r="AL9" s="39">
        <f>Weather!M141</f>
        <v>0</v>
      </c>
      <c r="AM9" s="39">
        <f>Weather!N141</f>
        <v>331.7</v>
      </c>
      <c r="AN9" s="39">
        <f>Weather!O141</f>
        <v>0</v>
      </c>
      <c r="AO9" s="39">
        <f>Weather!P141</f>
        <v>393.70000000000005</v>
      </c>
      <c r="AP9" s="39">
        <f>Weather!Q141</f>
        <v>0</v>
      </c>
      <c r="AQ9" s="39">
        <f>Weather!R141</f>
        <v>455.7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1</v>
      </c>
      <c r="AZ9" s="200">
        <v>0</v>
      </c>
      <c r="BA9" s="200">
        <v>0</v>
      </c>
      <c r="BB9" s="200">
        <v>0</v>
      </c>
      <c r="BC9" s="200">
        <v>0</v>
      </c>
      <c r="BD9" s="200">
        <v>0</v>
      </c>
      <c r="BE9" s="200">
        <v>0</v>
      </c>
      <c r="BF9" s="200">
        <v>0</v>
      </c>
      <c r="BG9" s="201">
        <f t="shared" si="4"/>
        <v>8</v>
      </c>
      <c r="BH9" s="200">
        <v>31</v>
      </c>
      <c r="BI9" s="200">
        <v>21</v>
      </c>
      <c r="BJ9" s="159">
        <f t="shared" si="5"/>
        <v>986.23721948360856</v>
      </c>
      <c r="BK9" s="159">
        <f t="shared" si="6"/>
        <v>31.814103854309952</v>
      </c>
      <c r="BL9" s="158">
        <f t="shared" si="7"/>
        <v>1845790.6774193549</v>
      </c>
      <c r="BM9" s="159">
        <f t="shared" si="8"/>
        <v>3160.9399959863536</v>
      </c>
      <c r="BN9" s="159">
        <f t="shared" si="9"/>
        <v>101.96580632214044</v>
      </c>
      <c r="BO9" s="159">
        <f t="shared" si="10"/>
        <v>508095.61290322582</v>
      </c>
      <c r="BP9" s="159">
        <f t="shared" si="11"/>
        <v>83181.349699398794</v>
      </c>
      <c r="BQ9" s="159">
        <f t="shared" si="12"/>
        <v>2683.2693451418968</v>
      </c>
      <c r="BR9" s="159">
        <f t="shared" si="13"/>
        <v>3961.0166523523235</v>
      </c>
      <c r="BS9" s="159">
        <f t="shared" si="14"/>
        <v>2677902.8064516131</v>
      </c>
      <c r="BT9" s="159">
        <f t="shared" si="15"/>
        <v>3953094.6190476189</v>
      </c>
    </row>
    <row r="10" spans="1:72" x14ac:dyDescent="0.2">
      <c r="A10" s="203">
        <v>40422</v>
      </c>
      <c r="B10" s="204">
        <f t="shared" si="0"/>
        <v>2010</v>
      </c>
      <c r="C10" s="202">
        <v>45833578</v>
      </c>
      <c r="D10" s="202">
        <f>VLOOKUP(B10,CDM!$I$5:$N$15,2,FALSE)/12</f>
        <v>0</v>
      </c>
      <c r="E10" s="202">
        <f t="shared" si="1"/>
        <v>45833578</v>
      </c>
      <c r="F10" s="205">
        <v>58071</v>
      </c>
      <c r="G10" s="205">
        <v>13403453</v>
      </c>
      <c r="H10" s="205">
        <v>4981</v>
      </c>
      <c r="I10" s="202">
        <f>VLOOKUP(B10,CDM!$I$5:$N$15,3,FALSE)/12</f>
        <v>0</v>
      </c>
      <c r="J10" s="202">
        <f t="shared" si="2"/>
        <v>13403453</v>
      </c>
      <c r="K10" s="205">
        <v>73574953</v>
      </c>
      <c r="L10" s="202">
        <f>VLOOKUP(B10,CDM!$I$5:$N$15,4,FALSE)/12</f>
        <v>0</v>
      </c>
      <c r="M10" s="86">
        <f t="shared" si="3"/>
        <v>73574953</v>
      </c>
      <c r="N10" s="205">
        <v>223610</v>
      </c>
      <c r="O10" s="205">
        <v>1000</v>
      </c>
      <c r="P10" s="205">
        <v>759741</v>
      </c>
      <c r="Q10" s="205">
        <v>2202</v>
      </c>
      <c r="R10" s="205">
        <v>14701</v>
      </c>
      <c r="S10" s="205">
        <v>292222</v>
      </c>
      <c r="T10" s="201">
        <v>0</v>
      </c>
      <c r="U10" s="201">
        <v>605</v>
      </c>
      <c r="V10" s="37">
        <f>'Economic (2020 Adj.)'!C22</f>
        <v>609770.30000000005</v>
      </c>
      <c r="W10" s="37">
        <f>'Economic (2020 Adj.)'!D22</f>
        <v>6556</v>
      </c>
      <c r="X10" s="37">
        <f>'Economic (2020 Adj.)'!F22</f>
        <v>2891.8</v>
      </c>
      <c r="Y10" s="37">
        <f>'Economic (2020 Adj.)'!H22</f>
        <v>377.3</v>
      </c>
      <c r="Z10" s="37">
        <f>'Economic (2020 Adj.)'!E22</f>
        <v>6611.2</v>
      </c>
      <c r="AA10" s="37">
        <f>'Economic (2020 Adj.)'!G22</f>
        <v>2912</v>
      </c>
      <c r="AB10" s="37">
        <f>'Economic (2020 Adj.)'!I22</f>
        <v>376.7</v>
      </c>
      <c r="AC10" s="39">
        <f>Weather!D142</f>
        <v>16.953333333333333</v>
      </c>
      <c r="AD10" s="39">
        <f>Weather!E142</f>
        <v>113.9</v>
      </c>
      <c r="AE10" s="39">
        <f>Weather!F142</f>
        <v>22.5</v>
      </c>
      <c r="AF10" s="39">
        <f>Weather!G142</f>
        <v>67.499999999999986</v>
      </c>
      <c r="AG10" s="39">
        <f>Weather!H142</f>
        <v>36.1</v>
      </c>
      <c r="AH10" s="39">
        <f>Weather!I142</f>
        <v>28.200000000000003</v>
      </c>
      <c r="AI10" s="39">
        <f>Weather!J142</f>
        <v>56.8</v>
      </c>
      <c r="AJ10" s="39">
        <f>Weather!K142</f>
        <v>5.7999999999999989</v>
      </c>
      <c r="AK10" s="39">
        <f>Weather!L142</f>
        <v>94.4</v>
      </c>
      <c r="AL10" s="39">
        <f>Weather!M142</f>
        <v>9.9999999999999645E-2</v>
      </c>
      <c r="AM10" s="39">
        <f>Weather!N142</f>
        <v>148.70000000000002</v>
      </c>
      <c r="AN10" s="39">
        <f>Weather!O142</f>
        <v>0</v>
      </c>
      <c r="AO10" s="39">
        <f>Weather!P142</f>
        <v>208.60000000000002</v>
      </c>
      <c r="AP10" s="39">
        <f>Weather!Q142</f>
        <v>0</v>
      </c>
      <c r="AQ10" s="39">
        <f>Weather!R142</f>
        <v>268.59999999999997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1</v>
      </c>
      <c r="BA10" s="200">
        <v>0</v>
      </c>
      <c r="BB10" s="200">
        <v>0</v>
      </c>
      <c r="BC10" s="200">
        <v>0</v>
      </c>
      <c r="BD10" s="200">
        <v>0</v>
      </c>
      <c r="BE10" s="200">
        <v>1</v>
      </c>
      <c r="BF10" s="200">
        <v>1</v>
      </c>
      <c r="BG10" s="201">
        <f t="shared" si="4"/>
        <v>9</v>
      </c>
      <c r="BH10" s="200">
        <v>30</v>
      </c>
      <c r="BI10" s="200">
        <v>21</v>
      </c>
      <c r="BJ10" s="159">
        <f t="shared" si="5"/>
        <v>789.26793063663445</v>
      </c>
      <c r="BK10" s="159">
        <f t="shared" si="6"/>
        <v>26.308931021221149</v>
      </c>
      <c r="BL10" s="158">
        <f t="shared" si="7"/>
        <v>1527785.9333333333</v>
      </c>
      <c r="BM10" s="159">
        <f t="shared" si="8"/>
        <v>2690.9160811082111</v>
      </c>
      <c r="BN10" s="159">
        <f t="shared" si="9"/>
        <v>89.697202703607033</v>
      </c>
      <c r="BO10" s="159">
        <f t="shared" si="10"/>
        <v>446781.76666666666</v>
      </c>
      <c r="BP10" s="159">
        <f t="shared" si="11"/>
        <v>73574.952999999994</v>
      </c>
      <c r="BQ10" s="159">
        <f t="shared" si="12"/>
        <v>2452.4984333333332</v>
      </c>
      <c r="BR10" s="159">
        <f t="shared" si="13"/>
        <v>3503.5691904761902</v>
      </c>
      <c r="BS10" s="159">
        <f t="shared" si="14"/>
        <v>2452498.4333333331</v>
      </c>
      <c r="BT10" s="159">
        <f t="shared" si="15"/>
        <v>3503569.1904761903</v>
      </c>
    </row>
    <row r="11" spans="1:72" x14ac:dyDescent="0.2">
      <c r="A11" s="203">
        <v>40452</v>
      </c>
      <c r="B11" s="204">
        <f t="shared" si="0"/>
        <v>2010</v>
      </c>
      <c r="C11" s="202">
        <v>41340554</v>
      </c>
      <c r="D11" s="202">
        <f>VLOOKUP(B11,CDM!$I$5:$N$15,2,FALSE)/12</f>
        <v>0</v>
      </c>
      <c r="E11" s="202">
        <f t="shared" si="1"/>
        <v>41340554</v>
      </c>
      <c r="F11" s="207">
        <v>58121</v>
      </c>
      <c r="G11" s="205">
        <v>13142565</v>
      </c>
      <c r="H11" s="207">
        <v>4981</v>
      </c>
      <c r="I11" s="202">
        <f>VLOOKUP(B11,CDM!$I$5:$N$15,3,FALSE)/12</f>
        <v>0</v>
      </c>
      <c r="J11" s="202">
        <f t="shared" si="2"/>
        <v>13142565</v>
      </c>
      <c r="K11" s="205">
        <v>71065323</v>
      </c>
      <c r="L11" s="202">
        <f>VLOOKUP(B11,CDM!$I$5:$N$15,4,FALSE)/12</f>
        <v>0</v>
      </c>
      <c r="M11" s="86">
        <f t="shared" si="3"/>
        <v>71065323</v>
      </c>
      <c r="N11" s="205">
        <v>210107</v>
      </c>
      <c r="O11" s="207">
        <v>1006</v>
      </c>
      <c r="P11" s="205">
        <v>885728</v>
      </c>
      <c r="Q11" s="205">
        <v>2202</v>
      </c>
      <c r="R11" s="207">
        <v>14701</v>
      </c>
      <c r="S11" s="205">
        <v>292554</v>
      </c>
      <c r="T11" s="201">
        <v>0</v>
      </c>
      <c r="U11" s="201">
        <v>605</v>
      </c>
      <c r="V11" s="37">
        <f>'Economic (2020 Adj.)'!C23</f>
        <v>609770.30000000005</v>
      </c>
      <c r="W11" s="37">
        <f>'Economic (2020 Adj.)'!D23</f>
        <v>6551.6</v>
      </c>
      <c r="X11" s="37">
        <f>'Economic (2020 Adj.)'!F23</f>
        <v>2893.7</v>
      </c>
      <c r="Y11" s="37">
        <f>'Economic (2020 Adj.)'!H23</f>
        <v>373.6</v>
      </c>
      <c r="Z11" s="37">
        <f>'Economic (2020 Adj.)'!E23</f>
        <v>6587.1</v>
      </c>
      <c r="AA11" s="37">
        <f>'Economic (2020 Adj.)'!G23</f>
        <v>2907.8</v>
      </c>
      <c r="AB11" s="37">
        <f>'Economic (2020 Adj.)'!I23</f>
        <v>372.9</v>
      </c>
      <c r="AC11" s="39">
        <f>Weather!D143</f>
        <v>11.558064516129031</v>
      </c>
      <c r="AD11" s="39">
        <f>Weather!E143</f>
        <v>261.7</v>
      </c>
      <c r="AE11" s="39">
        <f>Weather!F143</f>
        <v>0</v>
      </c>
      <c r="AF11" s="39">
        <f>Weather!G143</f>
        <v>199.9</v>
      </c>
      <c r="AG11" s="39">
        <f>Weather!H143</f>
        <v>0.19999999999999929</v>
      </c>
      <c r="AH11" s="39">
        <f>Weather!I143</f>
        <v>141.1</v>
      </c>
      <c r="AI11" s="39">
        <f>Weather!J143</f>
        <v>3.4000000000000021</v>
      </c>
      <c r="AJ11" s="39">
        <f>Weather!K143</f>
        <v>89.199999999999989</v>
      </c>
      <c r="AK11" s="39">
        <f>Weather!L143</f>
        <v>13.500000000000002</v>
      </c>
      <c r="AL11" s="39">
        <f>Weather!M143</f>
        <v>44.2</v>
      </c>
      <c r="AM11" s="39">
        <f>Weather!N143</f>
        <v>30.5</v>
      </c>
      <c r="AN11" s="39">
        <f>Weather!O143</f>
        <v>16</v>
      </c>
      <c r="AO11" s="39">
        <f>Weather!P143</f>
        <v>64.3</v>
      </c>
      <c r="AP11" s="39">
        <f>Weather!Q143</f>
        <v>5.8999999999999995</v>
      </c>
      <c r="AQ11" s="39">
        <f>Weather!R143</f>
        <v>116.20000000000002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1</v>
      </c>
      <c r="BB11" s="200">
        <v>0</v>
      </c>
      <c r="BC11" s="200">
        <v>0</v>
      </c>
      <c r="BD11" s="200">
        <v>0</v>
      </c>
      <c r="BE11" s="200">
        <v>1</v>
      </c>
      <c r="BF11" s="200">
        <v>1</v>
      </c>
      <c r="BG11" s="201">
        <f t="shared" si="4"/>
        <v>10</v>
      </c>
      <c r="BH11" s="200">
        <v>31</v>
      </c>
      <c r="BI11" s="200">
        <v>20</v>
      </c>
      <c r="BJ11" s="159">
        <f t="shared" si="5"/>
        <v>711.28428623045022</v>
      </c>
      <c r="BK11" s="159">
        <f t="shared" si="6"/>
        <v>22.944654394530652</v>
      </c>
      <c r="BL11" s="158">
        <f t="shared" si="7"/>
        <v>1333566.2580645161</v>
      </c>
      <c r="BM11" s="159">
        <f t="shared" si="8"/>
        <v>2638.5394499096565</v>
      </c>
      <c r="BN11" s="159">
        <f t="shared" si="9"/>
        <v>85.114175803537307</v>
      </c>
      <c r="BO11" s="159">
        <f t="shared" si="10"/>
        <v>423953.70967741933</v>
      </c>
      <c r="BP11" s="159">
        <f t="shared" si="11"/>
        <v>70641.474155069576</v>
      </c>
      <c r="BQ11" s="159">
        <f t="shared" si="12"/>
        <v>2278.757230808696</v>
      </c>
      <c r="BR11" s="159">
        <f t="shared" si="13"/>
        <v>3532.0737077534786</v>
      </c>
      <c r="BS11" s="159">
        <f t="shared" si="14"/>
        <v>2292429.7741935486</v>
      </c>
      <c r="BT11" s="159">
        <f t="shared" si="15"/>
        <v>3553266.15</v>
      </c>
    </row>
    <row r="12" spans="1:72" x14ac:dyDescent="0.2">
      <c r="A12" s="203">
        <v>40483</v>
      </c>
      <c r="B12" s="204">
        <f t="shared" si="0"/>
        <v>2010</v>
      </c>
      <c r="C12" s="202">
        <v>39815993</v>
      </c>
      <c r="D12" s="202">
        <f>VLOOKUP(B12,CDM!$I$5:$N$15,2,FALSE)/12</f>
        <v>0</v>
      </c>
      <c r="E12" s="202">
        <f t="shared" si="1"/>
        <v>39815993</v>
      </c>
      <c r="F12" s="207">
        <v>58162</v>
      </c>
      <c r="G12" s="205">
        <v>13574075</v>
      </c>
      <c r="H12" s="207">
        <v>5023</v>
      </c>
      <c r="I12" s="202">
        <f>VLOOKUP(B12,CDM!$I$5:$N$15,3,FALSE)/12</f>
        <v>0</v>
      </c>
      <c r="J12" s="202">
        <f t="shared" si="2"/>
        <v>13574075</v>
      </c>
      <c r="K12" s="205">
        <v>71655511</v>
      </c>
      <c r="L12" s="202">
        <f>VLOOKUP(B12,CDM!$I$5:$N$15,4,FALSE)/12</f>
        <v>0</v>
      </c>
      <c r="M12" s="86">
        <f t="shared" si="3"/>
        <v>71655511</v>
      </c>
      <c r="N12" s="205">
        <v>196628</v>
      </c>
      <c r="O12" s="207">
        <v>1007</v>
      </c>
      <c r="P12" s="205">
        <v>943199</v>
      </c>
      <c r="Q12" s="205">
        <v>2202</v>
      </c>
      <c r="R12" s="207">
        <v>14701</v>
      </c>
      <c r="S12" s="205">
        <v>292222</v>
      </c>
      <c r="T12" s="201">
        <v>0</v>
      </c>
      <c r="U12" s="201">
        <v>605</v>
      </c>
      <c r="V12" s="37">
        <f>'Economic (2020 Adj.)'!C24</f>
        <v>609770.30000000005</v>
      </c>
      <c r="W12" s="37">
        <f>'Economic (2020 Adj.)'!D24</f>
        <v>6555.7</v>
      </c>
      <c r="X12" s="37">
        <f>'Economic (2020 Adj.)'!F24</f>
        <v>2893.6</v>
      </c>
      <c r="Y12" s="37">
        <f>'Economic (2020 Adj.)'!H24</f>
        <v>372.3</v>
      </c>
      <c r="Z12" s="37">
        <f>'Economic (2020 Adj.)'!E24</f>
        <v>6566.6</v>
      </c>
      <c r="AA12" s="37">
        <f>'Economic (2020 Adj.)'!G24</f>
        <v>2895.2</v>
      </c>
      <c r="AB12" s="37">
        <f>'Economic (2020 Adj.)'!I24</f>
        <v>371.5</v>
      </c>
      <c r="AC12" s="39">
        <f>Weather!D144</f>
        <v>5.2633333333333336</v>
      </c>
      <c r="AD12" s="39">
        <f>Weather!E144</f>
        <v>442.09999999999997</v>
      </c>
      <c r="AE12" s="39">
        <f>Weather!F144</f>
        <v>0</v>
      </c>
      <c r="AF12" s="39">
        <f>Weather!G144</f>
        <v>382.09999999999997</v>
      </c>
      <c r="AG12" s="39">
        <f>Weather!H144</f>
        <v>0</v>
      </c>
      <c r="AH12" s="39">
        <f>Weather!I144</f>
        <v>322.09999999999997</v>
      </c>
      <c r="AI12" s="39">
        <f>Weather!J144</f>
        <v>0</v>
      </c>
      <c r="AJ12" s="39">
        <f>Weather!K144</f>
        <v>262.10000000000002</v>
      </c>
      <c r="AK12" s="39">
        <f>Weather!L144</f>
        <v>0</v>
      </c>
      <c r="AL12" s="39">
        <f>Weather!M144</f>
        <v>202.7</v>
      </c>
      <c r="AM12" s="39">
        <f>Weather!N144</f>
        <v>0.59999999999999964</v>
      </c>
      <c r="AN12" s="39">
        <f>Weather!O144</f>
        <v>144.99999999999997</v>
      </c>
      <c r="AO12" s="39">
        <f>Weather!P144</f>
        <v>2.9000000000000004</v>
      </c>
      <c r="AP12" s="39">
        <f>Weather!Q144</f>
        <v>91</v>
      </c>
      <c r="AQ12" s="39">
        <f>Weather!R144</f>
        <v>8.9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1</v>
      </c>
      <c r="BC12" s="200">
        <v>0</v>
      </c>
      <c r="BD12" s="200">
        <v>0</v>
      </c>
      <c r="BE12" s="200">
        <v>1</v>
      </c>
      <c r="BF12" s="200">
        <v>1</v>
      </c>
      <c r="BG12" s="201">
        <f t="shared" si="4"/>
        <v>11</v>
      </c>
      <c r="BH12" s="200">
        <v>30</v>
      </c>
      <c r="BI12" s="200">
        <v>22</v>
      </c>
      <c r="BJ12" s="159">
        <f t="shared" si="5"/>
        <v>684.57056153502288</v>
      </c>
      <c r="BK12" s="159">
        <f t="shared" si="6"/>
        <v>22.819018717834094</v>
      </c>
      <c r="BL12" s="158">
        <f t="shared" si="7"/>
        <v>1327199.7666666666</v>
      </c>
      <c r="BM12" s="159">
        <f t="shared" si="8"/>
        <v>2702.3840334461479</v>
      </c>
      <c r="BN12" s="159">
        <f t="shared" si="9"/>
        <v>90.07946778153827</v>
      </c>
      <c r="BO12" s="159">
        <f t="shared" si="10"/>
        <v>452469.16666666669</v>
      </c>
      <c r="BP12" s="159">
        <f t="shared" si="11"/>
        <v>71157.40913604766</v>
      </c>
      <c r="BQ12" s="159">
        <f t="shared" si="12"/>
        <v>2371.9136378682551</v>
      </c>
      <c r="BR12" s="159">
        <f t="shared" si="13"/>
        <v>3234.4276880021662</v>
      </c>
      <c r="BS12" s="159">
        <f t="shared" si="14"/>
        <v>2388517.0333333332</v>
      </c>
      <c r="BT12" s="159">
        <f t="shared" si="15"/>
        <v>3257068.6818181816</v>
      </c>
    </row>
    <row r="13" spans="1:72" x14ac:dyDescent="0.2">
      <c r="A13" s="203">
        <v>40513</v>
      </c>
      <c r="B13" s="204">
        <f t="shared" si="0"/>
        <v>2010</v>
      </c>
      <c r="C13" s="202">
        <v>47209999</v>
      </c>
      <c r="D13" s="202">
        <f>VLOOKUP(B13,CDM!$I$5:$N$15,2,FALSE)/12</f>
        <v>0</v>
      </c>
      <c r="E13" s="202">
        <f t="shared" si="1"/>
        <v>47209999</v>
      </c>
      <c r="F13" s="205">
        <v>58247</v>
      </c>
      <c r="G13" s="205">
        <v>15142180</v>
      </c>
      <c r="H13" s="205">
        <v>5036</v>
      </c>
      <c r="I13" s="202">
        <f>VLOOKUP(B13,CDM!$I$5:$N$15,3,FALSE)/12</f>
        <v>0</v>
      </c>
      <c r="J13" s="202">
        <f t="shared" si="2"/>
        <v>15142180</v>
      </c>
      <c r="K13" s="205">
        <v>74889412</v>
      </c>
      <c r="L13" s="202">
        <f>VLOOKUP(B13,CDM!$I$5:$N$15,4,FALSE)/12</f>
        <v>0</v>
      </c>
      <c r="M13" s="86">
        <f t="shared" si="3"/>
        <v>74889412</v>
      </c>
      <c r="N13" s="205">
        <v>174261</v>
      </c>
      <c r="O13" s="205">
        <v>1013</v>
      </c>
      <c r="P13" s="205">
        <v>1048047</v>
      </c>
      <c r="Q13" s="205">
        <v>2259</v>
      </c>
      <c r="R13" s="205">
        <v>14701</v>
      </c>
      <c r="S13" s="205">
        <v>294842</v>
      </c>
      <c r="T13" s="201">
        <v>0</v>
      </c>
      <c r="U13" s="201">
        <v>601</v>
      </c>
      <c r="V13" s="37">
        <f>'Economic (2020 Adj.)'!C25</f>
        <v>609770.30000000005</v>
      </c>
      <c r="W13" s="37">
        <f>'Economic (2020 Adj.)'!D25</f>
        <v>6578.3</v>
      </c>
      <c r="X13" s="37">
        <f>'Economic (2020 Adj.)'!F25</f>
        <v>2918.5</v>
      </c>
      <c r="Y13" s="37">
        <f>'Economic (2020 Adj.)'!H25</f>
        <v>370.9</v>
      </c>
      <c r="Z13" s="37">
        <f>'Economic (2020 Adj.)'!E25</f>
        <v>6584.1</v>
      </c>
      <c r="AA13" s="37">
        <f>'Economic (2020 Adj.)'!G25</f>
        <v>2927.8</v>
      </c>
      <c r="AB13" s="37">
        <f>'Economic (2020 Adj.)'!I25</f>
        <v>370.2</v>
      </c>
      <c r="AC13" s="39">
        <f>Weather!D145</f>
        <v>-2.4387096774193551</v>
      </c>
      <c r="AD13" s="39">
        <f>Weather!E145</f>
        <v>695.6</v>
      </c>
      <c r="AE13" s="39">
        <f>Weather!F145</f>
        <v>0</v>
      </c>
      <c r="AF13" s="39">
        <f>Weather!G145</f>
        <v>633.6</v>
      </c>
      <c r="AG13" s="39">
        <f>Weather!H145</f>
        <v>0</v>
      </c>
      <c r="AH13" s="39">
        <f>Weather!I145</f>
        <v>571.6</v>
      </c>
      <c r="AI13" s="39">
        <f>Weather!J145</f>
        <v>0</v>
      </c>
      <c r="AJ13" s="39">
        <f>Weather!K145</f>
        <v>509.6</v>
      </c>
      <c r="AK13" s="39">
        <f>Weather!L145</f>
        <v>0</v>
      </c>
      <c r="AL13" s="39">
        <f>Weather!M145</f>
        <v>447.59999999999997</v>
      </c>
      <c r="AM13" s="39">
        <f>Weather!N145</f>
        <v>0</v>
      </c>
      <c r="AN13" s="39">
        <f>Weather!O145</f>
        <v>385.59999999999997</v>
      </c>
      <c r="AO13" s="39">
        <f>Weather!P145</f>
        <v>0</v>
      </c>
      <c r="AP13" s="39">
        <f>Weather!Q145</f>
        <v>323.89999999999998</v>
      </c>
      <c r="AQ13" s="39">
        <f>Weather!R145</f>
        <v>0.30000000000000071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200">
        <v>1</v>
      </c>
      <c r="BD13" s="200">
        <v>0</v>
      </c>
      <c r="BE13" s="200">
        <v>0</v>
      </c>
      <c r="BF13" s="200">
        <v>0</v>
      </c>
      <c r="BG13" s="201">
        <f t="shared" si="4"/>
        <v>12</v>
      </c>
      <c r="BH13" s="200">
        <v>31</v>
      </c>
      <c r="BI13" s="200">
        <v>21</v>
      </c>
      <c r="BJ13" s="159">
        <f t="shared" si="5"/>
        <v>810.51382903840545</v>
      </c>
      <c r="BK13" s="159">
        <f t="shared" si="6"/>
        <v>26.145607388335659</v>
      </c>
      <c r="BL13" s="158">
        <f t="shared" si="7"/>
        <v>1522903.1935483871</v>
      </c>
      <c r="BM13" s="159">
        <f t="shared" si="8"/>
        <v>3006.7871326449563</v>
      </c>
      <c r="BN13" s="159">
        <f t="shared" si="9"/>
        <v>96.993133311127622</v>
      </c>
      <c r="BO13" s="159">
        <f t="shared" si="10"/>
        <v>488457.41935483873</v>
      </c>
      <c r="BP13" s="159">
        <f t="shared" si="11"/>
        <v>73928.343534057261</v>
      </c>
      <c r="BQ13" s="159">
        <f t="shared" si="12"/>
        <v>2384.7852752921699</v>
      </c>
      <c r="BR13" s="159">
        <f t="shared" si="13"/>
        <v>3520.3973111455839</v>
      </c>
      <c r="BS13" s="159">
        <f t="shared" si="14"/>
        <v>2415787.4838709678</v>
      </c>
      <c r="BT13" s="159">
        <f t="shared" si="15"/>
        <v>3566162.4761904762</v>
      </c>
    </row>
    <row r="14" spans="1:72" x14ac:dyDescent="0.2">
      <c r="A14" s="203">
        <v>40544</v>
      </c>
      <c r="B14" s="204">
        <f t="shared" si="0"/>
        <v>2011</v>
      </c>
      <c r="C14" s="202">
        <v>49366174</v>
      </c>
      <c r="D14" s="202">
        <f>VLOOKUP(B14,CDM!$I$5:$N$15,2,FALSE)/12</f>
        <v>90742.476147318026</v>
      </c>
      <c r="E14" s="202">
        <f t="shared" si="1"/>
        <v>49456916.476147316</v>
      </c>
      <c r="F14" s="207">
        <v>58273</v>
      </c>
      <c r="G14" s="205">
        <v>15948894</v>
      </c>
      <c r="H14" s="207">
        <v>5045</v>
      </c>
      <c r="I14" s="202">
        <f>VLOOKUP(B14,CDM!$I$5:$N$15,3,FALSE)/12</f>
        <v>46233.334936942432</v>
      </c>
      <c r="J14" s="202">
        <f t="shared" si="2"/>
        <v>15995127.334936943</v>
      </c>
      <c r="K14" s="205">
        <v>79314255</v>
      </c>
      <c r="L14" s="202">
        <f>VLOOKUP(B14,CDM!$I$5:$N$15,4,FALSE)/12</f>
        <v>184951.0927690852</v>
      </c>
      <c r="M14" s="86">
        <f t="shared" si="3"/>
        <v>79499206.092769086</v>
      </c>
      <c r="N14" s="205">
        <v>192635</v>
      </c>
      <c r="O14" s="207">
        <v>1021</v>
      </c>
      <c r="P14" s="205">
        <v>1026582</v>
      </c>
      <c r="Q14" s="205">
        <v>2268</v>
      </c>
      <c r="R14" s="207">
        <v>14927</v>
      </c>
      <c r="S14" s="205">
        <v>292859</v>
      </c>
      <c r="T14" s="201">
        <v>0</v>
      </c>
      <c r="U14" s="201">
        <v>604</v>
      </c>
      <c r="V14" s="37">
        <f>'Economic (2020 Adj.)'!C26</f>
        <v>625936.9</v>
      </c>
      <c r="W14" s="37">
        <f>'Economic (2020 Adj.)'!D26</f>
        <v>6606.3</v>
      </c>
      <c r="X14" s="37">
        <f>'Economic (2020 Adj.)'!F26</f>
        <v>2938.5</v>
      </c>
      <c r="Y14" s="37">
        <f>'Economic (2020 Adj.)'!H26</f>
        <v>372.1</v>
      </c>
      <c r="Z14" s="37">
        <f>'Economic (2020 Adj.)'!E26</f>
        <v>6571.2</v>
      </c>
      <c r="AA14" s="37">
        <f>'Economic (2020 Adj.)'!G26</f>
        <v>2934.1</v>
      </c>
      <c r="AB14" s="37">
        <f>'Economic (2020 Adj.)'!I26</f>
        <v>369.4</v>
      </c>
      <c r="AC14" s="39">
        <f>Weather!D146</f>
        <v>-5.4419354838709673</v>
      </c>
      <c r="AD14" s="39">
        <f>Weather!E146</f>
        <v>788.69999999999993</v>
      </c>
      <c r="AE14" s="39">
        <f>Weather!F146</f>
        <v>0</v>
      </c>
      <c r="AF14" s="39">
        <f>Weather!G146</f>
        <v>726.69999999999993</v>
      </c>
      <c r="AG14" s="39">
        <f>Weather!H146</f>
        <v>0</v>
      </c>
      <c r="AH14" s="39">
        <f>Weather!I146</f>
        <v>664.69999999999993</v>
      </c>
      <c r="AI14" s="39">
        <f>Weather!J146</f>
        <v>0</v>
      </c>
      <c r="AJ14" s="39">
        <f>Weather!K146</f>
        <v>602.69999999999993</v>
      </c>
      <c r="AK14" s="39">
        <f>Weather!L146</f>
        <v>0</v>
      </c>
      <c r="AL14" s="39">
        <f>Weather!M146</f>
        <v>540.69999999999993</v>
      </c>
      <c r="AM14" s="39">
        <f>Weather!N146</f>
        <v>0</v>
      </c>
      <c r="AN14" s="39">
        <f>Weather!O146</f>
        <v>478.69999999999993</v>
      </c>
      <c r="AO14" s="39">
        <f>Weather!P146</f>
        <v>0</v>
      </c>
      <c r="AP14" s="39">
        <f>Weather!Q146</f>
        <v>416.69999999999993</v>
      </c>
      <c r="AQ14" s="39">
        <f>Weather!R146</f>
        <v>0</v>
      </c>
      <c r="AR14" s="200">
        <v>1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200">
        <v>0</v>
      </c>
      <c r="BD14" s="200">
        <v>0</v>
      </c>
      <c r="BE14" s="200">
        <v>0</v>
      </c>
      <c r="BF14" s="200">
        <v>0</v>
      </c>
      <c r="BG14" s="201">
        <f t="shared" si="4"/>
        <v>13</v>
      </c>
      <c r="BH14" s="200">
        <v>31</v>
      </c>
      <c r="BI14" s="200">
        <v>20</v>
      </c>
      <c r="BJ14" s="159">
        <f t="shared" si="5"/>
        <v>848.71066319131182</v>
      </c>
      <c r="BK14" s="159">
        <f t="shared" si="6"/>
        <v>27.377763328751993</v>
      </c>
      <c r="BL14" s="158">
        <f t="shared" si="7"/>
        <v>1595384.4024563651</v>
      </c>
      <c r="BM14" s="159">
        <f t="shared" si="8"/>
        <v>3170.4910475593542</v>
      </c>
      <c r="BN14" s="159">
        <f t="shared" si="9"/>
        <v>102.27390475997917</v>
      </c>
      <c r="BO14" s="159">
        <f t="shared" si="10"/>
        <v>515971.84951409494</v>
      </c>
      <c r="BP14" s="159">
        <f t="shared" si="11"/>
        <v>77864.060815640638</v>
      </c>
      <c r="BQ14" s="159">
        <f t="shared" si="12"/>
        <v>2511.7438972787304</v>
      </c>
      <c r="BR14" s="159">
        <f t="shared" si="13"/>
        <v>3893.2030407820321</v>
      </c>
      <c r="BS14" s="159">
        <f t="shared" si="14"/>
        <v>2564490.5191215836</v>
      </c>
      <c r="BT14" s="159">
        <f t="shared" si="15"/>
        <v>3974960.3046384542</v>
      </c>
    </row>
    <row r="15" spans="1:72" x14ac:dyDescent="0.2">
      <c r="A15" s="203">
        <v>40575</v>
      </c>
      <c r="B15" s="204">
        <f t="shared" si="0"/>
        <v>2011</v>
      </c>
      <c r="C15" s="202">
        <v>41646640</v>
      </c>
      <c r="D15" s="202">
        <f>VLOOKUP(B15,CDM!$I$5:$N$15,2,FALSE)/12</f>
        <v>90742.476147318026</v>
      </c>
      <c r="E15" s="202">
        <f t="shared" si="1"/>
        <v>41737382.476147316</v>
      </c>
      <c r="F15" s="207">
        <v>58299</v>
      </c>
      <c r="G15" s="205">
        <v>14508851</v>
      </c>
      <c r="H15" s="207">
        <v>5089</v>
      </c>
      <c r="I15" s="202">
        <f>VLOOKUP(B15,CDM!$I$5:$N$15,3,FALSE)/12</f>
        <v>46233.334936942432</v>
      </c>
      <c r="J15" s="202">
        <f t="shared" si="2"/>
        <v>14555084.334936943</v>
      </c>
      <c r="K15" s="205">
        <v>71604165</v>
      </c>
      <c r="L15" s="202">
        <f>VLOOKUP(B15,CDM!$I$5:$N$15,4,FALSE)/12</f>
        <v>184951.0927690852</v>
      </c>
      <c r="M15" s="86">
        <f t="shared" si="3"/>
        <v>71789116.092769086</v>
      </c>
      <c r="N15" s="205">
        <v>189352</v>
      </c>
      <c r="O15" s="207">
        <v>977</v>
      </c>
      <c r="P15" s="205">
        <v>858134</v>
      </c>
      <c r="Q15" s="205">
        <v>2277</v>
      </c>
      <c r="R15" s="207">
        <v>14976</v>
      </c>
      <c r="S15" s="205">
        <v>276643</v>
      </c>
      <c r="T15" s="201">
        <v>0</v>
      </c>
      <c r="U15" s="201">
        <v>604</v>
      </c>
      <c r="V15" s="37">
        <f>'Economic (2020 Adj.)'!C27</f>
        <v>625936.9</v>
      </c>
      <c r="W15" s="37">
        <f>'Economic (2020 Adj.)'!D27</f>
        <v>6619.5</v>
      </c>
      <c r="X15" s="37">
        <f>'Economic (2020 Adj.)'!F27</f>
        <v>2947.4</v>
      </c>
      <c r="Y15" s="37">
        <f>'Economic (2020 Adj.)'!H27</f>
        <v>369.6</v>
      </c>
      <c r="Z15" s="37">
        <f>'Economic (2020 Adj.)'!E27</f>
        <v>6548.1</v>
      </c>
      <c r="AA15" s="37">
        <f>'Economic (2020 Adj.)'!G27</f>
        <v>2929.4</v>
      </c>
      <c r="AB15" s="37">
        <f>'Economic (2020 Adj.)'!I27</f>
        <v>365.4</v>
      </c>
      <c r="AC15" s="39">
        <f>Weather!D147</f>
        <v>-3.6142857142857139</v>
      </c>
      <c r="AD15" s="39">
        <f>Weather!E147</f>
        <v>661.20000000000016</v>
      </c>
      <c r="AE15" s="39">
        <f>Weather!F147</f>
        <v>0</v>
      </c>
      <c r="AF15" s="39">
        <f>Weather!G147</f>
        <v>605.20000000000016</v>
      </c>
      <c r="AG15" s="39">
        <f>Weather!H147</f>
        <v>0</v>
      </c>
      <c r="AH15" s="39">
        <f>Weather!I147</f>
        <v>549.20000000000016</v>
      </c>
      <c r="AI15" s="39">
        <f>Weather!J147</f>
        <v>0</v>
      </c>
      <c r="AJ15" s="39">
        <f>Weather!K147</f>
        <v>493.20000000000005</v>
      </c>
      <c r="AK15" s="39">
        <f>Weather!L147</f>
        <v>0</v>
      </c>
      <c r="AL15" s="39">
        <f>Weather!M147</f>
        <v>437.20000000000005</v>
      </c>
      <c r="AM15" s="39">
        <f>Weather!N147</f>
        <v>0</v>
      </c>
      <c r="AN15" s="39">
        <f>Weather!O147</f>
        <v>381.20000000000005</v>
      </c>
      <c r="AO15" s="39">
        <f>Weather!P147</f>
        <v>0</v>
      </c>
      <c r="AP15" s="39">
        <f>Weather!Q147</f>
        <v>325.20000000000005</v>
      </c>
      <c r="AQ15" s="39">
        <f>Weather!R147</f>
        <v>0</v>
      </c>
      <c r="AR15" s="200">
        <v>0</v>
      </c>
      <c r="AS15" s="200">
        <v>1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200">
        <v>0</v>
      </c>
      <c r="BD15" s="200">
        <v>0</v>
      </c>
      <c r="BE15" s="200">
        <v>0</v>
      </c>
      <c r="BF15" s="200">
        <v>0</v>
      </c>
      <c r="BG15" s="201">
        <f t="shared" si="4"/>
        <v>14</v>
      </c>
      <c r="BH15" s="200">
        <v>28</v>
      </c>
      <c r="BI15" s="200">
        <v>19</v>
      </c>
      <c r="BJ15" s="159">
        <f t="shared" si="5"/>
        <v>715.91935498288683</v>
      </c>
      <c r="BK15" s="159">
        <f t="shared" si="6"/>
        <v>25.568548392245958</v>
      </c>
      <c r="BL15" s="158">
        <f t="shared" si="7"/>
        <v>1490620.8027195469</v>
      </c>
      <c r="BM15" s="159">
        <f t="shared" si="8"/>
        <v>2860.1069630451843</v>
      </c>
      <c r="BN15" s="159">
        <f t="shared" si="9"/>
        <v>102.14667725161372</v>
      </c>
      <c r="BO15" s="159">
        <f t="shared" si="10"/>
        <v>519824.44053346227</v>
      </c>
      <c r="BP15" s="159">
        <f t="shared" si="11"/>
        <v>73479.136225966315</v>
      </c>
      <c r="BQ15" s="159">
        <f t="shared" si="12"/>
        <v>2624.2548652130827</v>
      </c>
      <c r="BR15" s="159">
        <f t="shared" si="13"/>
        <v>3867.3229592613848</v>
      </c>
      <c r="BS15" s="159">
        <f t="shared" si="14"/>
        <v>2563897.0033131815</v>
      </c>
      <c r="BT15" s="159">
        <f t="shared" si="15"/>
        <v>3778374.5311983731</v>
      </c>
    </row>
    <row r="16" spans="1:72" x14ac:dyDescent="0.2">
      <c r="A16" s="203">
        <v>40603</v>
      </c>
      <c r="B16" s="204">
        <f t="shared" si="0"/>
        <v>2011</v>
      </c>
      <c r="C16" s="202">
        <v>42432747</v>
      </c>
      <c r="D16" s="202">
        <f>VLOOKUP(B16,CDM!$I$5:$N$15,2,FALSE)/12</f>
        <v>90742.476147318026</v>
      </c>
      <c r="E16" s="202">
        <f t="shared" si="1"/>
        <v>42523489.476147316</v>
      </c>
      <c r="F16" s="205">
        <v>58318</v>
      </c>
      <c r="G16" s="205">
        <v>15118512</v>
      </c>
      <c r="H16" s="205">
        <v>5088</v>
      </c>
      <c r="I16" s="202">
        <f>VLOOKUP(B16,CDM!$I$5:$N$15,3,FALSE)/12</f>
        <v>46233.334936942432</v>
      </c>
      <c r="J16" s="202">
        <f t="shared" si="2"/>
        <v>15164745.334936943</v>
      </c>
      <c r="K16" s="205">
        <v>79168308</v>
      </c>
      <c r="L16" s="202">
        <f>VLOOKUP(B16,CDM!$I$5:$N$15,4,FALSE)/12</f>
        <v>184951.0927690852</v>
      </c>
      <c r="M16" s="86">
        <f t="shared" si="3"/>
        <v>79353259.092769086</v>
      </c>
      <c r="N16" s="205">
        <v>199423</v>
      </c>
      <c r="O16" s="205">
        <v>979</v>
      </c>
      <c r="P16" s="205">
        <v>851260</v>
      </c>
      <c r="Q16" s="205">
        <v>2277</v>
      </c>
      <c r="R16" s="205">
        <v>15036</v>
      </c>
      <c r="S16" s="205">
        <v>278717</v>
      </c>
      <c r="T16" s="201">
        <v>0</v>
      </c>
      <c r="U16" s="201">
        <v>599</v>
      </c>
      <c r="V16" s="37">
        <f>'Economic (2020 Adj.)'!C28</f>
        <v>625936.9</v>
      </c>
      <c r="W16" s="37">
        <f>'Economic (2020 Adj.)'!D28</f>
        <v>6628.6</v>
      </c>
      <c r="X16" s="37">
        <f>'Economic (2020 Adj.)'!F28</f>
        <v>2938.7</v>
      </c>
      <c r="Y16" s="37">
        <f>'Economic (2020 Adj.)'!H28</f>
        <v>369.8</v>
      </c>
      <c r="Z16" s="37">
        <f>'Economic (2020 Adj.)'!E28</f>
        <v>6523.7</v>
      </c>
      <c r="AA16" s="37">
        <f>'Economic (2020 Adj.)'!G28</f>
        <v>2901.9</v>
      </c>
      <c r="AB16" s="37">
        <f>'Economic (2020 Adj.)'!I28</f>
        <v>363.6</v>
      </c>
      <c r="AC16" s="39">
        <f>Weather!D148</f>
        <v>0.40322580645161288</v>
      </c>
      <c r="AD16" s="39">
        <f>Weather!E148</f>
        <v>607.50000000000011</v>
      </c>
      <c r="AE16" s="39">
        <f>Weather!F148</f>
        <v>0</v>
      </c>
      <c r="AF16" s="39">
        <f>Weather!G148</f>
        <v>545.50000000000011</v>
      </c>
      <c r="AG16" s="39">
        <f>Weather!H148</f>
        <v>0</v>
      </c>
      <c r="AH16" s="39">
        <f>Weather!I148</f>
        <v>483.50000000000006</v>
      </c>
      <c r="AI16" s="39">
        <f>Weather!J148</f>
        <v>0</v>
      </c>
      <c r="AJ16" s="39">
        <f>Weather!K148</f>
        <v>421.50000000000006</v>
      </c>
      <c r="AK16" s="39">
        <f>Weather!L148</f>
        <v>0</v>
      </c>
      <c r="AL16" s="39">
        <f>Weather!M148</f>
        <v>359.50000000000006</v>
      </c>
      <c r="AM16" s="39">
        <f>Weather!N148</f>
        <v>0</v>
      </c>
      <c r="AN16" s="39">
        <f>Weather!O148</f>
        <v>297.50000000000006</v>
      </c>
      <c r="AO16" s="39">
        <f>Weather!P148</f>
        <v>0</v>
      </c>
      <c r="AP16" s="39">
        <f>Weather!Q148</f>
        <v>237.79999999999993</v>
      </c>
      <c r="AQ16" s="39">
        <f>Weather!R148</f>
        <v>2.2999999999999989</v>
      </c>
      <c r="AR16" s="200">
        <v>0</v>
      </c>
      <c r="AS16" s="200">
        <v>0</v>
      </c>
      <c r="AT16" s="200">
        <v>1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200">
        <v>0</v>
      </c>
      <c r="BD16" s="200">
        <v>1</v>
      </c>
      <c r="BE16" s="200">
        <v>0</v>
      </c>
      <c r="BF16" s="200">
        <v>1</v>
      </c>
      <c r="BG16" s="201">
        <f t="shared" si="4"/>
        <v>15</v>
      </c>
      <c r="BH16" s="200">
        <v>31</v>
      </c>
      <c r="BI16" s="200">
        <v>23</v>
      </c>
      <c r="BJ16" s="159">
        <f t="shared" si="5"/>
        <v>729.16577173681048</v>
      </c>
      <c r="BK16" s="159">
        <f t="shared" si="6"/>
        <v>23.521476507639047</v>
      </c>
      <c r="BL16" s="158">
        <f t="shared" si="7"/>
        <v>1371725.466972494</v>
      </c>
      <c r="BM16" s="159">
        <f t="shared" si="8"/>
        <v>2980.4924007344621</v>
      </c>
      <c r="BN16" s="159">
        <f t="shared" si="9"/>
        <v>96.144916152724576</v>
      </c>
      <c r="BO16" s="159">
        <f t="shared" si="10"/>
        <v>489185.3333850627</v>
      </c>
      <c r="BP16" s="159">
        <f t="shared" si="11"/>
        <v>81055.422975249327</v>
      </c>
      <c r="BQ16" s="159">
        <f t="shared" si="12"/>
        <v>2614.6910637177202</v>
      </c>
      <c r="BR16" s="159">
        <f t="shared" si="13"/>
        <v>3524.1488250108405</v>
      </c>
      <c r="BS16" s="159">
        <f t="shared" si="14"/>
        <v>2559782.551379648</v>
      </c>
      <c r="BT16" s="159">
        <f t="shared" si="15"/>
        <v>3450141.6996856122</v>
      </c>
    </row>
    <row r="17" spans="1:72" x14ac:dyDescent="0.2">
      <c r="A17" s="203">
        <v>40634</v>
      </c>
      <c r="B17" s="204">
        <f t="shared" si="0"/>
        <v>2011</v>
      </c>
      <c r="C17" s="202">
        <v>38424019</v>
      </c>
      <c r="D17" s="202">
        <f>VLOOKUP(B17,CDM!$I$5:$N$15,2,FALSE)/12</f>
        <v>90742.476147318026</v>
      </c>
      <c r="E17" s="202">
        <f t="shared" si="1"/>
        <v>38514761.476147316</v>
      </c>
      <c r="F17" s="207">
        <v>58345</v>
      </c>
      <c r="G17" s="205">
        <v>13472398</v>
      </c>
      <c r="H17" s="207">
        <v>5085</v>
      </c>
      <c r="I17" s="202">
        <f>VLOOKUP(B17,CDM!$I$5:$N$15,3,FALSE)/12</f>
        <v>46233.334936942432</v>
      </c>
      <c r="J17" s="202">
        <f t="shared" si="2"/>
        <v>13518631.334936943</v>
      </c>
      <c r="K17" s="205">
        <v>71394821</v>
      </c>
      <c r="L17" s="202">
        <f>VLOOKUP(B17,CDM!$I$5:$N$15,4,FALSE)/12</f>
        <v>184951.0927690852</v>
      </c>
      <c r="M17" s="86">
        <f t="shared" si="3"/>
        <v>71579772.092769086</v>
      </c>
      <c r="N17" s="205">
        <v>177390</v>
      </c>
      <c r="O17" s="207">
        <v>980</v>
      </c>
      <c r="P17" s="205">
        <v>722513</v>
      </c>
      <c r="Q17" s="205">
        <v>2277</v>
      </c>
      <c r="R17" s="207">
        <v>15036</v>
      </c>
      <c r="S17" s="205">
        <v>276431</v>
      </c>
      <c r="T17" s="201">
        <v>0</v>
      </c>
      <c r="U17" s="201">
        <v>599</v>
      </c>
      <c r="V17" s="37">
        <f>'Economic (2020 Adj.)'!C29</f>
        <v>625936.9</v>
      </c>
      <c r="W17" s="37">
        <f>'Economic (2020 Adj.)'!D29</f>
        <v>6635.5</v>
      </c>
      <c r="X17" s="37">
        <f>'Economic (2020 Adj.)'!F29</f>
        <v>2929.9</v>
      </c>
      <c r="Y17" s="37">
        <f>'Economic (2020 Adj.)'!H29</f>
        <v>372</v>
      </c>
      <c r="Z17" s="37">
        <f>'Economic (2020 Adj.)'!E29</f>
        <v>6550</v>
      </c>
      <c r="AA17" s="37">
        <f>'Economic (2020 Adj.)'!G29</f>
        <v>2898.7</v>
      </c>
      <c r="AB17" s="37">
        <f>'Economic (2020 Adj.)'!I29</f>
        <v>367.1</v>
      </c>
      <c r="AC17" s="39">
        <f>Weather!D149</f>
        <v>6.1433333333333335</v>
      </c>
      <c r="AD17" s="39">
        <f>Weather!E149</f>
        <v>415.70000000000005</v>
      </c>
      <c r="AE17" s="39">
        <f>Weather!F149</f>
        <v>0</v>
      </c>
      <c r="AF17" s="39">
        <f>Weather!G149</f>
        <v>355.7</v>
      </c>
      <c r="AG17" s="39">
        <f>Weather!H149</f>
        <v>0</v>
      </c>
      <c r="AH17" s="39">
        <f>Weather!I149</f>
        <v>295.7</v>
      </c>
      <c r="AI17" s="39">
        <f>Weather!J149</f>
        <v>0</v>
      </c>
      <c r="AJ17" s="39">
        <f>Weather!K149</f>
        <v>235.69999999999996</v>
      </c>
      <c r="AK17" s="39">
        <f>Weather!L149</f>
        <v>0</v>
      </c>
      <c r="AL17" s="39">
        <f>Weather!M149</f>
        <v>177.5</v>
      </c>
      <c r="AM17" s="39">
        <f>Weather!N149</f>
        <v>1.8000000000000007</v>
      </c>
      <c r="AN17" s="39">
        <f>Weather!O149</f>
        <v>125.80000000000001</v>
      </c>
      <c r="AO17" s="39">
        <f>Weather!P149</f>
        <v>10.100000000000001</v>
      </c>
      <c r="AP17" s="39">
        <f>Weather!Q149</f>
        <v>75.8</v>
      </c>
      <c r="AQ17" s="39">
        <f>Weather!R149</f>
        <v>20.100000000000001</v>
      </c>
      <c r="AR17" s="200">
        <v>0</v>
      </c>
      <c r="AS17" s="200">
        <v>0</v>
      </c>
      <c r="AT17" s="200">
        <v>0</v>
      </c>
      <c r="AU17" s="200">
        <v>1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200">
        <v>0</v>
      </c>
      <c r="BD17" s="200">
        <v>1</v>
      </c>
      <c r="BE17" s="200">
        <v>0</v>
      </c>
      <c r="BF17" s="200">
        <v>1</v>
      </c>
      <c r="BG17" s="201">
        <f t="shared" si="4"/>
        <v>16</v>
      </c>
      <c r="BH17" s="200">
        <v>30</v>
      </c>
      <c r="BI17" s="200">
        <v>19</v>
      </c>
      <c r="BJ17" s="159">
        <f t="shared" si="5"/>
        <v>660.12102967087696</v>
      </c>
      <c r="BK17" s="159">
        <f t="shared" si="6"/>
        <v>22.004034322362564</v>
      </c>
      <c r="BL17" s="158">
        <f t="shared" si="7"/>
        <v>1283825.3825382439</v>
      </c>
      <c r="BM17" s="159">
        <f t="shared" si="8"/>
        <v>2658.5312359758</v>
      </c>
      <c r="BN17" s="159">
        <f t="shared" si="9"/>
        <v>88.617707865859998</v>
      </c>
      <c r="BO17" s="159">
        <f t="shared" si="10"/>
        <v>450621.04449789808</v>
      </c>
      <c r="BP17" s="159">
        <f t="shared" si="11"/>
        <v>73040.583768131721</v>
      </c>
      <c r="BQ17" s="159">
        <f t="shared" si="12"/>
        <v>2434.6861256043908</v>
      </c>
      <c r="BR17" s="159">
        <f t="shared" si="13"/>
        <v>3844.241250954301</v>
      </c>
      <c r="BS17" s="159">
        <f t="shared" si="14"/>
        <v>2385992.4030923028</v>
      </c>
      <c r="BT17" s="159">
        <f t="shared" si="15"/>
        <v>3767356.4259352149</v>
      </c>
    </row>
    <row r="18" spans="1:72" x14ac:dyDescent="0.2">
      <c r="A18" s="203">
        <v>40664</v>
      </c>
      <c r="B18" s="204">
        <f t="shared" si="0"/>
        <v>2011</v>
      </c>
      <c r="C18" s="202">
        <v>42408613</v>
      </c>
      <c r="D18" s="202">
        <f>VLOOKUP(B18,CDM!$I$5:$N$15,2,FALSE)/12</f>
        <v>90742.476147318026</v>
      </c>
      <c r="E18" s="202">
        <f t="shared" si="1"/>
        <v>42499355.476147316</v>
      </c>
      <c r="F18" s="207">
        <v>58385</v>
      </c>
      <c r="G18" s="205">
        <v>13580628</v>
      </c>
      <c r="H18" s="207">
        <v>5078</v>
      </c>
      <c r="I18" s="202">
        <f>VLOOKUP(B18,CDM!$I$5:$N$15,3,FALSE)/12</f>
        <v>46233.334936942432</v>
      </c>
      <c r="J18" s="202">
        <f t="shared" si="2"/>
        <v>13626861.334936943</v>
      </c>
      <c r="K18" s="205">
        <v>74077734</v>
      </c>
      <c r="L18" s="202">
        <f>VLOOKUP(B18,CDM!$I$5:$N$15,4,FALSE)/12</f>
        <v>184951.0927690852</v>
      </c>
      <c r="M18" s="86">
        <f t="shared" si="3"/>
        <v>74262685.092769086</v>
      </c>
      <c r="N18" s="205">
        <v>196574</v>
      </c>
      <c r="O18" s="207">
        <v>982</v>
      </c>
      <c r="P18" s="205">
        <v>657139</v>
      </c>
      <c r="Q18" s="205">
        <v>2277</v>
      </c>
      <c r="R18" s="207">
        <v>15036</v>
      </c>
      <c r="S18" s="205">
        <v>271003</v>
      </c>
      <c r="T18" s="201">
        <v>0</v>
      </c>
      <c r="U18" s="201">
        <v>600</v>
      </c>
      <c r="V18" s="37">
        <f>'Economic (2020 Adj.)'!C30</f>
        <v>625936.9</v>
      </c>
      <c r="W18" s="37">
        <f>'Economic (2020 Adj.)'!D30</f>
        <v>6645.8</v>
      </c>
      <c r="X18" s="37">
        <f>'Economic (2020 Adj.)'!F30</f>
        <v>2930.2</v>
      </c>
      <c r="Y18" s="37">
        <f>'Economic (2020 Adj.)'!H30</f>
        <v>375</v>
      </c>
      <c r="Z18" s="37">
        <f>'Economic (2020 Adj.)'!E30</f>
        <v>6612</v>
      </c>
      <c r="AA18" s="37">
        <f>'Economic (2020 Adj.)'!G30</f>
        <v>2912</v>
      </c>
      <c r="AB18" s="37">
        <f>'Economic (2020 Adj.)'!I30</f>
        <v>374.6</v>
      </c>
      <c r="AC18" s="39">
        <f>Weather!D150</f>
        <v>11.96774193548387</v>
      </c>
      <c r="AD18" s="39">
        <f>Weather!E150</f>
        <v>251.70000000000002</v>
      </c>
      <c r="AE18" s="39">
        <f>Weather!F150</f>
        <v>2.6999999999999993</v>
      </c>
      <c r="AF18" s="39">
        <f>Weather!G150</f>
        <v>191.7</v>
      </c>
      <c r="AG18" s="39">
        <f>Weather!H150</f>
        <v>4.6999999999999993</v>
      </c>
      <c r="AH18" s="39">
        <f>Weather!I150</f>
        <v>134.79999999999998</v>
      </c>
      <c r="AI18" s="39">
        <f>Weather!J150</f>
        <v>9.8000000000000007</v>
      </c>
      <c r="AJ18" s="39">
        <f>Weather!K150</f>
        <v>85.7</v>
      </c>
      <c r="AK18" s="39">
        <f>Weather!L150</f>
        <v>22.700000000000003</v>
      </c>
      <c r="AL18" s="39">
        <f>Weather!M150</f>
        <v>42.399999999999991</v>
      </c>
      <c r="AM18" s="39">
        <f>Weather!N150</f>
        <v>41.399999999999991</v>
      </c>
      <c r="AN18" s="39">
        <f>Weather!O150</f>
        <v>12.799999999999999</v>
      </c>
      <c r="AO18" s="39">
        <f>Weather!P150</f>
        <v>73.8</v>
      </c>
      <c r="AP18" s="39">
        <f>Weather!Q150</f>
        <v>3.3</v>
      </c>
      <c r="AQ18" s="39">
        <f>Weather!R150</f>
        <v>126.30000000000001</v>
      </c>
      <c r="AR18" s="200">
        <v>0</v>
      </c>
      <c r="AS18" s="200">
        <v>0</v>
      </c>
      <c r="AT18" s="200">
        <v>0</v>
      </c>
      <c r="AU18" s="200">
        <v>0</v>
      </c>
      <c r="AV18" s="200">
        <v>1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200">
        <v>0</v>
      </c>
      <c r="BD18" s="200">
        <v>1</v>
      </c>
      <c r="BE18" s="200">
        <v>0</v>
      </c>
      <c r="BF18" s="200">
        <v>1</v>
      </c>
      <c r="BG18" s="201">
        <f t="shared" si="4"/>
        <v>17</v>
      </c>
      <c r="BH18" s="200">
        <v>31</v>
      </c>
      <c r="BI18" s="200">
        <v>21</v>
      </c>
      <c r="BJ18" s="159">
        <f t="shared" si="5"/>
        <v>727.91565429729064</v>
      </c>
      <c r="BK18" s="159">
        <f t="shared" si="6"/>
        <v>23.481150138622279</v>
      </c>
      <c r="BL18" s="158">
        <f t="shared" si="7"/>
        <v>1370946.9508434618</v>
      </c>
      <c r="BM18" s="159">
        <f t="shared" si="8"/>
        <v>2683.5095184988072</v>
      </c>
      <c r="BN18" s="159">
        <f t="shared" si="9"/>
        <v>86.564823177380873</v>
      </c>
      <c r="BO18" s="159">
        <f t="shared" si="10"/>
        <v>439576.17209474009</v>
      </c>
      <c r="BP18" s="159">
        <f t="shared" si="11"/>
        <v>75623.915573084611</v>
      </c>
      <c r="BQ18" s="159">
        <f t="shared" si="12"/>
        <v>2439.4811475188585</v>
      </c>
      <c r="BR18" s="159">
        <f t="shared" si="13"/>
        <v>3601.1388368135531</v>
      </c>
      <c r="BS18" s="159">
        <f t="shared" si="14"/>
        <v>2395570.4868635191</v>
      </c>
      <c r="BT18" s="159">
        <f t="shared" si="15"/>
        <v>3536318.3377509089</v>
      </c>
    </row>
    <row r="19" spans="1:72" x14ac:dyDescent="0.2">
      <c r="A19" s="203">
        <v>40695</v>
      </c>
      <c r="B19" s="204">
        <f t="shared" si="0"/>
        <v>2011</v>
      </c>
      <c r="C19" s="202">
        <v>49689088</v>
      </c>
      <c r="D19" s="202">
        <f>VLOOKUP(B19,CDM!$I$5:$N$15,2,FALSE)/12</f>
        <v>90742.476147318026</v>
      </c>
      <c r="E19" s="202">
        <f t="shared" si="1"/>
        <v>49779830.476147316</v>
      </c>
      <c r="F19" s="205">
        <v>58495</v>
      </c>
      <c r="G19" s="205">
        <v>14441555</v>
      </c>
      <c r="H19" s="205">
        <v>5082</v>
      </c>
      <c r="I19" s="202">
        <f>VLOOKUP(B19,CDM!$I$5:$N$15,3,FALSE)/12</f>
        <v>46233.334936942432</v>
      </c>
      <c r="J19" s="202">
        <f t="shared" si="2"/>
        <v>14487788.334936943</v>
      </c>
      <c r="K19" s="205">
        <v>76932742</v>
      </c>
      <c r="L19" s="202">
        <f>VLOOKUP(B19,CDM!$I$5:$N$15,4,FALSE)/12</f>
        <v>184951.0927690852</v>
      </c>
      <c r="M19" s="86">
        <f t="shared" si="3"/>
        <v>77117693.092769086</v>
      </c>
      <c r="N19" s="205">
        <v>200273</v>
      </c>
      <c r="O19" s="205">
        <v>985</v>
      </c>
      <c r="P19" s="205">
        <v>591348</v>
      </c>
      <c r="Q19" s="205">
        <v>2277</v>
      </c>
      <c r="R19" s="205">
        <v>15036</v>
      </c>
      <c r="S19" s="205">
        <v>270213</v>
      </c>
      <c r="T19" s="201">
        <v>0</v>
      </c>
      <c r="U19" s="201">
        <v>605</v>
      </c>
      <c r="V19" s="37">
        <f>'Economic (2020 Adj.)'!C31</f>
        <v>625936.9</v>
      </c>
      <c r="W19" s="37">
        <f>'Economic (2020 Adj.)'!D31</f>
        <v>6662</v>
      </c>
      <c r="X19" s="37">
        <f>'Economic (2020 Adj.)'!F31</f>
        <v>2934.9</v>
      </c>
      <c r="Y19" s="37">
        <f>'Economic (2020 Adj.)'!H31</f>
        <v>375.2</v>
      </c>
      <c r="Z19" s="37">
        <f>'Economic (2020 Adj.)'!E31</f>
        <v>6706.8</v>
      </c>
      <c r="AA19" s="37">
        <f>'Economic (2020 Adj.)'!G31</f>
        <v>2941</v>
      </c>
      <c r="AB19" s="37">
        <f>'Economic (2020 Adj.)'!I31</f>
        <v>379.2</v>
      </c>
      <c r="AC19" s="39">
        <f>Weather!D151</f>
        <v>18.653333333333332</v>
      </c>
      <c r="AD19" s="39">
        <f>Weather!E151</f>
        <v>53.199999999999989</v>
      </c>
      <c r="AE19" s="39">
        <f>Weather!F151</f>
        <v>12.799999999999997</v>
      </c>
      <c r="AF19" s="39">
        <f>Weather!G151</f>
        <v>22.4</v>
      </c>
      <c r="AG19" s="39">
        <f>Weather!H151</f>
        <v>42</v>
      </c>
      <c r="AH19" s="39">
        <f>Weather!I151</f>
        <v>6.8000000000000025</v>
      </c>
      <c r="AI19" s="39">
        <f>Weather!J151</f>
        <v>86.4</v>
      </c>
      <c r="AJ19" s="39">
        <f>Weather!K151</f>
        <v>0.30000000000000071</v>
      </c>
      <c r="AK19" s="39">
        <f>Weather!L151</f>
        <v>139.9</v>
      </c>
      <c r="AL19" s="39">
        <f>Weather!M151</f>
        <v>0</v>
      </c>
      <c r="AM19" s="39">
        <f>Weather!N151</f>
        <v>199.60000000000002</v>
      </c>
      <c r="AN19" s="39">
        <f>Weather!O151</f>
        <v>0</v>
      </c>
      <c r="AO19" s="39">
        <f>Weather!P151</f>
        <v>259.60000000000002</v>
      </c>
      <c r="AP19" s="39">
        <f>Weather!Q151</f>
        <v>0</v>
      </c>
      <c r="AQ19" s="39">
        <f>Weather!R151</f>
        <v>319.60000000000002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1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200">
        <v>0</v>
      </c>
      <c r="BD19" s="200">
        <v>0</v>
      </c>
      <c r="BE19" s="200">
        <v>0</v>
      </c>
      <c r="BF19" s="200">
        <v>0</v>
      </c>
      <c r="BG19" s="201">
        <f t="shared" si="4"/>
        <v>18</v>
      </c>
      <c r="BH19" s="200">
        <v>30</v>
      </c>
      <c r="BI19" s="200">
        <v>22</v>
      </c>
      <c r="BJ19" s="159">
        <f t="shared" si="5"/>
        <v>851.01000899474002</v>
      </c>
      <c r="BK19" s="159">
        <f t="shared" si="6"/>
        <v>28.367000299824667</v>
      </c>
      <c r="BL19" s="158">
        <f t="shared" si="7"/>
        <v>1659327.6825382439</v>
      </c>
      <c r="BM19" s="159">
        <f t="shared" si="8"/>
        <v>2850.8044736200204</v>
      </c>
      <c r="BN19" s="159">
        <f t="shared" si="9"/>
        <v>95.026815787334016</v>
      </c>
      <c r="BO19" s="159">
        <f t="shared" si="10"/>
        <v>482926.27783123142</v>
      </c>
      <c r="BP19" s="159">
        <f t="shared" si="11"/>
        <v>78292.074205856945</v>
      </c>
      <c r="BQ19" s="159">
        <f t="shared" si="12"/>
        <v>2609.7358068618983</v>
      </c>
      <c r="BR19" s="159">
        <f t="shared" si="13"/>
        <v>3558.7306457207701</v>
      </c>
      <c r="BS19" s="159">
        <f t="shared" si="14"/>
        <v>2570589.7697589695</v>
      </c>
      <c r="BT19" s="159">
        <f t="shared" si="15"/>
        <v>3505349.6860349583</v>
      </c>
    </row>
    <row r="20" spans="1:72" x14ac:dyDescent="0.2">
      <c r="A20" s="203">
        <v>40725</v>
      </c>
      <c r="B20" s="204">
        <f t="shared" si="0"/>
        <v>2011</v>
      </c>
      <c r="C20" s="202">
        <v>61625002</v>
      </c>
      <c r="D20" s="202">
        <f>VLOOKUP(B20,CDM!$I$5:$N$15,2,FALSE)/12</f>
        <v>90742.476147318026</v>
      </c>
      <c r="E20" s="202">
        <f t="shared" si="1"/>
        <v>61715744.476147316</v>
      </c>
      <c r="F20" s="207">
        <v>58515</v>
      </c>
      <c r="G20" s="205">
        <v>16563549</v>
      </c>
      <c r="H20" s="207">
        <v>5096</v>
      </c>
      <c r="I20" s="202">
        <f>VLOOKUP(B20,CDM!$I$5:$N$15,3,FALSE)/12</f>
        <v>46233.334936942432</v>
      </c>
      <c r="J20" s="202">
        <f t="shared" si="2"/>
        <v>16609782.334936943</v>
      </c>
      <c r="K20" s="205">
        <v>84466569</v>
      </c>
      <c r="L20" s="202">
        <f>VLOOKUP(B20,CDM!$I$5:$N$15,4,FALSE)/12</f>
        <v>184951.0927690852</v>
      </c>
      <c r="M20" s="86">
        <f t="shared" si="3"/>
        <v>84651520.092769086</v>
      </c>
      <c r="N20" s="205">
        <v>214167</v>
      </c>
      <c r="O20" s="207">
        <v>983</v>
      </c>
      <c r="P20" s="205">
        <v>634718</v>
      </c>
      <c r="Q20" s="205">
        <v>2277</v>
      </c>
      <c r="R20" s="207">
        <v>15036</v>
      </c>
      <c r="S20" s="205">
        <v>271583</v>
      </c>
      <c r="T20" s="201">
        <v>0</v>
      </c>
      <c r="U20" s="201">
        <v>605</v>
      </c>
      <c r="V20" s="37">
        <f>'Economic (2020 Adj.)'!C32</f>
        <v>625936.9</v>
      </c>
      <c r="W20" s="37">
        <f>'Economic (2020 Adj.)'!D32</f>
        <v>6665.8</v>
      </c>
      <c r="X20" s="37">
        <f>'Economic (2020 Adj.)'!F32</f>
        <v>2928.1</v>
      </c>
      <c r="Y20" s="37">
        <f>'Economic (2020 Adj.)'!H32</f>
        <v>375.3</v>
      </c>
      <c r="Z20" s="37">
        <f>'Economic (2020 Adj.)'!E32</f>
        <v>6755.3</v>
      </c>
      <c r="AA20" s="37">
        <f>'Economic (2020 Adj.)'!G32</f>
        <v>2949.3</v>
      </c>
      <c r="AB20" s="37">
        <f>'Economic (2020 Adj.)'!I32</f>
        <v>379.4</v>
      </c>
      <c r="AC20" s="39">
        <f>Weather!D152</f>
        <v>24.125806451612902</v>
      </c>
      <c r="AD20" s="39">
        <f>Weather!E152</f>
        <v>2.5999999999999979</v>
      </c>
      <c r="AE20" s="39">
        <f>Weather!F152</f>
        <v>130.49999999999997</v>
      </c>
      <c r="AF20" s="39">
        <f>Weather!G152</f>
        <v>0</v>
      </c>
      <c r="AG20" s="39">
        <f>Weather!H152</f>
        <v>189.90000000000003</v>
      </c>
      <c r="AH20" s="39">
        <f>Weather!I152</f>
        <v>0</v>
      </c>
      <c r="AI20" s="39">
        <f>Weather!J152</f>
        <v>251.9</v>
      </c>
      <c r="AJ20" s="39">
        <f>Weather!K152</f>
        <v>0</v>
      </c>
      <c r="AK20" s="39">
        <f>Weather!L152</f>
        <v>313.90000000000003</v>
      </c>
      <c r="AL20" s="39">
        <f>Weather!M152</f>
        <v>0</v>
      </c>
      <c r="AM20" s="39">
        <f>Weather!N152</f>
        <v>375.90000000000003</v>
      </c>
      <c r="AN20" s="39">
        <f>Weather!O152</f>
        <v>0</v>
      </c>
      <c r="AO20" s="39">
        <f>Weather!P152</f>
        <v>437.90000000000003</v>
      </c>
      <c r="AP20" s="39">
        <f>Weather!Q152</f>
        <v>0</v>
      </c>
      <c r="AQ20" s="39">
        <f>Weather!R152</f>
        <v>499.90000000000003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1</v>
      </c>
      <c r="AY20" s="200">
        <v>0</v>
      </c>
      <c r="AZ20" s="200">
        <v>0</v>
      </c>
      <c r="BA20" s="200">
        <v>0</v>
      </c>
      <c r="BB20" s="200">
        <v>0</v>
      </c>
      <c r="BC20" s="200">
        <v>0</v>
      </c>
      <c r="BD20" s="200">
        <v>0</v>
      </c>
      <c r="BE20" s="200">
        <v>0</v>
      </c>
      <c r="BF20" s="200">
        <v>0</v>
      </c>
      <c r="BG20" s="201">
        <f t="shared" si="4"/>
        <v>19</v>
      </c>
      <c r="BH20" s="200">
        <v>31</v>
      </c>
      <c r="BI20" s="200">
        <v>20</v>
      </c>
      <c r="BJ20" s="159">
        <f t="shared" si="5"/>
        <v>1054.6995552618528</v>
      </c>
      <c r="BK20" s="159">
        <f t="shared" si="6"/>
        <v>34.022566298769441</v>
      </c>
      <c r="BL20" s="158">
        <f t="shared" si="7"/>
        <v>1990830.466972494</v>
      </c>
      <c r="BM20" s="159">
        <f t="shared" si="8"/>
        <v>3259.3764393518336</v>
      </c>
      <c r="BN20" s="159">
        <f t="shared" si="9"/>
        <v>105.14117546296238</v>
      </c>
      <c r="BO20" s="159">
        <f t="shared" si="10"/>
        <v>535799.43015925621</v>
      </c>
      <c r="BP20" s="159">
        <f t="shared" si="11"/>
        <v>86115.483309022471</v>
      </c>
      <c r="BQ20" s="159">
        <f t="shared" si="12"/>
        <v>2777.9188164200796</v>
      </c>
      <c r="BR20" s="159">
        <f t="shared" si="13"/>
        <v>4305.7741654511237</v>
      </c>
      <c r="BS20" s="159">
        <f t="shared" si="14"/>
        <v>2730694.1965409382</v>
      </c>
      <c r="BT20" s="159">
        <f t="shared" si="15"/>
        <v>4232576.0046384539</v>
      </c>
    </row>
    <row r="21" spans="1:72" x14ac:dyDescent="0.2">
      <c r="A21" s="203">
        <v>40756</v>
      </c>
      <c r="B21" s="204">
        <f t="shared" si="0"/>
        <v>2011</v>
      </c>
      <c r="C21" s="202">
        <v>56052529</v>
      </c>
      <c r="D21" s="202">
        <f>VLOOKUP(B21,CDM!$I$5:$N$15,2,FALSE)/12</f>
        <v>90742.476147318026</v>
      </c>
      <c r="E21" s="202">
        <f t="shared" si="1"/>
        <v>56143271.476147316</v>
      </c>
      <c r="F21" s="207">
        <v>58526</v>
      </c>
      <c r="G21" s="205">
        <v>15817066</v>
      </c>
      <c r="H21" s="207">
        <v>5089</v>
      </c>
      <c r="I21" s="202">
        <f>VLOOKUP(B21,CDM!$I$5:$N$15,3,FALSE)/12</f>
        <v>46233.334936942432</v>
      </c>
      <c r="J21" s="202">
        <f t="shared" si="2"/>
        <v>15863299.334936943</v>
      </c>
      <c r="K21" s="205">
        <v>82014098</v>
      </c>
      <c r="L21" s="202">
        <f>VLOOKUP(B21,CDM!$I$5:$N$15,4,FALSE)/12</f>
        <v>184951.0927690852</v>
      </c>
      <c r="M21" s="86">
        <f t="shared" si="3"/>
        <v>82199049.092769086</v>
      </c>
      <c r="N21" s="205">
        <v>238830</v>
      </c>
      <c r="O21" s="207">
        <v>983</v>
      </c>
      <c r="P21" s="205">
        <v>758824</v>
      </c>
      <c r="Q21" s="205">
        <v>2276</v>
      </c>
      <c r="R21" s="207">
        <v>15041</v>
      </c>
      <c r="S21" s="205">
        <v>271317</v>
      </c>
      <c r="T21" s="201">
        <v>0</v>
      </c>
      <c r="U21" s="201">
        <v>606</v>
      </c>
      <c r="V21" s="37">
        <f>'Economic (2020 Adj.)'!C33</f>
        <v>625936.9</v>
      </c>
      <c r="W21" s="37">
        <f>'Economic (2020 Adj.)'!D33</f>
        <v>6677.5</v>
      </c>
      <c r="X21" s="37">
        <f>'Economic (2020 Adj.)'!F33</f>
        <v>2922.7</v>
      </c>
      <c r="Y21" s="37">
        <f>'Economic (2020 Adj.)'!H33</f>
        <v>371.4</v>
      </c>
      <c r="Z21" s="37">
        <f>'Economic (2020 Adj.)'!E33</f>
        <v>6778</v>
      </c>
      <c r="AA21" s="37">
        <f>'Economic (2020 Adj.)'!G33</f>
        <v>2957.5</v>
      </c>
      <c r="AB21" s="37">
        <f>'Economic (2020 Adj.)'!I33</f>
        <v>372.8</v>
      </c>
      <c r="AC21" s="39">
        <f>Weather!D153</f>
        <v>21.819354838709678</v>
      </c>
      <c r="AD21" s="39">
        <f>Weather!E153</f>
        <v>7.0999999999999979</v>
      </c>
      <c r="AE21" s="39">
        <f>Weather!F153</f>
        <v>63.5</v>
      </c>
      <c r="AF21" s="39">
        <f>Weather!G153</f>
        <v>0</v>
      </c>
      <c r="AG21" s="39">
        <f>Weather!H153</f>
        <v>118.4</v>
      </c>
      <c r="AH21" s="39">
        <f>Weather!I153</f>
        <v>0</v>
      </c>
      <c r="AI21" s="39">
        <f>Weather!J153</f>
        <v>180.40000000000003</v>
      </c>
      <c r="AJ21" s="39">
        <f>Weather!K153</f>
        <v>0</v>
      </c>
      <c r="AK21" s="39">
        <f>Weather!L153</f>
        <v>242.40000000000003</v>
      </c>
      <c r="AL21" s="39">
        <f>Weather!M153</f>
        <v>0</v>
      </c>
      <c r="AM21" s="39">
        <f>Weather!N153</f>
        <v>304.39999999999998</v>
      </c>
      <c r="AN21" s="39">
        <f>Weather!O153</f>
        <v>0</v>
      </c>
      <c r="AO21" s="39">
        <f>Weather!P153</f>
        <v>366.40000000000003</v>
      </c>
      <c r="AP21" s="39">
        <f>Weather!Q153</f>
        <v>0</v>
      </c>
      <c r="AQ21" s="39">
        <f>Weather!R153</f>
        <v>428.4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1</v>
      </c>
      <c r="AZ21" s="200">
        <v>0</v>
      </c>
      <c r="BA21" s="200">
        <v>0</v>
      </c>
      <c r="BB21" s="200">
        <v>0</v>
      </c>
      <c r="BC21" s="200">
        <v>0</v>
      </c>
      <c r="BD21" s="200">
        <v>0</v>
      </c>
      <c r="BE21" s="200">
        <v>0</v>
      </c>
      <c r="BF21" s="200">
        <v>0</v>
      </c>
      <c r="BG21" s="201">
        <f t="shared" si="4"/>
        <v>20</v>
      </c>
      <c r="BH21" s="200">
        <v>31</v>
      </c>
      <c r="BI21" s="200">
        <v>22</v>
      </c>
      <c r="BJ21" s="159">
        <f t="shared" si="5"/>
        <v>959.28769224186374</v>
      </c>
      <c r="BK21" s="159">
        <f t="shared" si="6"/>
        <v>30.944764265866571</v>
      </c>
      <c r="BL21" s="158">
        <f t="shared" si="7"/>
        <v>1811073.2734241069</v>
      </c>
      <c r="BM21" s="159">
        <f t="shared" si="8"/>
        <v>3117.1741668180275</v>
      </c>
      <c r="BN21" s="159">
        <f t="shared" si="9"/>
        <v>100.55400538122669</v>
      </c>
      <c r="BO21" s="159">
        <f t="shared" si="10"/>
        <v>511719.3333850627</v>
      </c>
      <c r="BP21" s="159">
        <f t="shared" si="11"/>
        <v>83620.599280538241</v>
      </c>
      <c r="BQ21" s="159">
        <f t="shared" si="12"/>
        <v>2697.4386864689754</v>
      </c>
      <c r="BR21" s="159">
        <f t="shared" si="13"/>
        <v>3800.9363309335563</v>
      </c>
      <c r="BS21" s="159">
        <f t="shared" si="14"/>
        <v>2651582.2287990027</v>
      </c>
      <c r="BT21" s="159">
        <f t="shared" si="15"/>
        <v>3736320.4133076859</v>
      </c>
    </row>
    <row r="22" spans="1:72" x14ac:dyDescent="0.2">
      <c r="A22" s="203">
        <v>40787</v>
      </c>
      <c r="B22" s="204">
        <f t="shared" si="0"/>
        <v>2011</v>
      </c>
      <c r="C22" s="202">
        <v>44303045</v>
      </c>
      <c r="D22" s="202">
        <f>VLOOKUP(B22,CDM!$I$5:$N$15,2,FALSE)/12</f>
        <v>90742.476147318026</v>
      </c>
      <c r="E22" s="202">
        <f t="shared" si="1"/>
        <v>44393787.476147316</v>
      </c>
      <c r="F22" s="205">
        <v>58615</v>
      </c>
      <c r="G22" s="205">
        <v>13485911</v>
      </c>
      <c r="H22" s="205">
        <v>5088</v>
      </c>
      <c r="I22" s="202">
        <f>VLOOKUP(B22,CDM!$I$5:$N$15,3,FALSE)/12</f>
        <v>46233.334936942432</v>
      </c>
      <c r="J22" s="202">
        <f t="shared" si="2"/>
        <v>13532144.334936943</v>
      </c>
      <c r="K22" s="205">
        <v>74299994</v>
      </c>
      <c r="L22" s="202">
        <f>VLOOKUP(B22,CDM!$I$5:$N$15,4,FALSE)/12</f>
        <v>184951.0927690852</v>
      </c>
      <c r="M22" s="86">
        <f t="shared" si="3"/>
        <v>74484945.092769086</v>
      </c>
      <c r="N22" s="205">
        <v>200230</v>
      </c>
      <c r="O22" s="205">
        <v>984</v>
      </c>
      <c r="P22" s="205">
        <v>788049</v>
      </c>
      <c r="Q22" s="205">
        <v>2277</v>
      </c>
      <c r="R22" s="205">
        <v>15041</v>
      </c>
      <c r="S22" s="205">
        <v>271024</v>
      </c>
      <c r="T22" s="201">
        <v>0</v>
      </c>
      <c r="U22" s="201">
        <v>606</v>
      </c>
      <c r="V22" s="37">
        <f>'Economic (2020 Adj.)'!C34</f>
        <v>625936.9</v>
      </c>
      <c r="W22" s="37">
        <f>'Economic (2020 Adj.)'!D34</f>
        <v>6674.4</v>
      </c>
      <c r="X22" s="37">
        <f>'Economic (2020 Adj.)'!F34</f>
        <v>2918.3</v>
      </c>
      <c r="Y22" s="37">
        <f>'Economic (2020 Adj.)'!H34</f>
        <v>372.6</v>
      </c>
      <c r="Z22" s="37">
        <f>'Economic (2020 Adj.)'!E34</f>
        <v>6734.6</v>
      </c>
      <c r="AA22" s="37">
        <f>'Economic (2020 Adj.)'!G34</f>
        <v>2940.6</v>
      </c>
      <c r="AB22" s="37">
        <f>'Economic (2020 Adj.)'!I34</f>
        <v>371.1</v>
      </c>
      <c r="AC22" s="39">
        <f>Weather!D154</f>
        <v>17.616666666666667</v>
      </c>
      <c r="AD22" s="39">
        <f>Weather!E154</f>
        <v>83.1</v>
      </c>
      <c r="AE22" s="39">
        <f>Weather!F154</f>
        <v>11.600000000000001</v>
      </c>
      <c r="AF22" s="39">
        <f>Weather!G154</f>
        <v>41.600000000000016</v>
      </c>
      <c r="AG22" s="39">
        <f>Weather!H154</f>
        <v>30.1</v>
      </c>
      <c r="AH22" s="39">
        <f>Weather!I154</f>
        <v>16.5</v>
      </c>
      <c r="AI22" s="39">
        <f>Weather!J154</f>
        <v>65</v>
      </c>
      <c r="AJ22" s="39">
        <f>Weather!K154</f>
        <v>5.6999999999999993</v>
      </c>
      <c r="AK22" s="39">
        <f>Weather!L154</f>
        <v>114.19999999999996</v>
      </c>
      <c r="AL22" s="39">
        <f>Weather!M154</f>
        <v>0.40000000000000036</v>
      </c>
      <c r="AM22" s="39">
        <f>Weather!N154</f>
        <v>168.9</v>
      </c>
      <c r="AN22" s="39">
        <f>Weather!O154</f>
        <v>0</v>
      </c>
      <c r="AO22" s="39">
        <f>Weather!P154</f>
        <v>228.5</v>
      </c>
      <c r="AP22" s="39">
        <f>Weather!Q154</f>
        <v>0</v>
      </c>
      <c r="AQ22" s="39">
        <f>Weather!R154</f>
        <v>288.5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1</v>
      </c>
      <c r="BA22" s="200">
        <v>0</v>
      </c>
      <c r="BB22" s="200">
        <v>0</v>
      </c>
      <c r="BC22" s="200">
        <v>0</v>
      </c>
      <c r="BD22" s="200">
        <v>0</v>
      </c>
      <c r="BE22" s="200">
        <v>1</v>
      </c>
      <c r="BF22" s="200">
        <v>1</v>
      </c>
      <c r="BG22" s="201">
        <f t="shared" si="4"/>
        <v>21</v>
      </c>
      <c r="BH22" s="200">
        <v>30</v>
      </c>
      <c r="BI22" s="200">
        <v>21</v>
      </c>
      <c r="BJ22" s="159">
        <f t="shared" si="5"/>
        <v>757.37929670131052</v>
      </c>
      <c r="BK22" s="159">
        <f t="shared" si="6"/>
        <v>25.24597655671035</v>
      </c>
      <c r="BL22" s="158">
        <f t="shared" si="7"/>
        <v>1479792.9158715771</v>
      </c>
      <c r="BM22" s="159">
        <f t="shared" si="8"/>
        <v>2659.6195626841477</v>
      </c>
      <c r="BN22" s="159">
        <f t="shared" si="9"/>
        <v>88.653985422804922</v>
      </c>
      <c r="BO22" s="159">
        <f t="shared" si="10"/>
        <v>451071.47783123143</v>
      </c>
      <c r="BP22" s="159">
        <f t="shared" si="11"/>
        <v>75696.082411350697</v>
      </c>
      <c r="BQ22" s="159">
        <f t="shared" si="12"/>
        <v>2523.2027470450234</v>
      </c>
      <c r="BR22" s="159">
        <f t="shared" si="13"/>
        <v>3604.5753529214617</v>
      </c>
      <c r="BS22" s="159">
        <f t="shared" si="14"/>
        <v>2482831.5030923029</v>
      </c>
      <c r="BT22" s="159">
        <f t="shared" si="15"/>
        <v>3546902.1472747186</v>
      </c>
    </row>
    <row r="23" spans="1:72" x14ac:dyDescent="0.2">
      <c r="A23" s="203">
        <v>40817</v>
      </c>
      <c r="B23" s="204">
        <f t="shared" si="0"/>
        <v>2011</v>
      </c>
      <c r="C23" s="202">
        <v>41882054</v>
      </c>
      <c r="D23" s="202">
        <f>VLOOKUP(B23,CDM!$I$5:$N$15,2,FALSE)/12</f>
        <v>90742.476147318026</v>
      </c>
      <c r="E23" s="202">
        <f t="shared" si="1"/>
        <v>41972796.476147316</v>
      </c>
      <c r="F23" s="207">
        <v>58637</v>
      </c>
      <c r="G23" s="205">
        <v>13233997</v>
      </c>
      <c r="H23" s="207">
        <v>5102</v>
      </c>
      <c r="I23" s="202">
        <f>VLOOKUP(B23,CDM!$I$5:$N$15,3,FALSE)/12</f>
        <v>46233.334936942432</v>
      </c>
      <c r="J23" s="202">
        <f t="shared" si="2"/>
        <v>13280230.334936943</v>
      </c>
      <c r="K23" s="205">
        <v>71946177</v>
      </c>
      <c r="L23" s="202">
        <f>VLOOKUP(B23,CDM!$I$5:$N$15,4,FALSE)/12</f>
        <v>184951.0927690852</v>
      </c>
      <c r="M23" s="86">
        <f t="shared" si="3"/>
        <v>72131128.092769086</v>
      </c>
      <c r="N23" s="205">
        <v>204528</v>
      </c>
      <c r="O23" s="207">
        <v>983</v>
      </c>
      <c r="P23" s="205">
        <v>918269</v>
      </c>
      <c r="Q23" s="205">
        <v>2277</v>
      </c>
      <c r="R23" s="207">
        <v>15041</v>
      </c>
      <c r="S23" s="205">
        <v>271610</v>
      </c>
      <c r="T23" s="201">
        <v>0</v>
      </c>
      <c r="U23" s="201">
        <v>606</v>
      </c>
      <c r="V23" s="37">
        <f>'Economic (2020 Adj.)'!C35</f>
        <v>625936.9</v>
      </c>
      <c r="W23" s="37">
        <f>'Economic (2020 Adj.)'!D35</f>
        <v>6668.1</v>
      </c>
      <c r="X23" s="37">
        <f>'Economic (2020 Adj.)'!F35</f>
        <v>2912.1</v>
      </c>
      <c r="Y23" s="37">
        <f>'Economic (2020 Adj.)'!H35</f>
        <v>374.6</v>
      </c>
      <c r="Z23" s="37">
        <f>'Economic (2020 Adj.)'!E35</f>
        <v>6702.2</v>
      </c>
      <c r="AA23" s="37">
        <f>'Economic (2020 Adj.)'!G35</f>
        <v>2925.9</v>
      </c>
      <c r="AB23" s="37">
        <f>'Economic (2020 Adj.)'!I35</f>
        <v>373.4</v>
      </c>
      <c r="AC23" s="39">
        <f>Weather!D155</f>
        <v>11.587096774193549</v>
      </c>
      <c r="AD23" s="39">
        <f>Weather!E155</f>
        <v>261.7</v>
      </c>
      <c r="AE23" s="39">
        <f>Weather!F155</f>
        <v>0.89999999999999858</v>
      </c>
      <c r="AF23" s="39">
        <f>Weather!G155</f>
        <v>203.49999999999997</v>
      </c>
      <c r="AG23" s="39">
        <f>Weather!H155</f>
        <v>4.6999999999999993</v>
      </c>
      <c r="AH23" s="39">
        <f>Weather!I155</f>
        <v>148.4</v>
      </c>
      <c r="AI23" s="39">
        <f>Weather!J155</f>
        <v>11.599999999999998</v>
      </c>
      <c r="AJ23" s="39">
        <f>Weather!K155</f>
        <v>102.2</v>
      </c>
      <c r="AK23" s="39">
        <f>Weather!L155</f>
        <v>27.4</v>
      </c>
      <c r="AL23" s="39">
        <f>Weather!M155</f>
        <v>61.1</v>
      </c>
      <c r="AM23" s="39">
        <f>Weather!N155</f>
        <v>48.300000000000004</v>
      </c>
      <c r="AN23" s="39">
        <f>Weather!O155</f>
        <v>30.6</v>
      </c>
      <c r="AO23" s="39">
        <f>Weather!P155</f>
        <v>79.800000000000011</v>
      </c>
      <c r="AP23" s="39">
        <f>Weather!Q155</f>
        <v>13.2</v>
      </c>
      <c r="AQ23" s="39">
        <f>Weather!R155</f>
        <v>124.40000000000002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1</v>
      </c>
      <c r="BB23" s="200">
        <v>0</v>
      </c>
      <c r="BC23" s="200">
        <v>0</v>
      </c>
      <c r="BD23" s="200">
        <v>0</v>
      </c>
      <c r="BE23" s="200">
        <v>1</v>
      </c>
      <c r="BF23" s="200">
        <v>1</v>
      </c>
      <c r="BG23" s="201">
        <f t="shared" si="4"/>
        <v>22</v>
      </c>
      <c r="BH23" s="200">
        <v>31</v>
      </c>
      <c r="BI23" s="200">
        <v>20</v>
      </c>
      <c r="BJ23" s="159">
        <f t="shared" si="5"/>
        <v>715.80736524971121</v>
      </c>
      <c r="BK23" s="159">
        <f t="shared" si="6"/>
        <v>23.090560169345522</v>
      </c>
      <c r="BL23" s="158">
        <f t="shared" si="7"/>
        <v>1353961.1766499134</v>
      </c>
      <c r="BM23" s="159">
        <f t="shared" si="8"/>
        <v>2602.9459692153946</v>
      </c>
      <c r="BN23" s="159">
        <f t="shared" si="9"/>
        <v>83.965999006948209</v>
      </c>
      <c r="BO23" s="159">
        <f t="shared" si="10"/>
        <v>428394.52693344979</v>
      </c>
      <c r="BP23" s="159">
        <f t="shared" si="11"/>
        <v>73378.563675248311</v>
      </c>
      <c r="BQ23" s="159">
        <f t="shared" si="12"/>
        <v>2367.0504411370425</v>
      </c>
      <c r="BR23" s="159">
        <f t="shared" si="13"/>
        <v>3668.9281837624158</v>
      </c>
      <c r="BS23" s="159">
        <f t="shared" si="14"/>
        <v>2326810.5836377125</v>
      </c>
      <c r="BT23" s="159">
        <f t="shared" si="15"/>
        <v>3606556.4046384543</v>
      </c>
    </row>
    <row r="24" spans="1:72" x14ac:dyDescent="0.2">
      <c r="A24" s="203">
        <v>40848</v>
      </c>
      <c r="B24" s="204">
        <f t="shared" si="0"/>
        <v>2011</v>
      </c>
      <c r="C24" s="202">
        <v>39806546</v>
      </c>
      <c r="D24" s="202">
        <f>VLOOKUP(B24,CDM!$I$5:$N$15,2,FALSE)/12</f>
        <v>90742.476147318026</v>
      </c>
      <c r="E24" s="202">
        <f t="shared" si="1"/>
        <v>39897288.476147316</v>
      </c>
      <c r="F24" s="207">
        <v>58706</v>
      </c>
      <c r="G24" s="205">
        <v>13536526</v>
      </c>
      <c r="H24" s="207">
        <v>5122</v>
      </c>
      <c r="I24" s="202">
        <f>VLOOKUP(B24,CDM!$I$5:$N$15,3,FALSE)/12</f>
        <v>46233.334936942432</v>
      </c>
      <c r="J24" s="202">
        <f t="shared" si="2"/>
        <v>13582759.334936943</v>
      </c>
      <c r="K24" s="205">
        <v>70880320</v>
      </c>
      <c r="L24" s="202">
        <f>VLOOKUP(B24,CDM!$I$5:$N$15,4,FALSE)/12</f>
        <v>184951.0927690852</v>
      </c>
      <c r="M24" s="86">
        <f t="shared" si="3"/>
        <v>71065271.092769086</v>
      </c>
      <c r="N24" s="205">
        <v>208328</v>
      </c>
      <c r="O24" s="207">
        <v>991</v>
      </c>
      <c r="P24" s="205">
        <v>981306</v>
      </c>
      <c r="Q24" s="205">
        <v>2287</v>
      </c>
      <c r="R24" s="207">
        <v>15041</v>
      </c>
      <c r="S24" s="205">
        <v>271024</v>
      </c>
      <c r="T24" s="201">
        <v>0</v>
      </c>
      <c r="U24" s="201">
        <v>606</v>
      </c>
      <c r="V24" s="37">
        <f>'Economic (2020 Adj.)'!C36</f>
        <v>625936.9</v>
      </c>
      <c r="W24" s="37">
        <f>'Economic (2020 Adj.)'!D36</f>
        <v>6662.8</v>
      </c>
      <c r="X24" s="37">
        <f>'Economic (2020 Adj.)'!F36</f>
        <v>2908.5</v>
      </c>
      <c r="Y24" s="37">
        <f>'Economic (2020 Adj.)'!H36</f>
        <v>383.7</v>
      </c>
      <c r="Z24" s="37">
        <f>'Economic (2020 Adj.)'!E36</f>
        <v>6669.4</v>
      </c>
      <c r="AA24" s="37">
        <f>'Economic (2020 Adj.)'!G36</f>
        <v>2909.9</v>
      </c>
      <c r="AB24" s="37">
        <f>'Economic (2020 Adj.)'!I36</f>
        <v>381.7</v>
      </c>
      <c r="AC24" s="39">
        <f>Weather!D156</f>
        <v>8.0533333333333328</v>
      </c>
      <c r="AD24" s="39">
        <f>Weather!E156</f>
        <v>358.40000000000003</v>
      </c>
      <c r="AE24" s="39">
        <f>Weather!F156</f>
        <v>0</v>
      </c>
      <c r="AF24" s="39">
        <f>Weather!G156</f>
        <v>298.39999999999998</v>
      </c>
      <c r="AG24" s="39">
        <f>Weather!H156</f>
        <v>0</v>
      </c>
      <c r="AH24" s="39">
        <f>Weather!I156</f>
        <v>238.39999999999998</v>
      </c>
      <c r="AI24" s="39">
        <f>Weather!J156</f>
        <v>0</v>
      </c>
      <c r="AJ24" s="39">
        <f>Weather!K156</f>
        <v>179.4</v>
      </c>
      <c r="AK24" s="39">
        <f>Weather!L156</f>
        <v>0.99999999999999822</v>
      </c>
      <c r="AL24" s="39">
        <f>Weather!M156</f>
        <v>127.09999999999998</v>
      </c>
      <c r="AM24" s="39">
        <f>Weather!N156</f>
        <v>8.6999999999999975</v>
      </c>
      <c r="AN24" s="39">
        <f>Weather!O156</f>
        <v>81.999999999999986</v>
      </c>
      <c r="AO24" s="39">
        <f>Weather!P156</f>
        <v>23.599999999999998</v>
      </c>
      <c r="AP24" s="39">
        <f>Weather!Q156</f>
        <v>49.999999999999993</v>
      </c>
      <c r="AQ24" s="39">
        <f>Weather!R156</f>
        <v>51.599999999999994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1</v>
      </c>
      <c r="BC24" s="200">
        <v>0</v>
      </c>
      <c r="BD24" s="200">
        <v>0</v>
      </c>
      <c r="BE24" s="200">
        <v>1</v>
      </c>
      <c r="BF24" s="200">
        <v>1</v>
      </c>
      <c r="BG24" s="201">
        <f t="shared" si="4"/>
        <v>23</v>
      </c>
      <c r="BH24" s="200">
        <v>30</v>
      </c>
      <c r="BI24" s="200">
        <v>22</v>
      </c>
      <c r="BJ24" s="159">
        <f t="shared" si="5"/>
        <v>679.61176840778307</v>
      </c>
      <c r="BK24" s="159">
        <f t="shared" si="6"/>
        <v>22.653725613592769</v>
      </c>
      <c r="BL24" s="158">
        <f t="shared" si="7"/>
        <v>1329909.6158715773</v>
      </c>
      <c r="BM24" s="159">
        <f t="shared" si="8"/>
        <v>2651.8468049466892</v>
      </c>
      <c r="BN24" s="159">
        <f t="shared" si="9"/>
        <v>88.39489349822297</v>
      </c>
      <c r="BO24" s="159">
        <f t="shared" si="10"/>
        <v>452758.64449789812</v>
      </c>
      <c r="BP24" s="159">
        <f t="shared" si="11"/>
        <v>71710.667096638834</v>
      </c>
      <c r="BQ24" s="159">
        <f t="shared" si="12"/>
        <v>2390.3555698879613</v>
      </c>
      <c r="BR24" s="159">
        <f t="shared" si="13"/>
        <v>3259.5757771199469</v>
      </c>
      <c r="BS24" s="159">
        <f t="shared" si="14"/>
        <v>2368842.3697589696</v>
      </c>
      <c r="BT24" s="159">
        <f t="shared" si="15"/>
        <v>3230239.5951258675</v>
      </c>
    </row>
    <row r="25" spans="1:72" x14ac:dyDescent="0.2">
      <c r="A25" s="203">
        <v>40878</v>
      </c>
      <c r="B25" s="204">
        <f t="shared" si="0"/>
        <v>2011</v>
      </c>
      <c r="C25" s="202">
        <v>43716549</v>
      </c>
      <c r="D25" s="202">
        <f>VLOOKUP(B25,CDM!$I$5:$N$15,2,FALSE)/12</f>
        <v>90742.476147318026</v>
      </c>
      <c r="E25" s="202">
        <f t="shared" si="1"/>
        <v>43807291.476147316</v>
      </c>
      <c r="F25" s="205">
        <v>58745</v>
      </c>
      <c r="G25" s="205">
        <v>14776178</v>
      </c>
      <c r="H25" s="205">
        <v>5123</v>
      </c>
      <c r="I25" s="202">
        <f>VLOOKUP(B25,CDM!$I$5:$N$15,3,FALSE)/12</f>
        <v>46233.334936942432</v>
      </c>
      <c r="J25" s="202">
        <f t="shared" si="2"/>
        <v>14822411.334936943</v>
      </c>
      <c r="K25" s="205">
        <v>72129927</v>
      </c>
      <c r="L25" s="202">
        <f>VLOOKUP(B25,CDM!$I$5:$N$15,4,FALSE)/12</f>
        <v>184951.0927690852</v>
      </c>
      <c r="M25" s="86">
        <f t="shared" si="3"/>
        <v>72314878.092769086</v>
      </c>
      <c r="N25" s="205">
        <v>175026</v>
      </c>
      <c r="O25" s="205">
        <v>995</v>
      </c>
      <c r="P25" s="205">
        <v>1059138</v>
      </c>
      <c r="Q25" s="205">
        <v>2287</v>
      </c>
      <c r="R25" s="205">
        <v>15041</v>
      </c>
      <c r="S25" s="205">
        <v>274355</v>
      </c>
      <c r="T25" s="201">
        <v>0</v>
      </c>
      <c r="U25" s="201">
        <v>606</v>
      </c>
      <c r="V25" s="37">
        <f>'Economic (2020 Adj.)'!C37</f>
        <v>625936.9</v>
      </c>
      <c r="W25" s="37">
        <f>'Economic (2020 Adj.)'!D37</f>
        <v>6667.5</v>
      </c>
      <c r="X25" s="37">
        <f>'Economic (2020 Adj.)'!F37</f>
        <v>2903</v>
      </c>
      <c r="Y25" s="37">
        <f>'Economic (2020 Adj.)'!H37</f>
        <v>387.6</v>
      </c>
      <c r="Z25" s="37">
        <f>'Economic (2020 Adj.)'!E37</f>
        <v>6668.3</v>
      </c>
      <c r="AA25" s="37">
        <f>'Economic (2020 Adj.)'!G37</f>
        <v>2910.1</v>
      </c>
      <c r="AB25" s="37">
        <f>'Economic (2020 Adj.)'!I37</f>
        <v>386.4</v>
      </c>
      <c r="AC25" s="39">
        <f>Weather!D157</f>
        <v>2.4741935483870963</v>
      </c>
      <c r="AD25" s="39">
        <f>Weather!E157</f>
        <v>543.29999999999995</v>
      </c>
      <c r="AE25" s="39">
        <f>Weather!F157</f>
        <v>0</v>
      </c>
      <c r="AF25" s="39">
        <f>Weather!G157</f>
        <v>481.2999999999999</v>
      </c>
      <c r="AG25" s="39">
        <f>Weather!H157</f>
        <v>0</v>
      </c>
      <c r="AH25" s="39">
        <f>Weather!I157</f>
        <v>419.29999999999995</v>
      </c>
      <c r="AI25" s="39">
        <f>Weather!J157</f>
        <v>0</v>
      </c>
      <c r="AJ25" s="39">
        <f>Weather!K157</f>
        <v>357.29999999999995</v>
      </c>
      <c r="AK25" s="39">
        <f>Weather!L157</f>
        <v>0</v>
      </c>
      <c r="AL25" s="39">
        <f>Weather!M157</f>
        <v>295.3</v>
      </c>
      <c r="AM25" s="39">
        <f>Weather!N157</f>
        <v>0</v>
      </c>
      <c r="AN25" s="39">
        <f>Weather!O157</f>
        <v>233.4</v>
      </c>
      <c r="AO25" s="39">
        <f>Weather!P157</f>
        <v>9.9999999999999645E-2</v>
      </c>
      <c r="AP25" s="39">
        <f>Weather!Q157</f>
        <v>173.9</v>
      </c>
      <c r="AQ25" s="39">
        <f>Weather!R157</f>
        <v>2.5999999999999996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200">
        <v>1</v>
      </c>
      <c r="BD25" s="200">
        <v>0</v>
      </c>
      <c r="BE25" s="200">
        <v>0</v>
      </c>
      <c r="BF25" s="200">
        <v>0</v>
      </c>
      <c r="BG25" s="201">
        <f t="shared" si="4"/>
        <v>24</v>
      </c>
      <c r="BH25" s="200">
        <v>31</v>
      </c>
      <c r="BI25" s="200">
        <v>20</v>
      </c>
      <c r="BJ25" s="159">
        <f t="shared" si="5"/>
        <v>745.71949061447469</v>
      </c>
      <c r="BK25" s="159">
        <f t="shared" si="6"/>
        <v>24.055467439176603</v>
      </c>
      <c r="BL25" s="158">
        <f t="shared" si="7"/>
        <v>1413138.4347144295</v>
      </c>
      <c r="BM25" s="159">
        <f t="shared" si="8"/>
        <v>2893.3069168332895</v>
      </c>
      <c r="BN25" s="159">
        <f t="shared" si="9"/>
        <v>93.332481188170632</v>
      </c>
      <c r="BO25" s="159">
        <f t="shared" si="10"/>
        <v>478142.30112699815</v>
      </c>
      <c r="BP25" s="159">
        <f t="shared" si="11"/>
        <v>72678.269439968935</v>
      </c>
      <c r="BQ25" s="159">
        <f t="shared" si="12"/>
        <v>2344.4603045151271</v>
      </c>
      <c r="BR25" s="159">
        <f t="shared" si="13"/>
        <v>3633.9134719984468</v>
      </c>
      <c r="BS25" s="159">
        <f t="shared" si="14"/>
        <v>2332738.0029925513</v>
      </c>
      <c r="BT25" s="159">
        <f t="shared" si="15"/>
        <v>3615743.9046384543</v>
      </c>
    </row>
    <row r="26" spans="1:72" x14ac:dyDescent="0.2">
      <c r="A26" s="203">
        <v>40909</v>
      </c>
      <c r="B26" s="204">
        <f t="shared" si="0"/>
        <v>2012</v>
      </c>
      <c r="C26" s="202">
        <v>46828561</v>
      </c>
      <c r="D26" s="202">
        <f>VLOOKUP(B26,CDM!$I$5:$N$15,2,FALSE)/12</f>
        <v>242119.89726572137</v>
      </c>
      <c r="E26" s="202">
        <f t="shared" si="1"/>
        <v>47070680.897265725</v>
      </c>
      <c r="F26" s="207">
        <v>58846</v>
      </c>
      <c r="G26" s="205">
        <v>15377774</v>
      </c>
      <c r="H26" s="207">
        <v>5121</v>
      </c>
      <c r="I26" s="202">
        <f>VLOOKUP(B26,CDM!$I$5:$N$15,3,FALSE)/12</f>
        <v>114356.28165721649</v>
      </c>
      <c r="J26" s="202">
        <f t="shared" si="2"/>
        <v>15492130.281657217</v>
      </c>
      <c r="K26" s="205">
        <v>77199795</v>
      </c>
      <c r="L26" s="202">
        <f>VLOOKUP(B26,CDM!$I$5:$N$15,4,FALSE)/12</f>
        <v>661548.96300485171</v>
      </c>
      <c r="M26" s="86">
        <f t="shared" si="3"/>
        <v>77861343.963004857</v>
      </c>
      <c r="N26" s="205">
        <v>208709</v>
      </c>
      <c r="O26" s="207">
        <v>996</v>
      </c>
      <c r="P26" s="205">
        <v>1035847</v>
      </c>
      <c r="Q26" s="205">
        <v>2287</v>
      </c>
      <c r="R26" s="207">
        <v>15041</v>
      </c>
      <c r="S26" s="205">
        <v>372128</v>
      </c>
      <c r="T26" s="201">
        <v>0</v>
      </c>
      <c r="U26" s="201">
        <v>609</v>
      </c>
      <c r="V26" s="37">
        <f>'Economic (2020 Adj.)'!C38</f>
        <v>634944.30000000005</v>
      </c>
      <c r="W26" s="37">
        <f>'Economic (2020 Adj.)'!D38</f>
        <v>6673.6</v>
      </c>
      <c r="X26" s="37">
        <f>'Economic (2020 Adj.)'!F38</f>
        <v>2903.3</v>
      </c>
      <c r="Y26" s="37">
        <f>'Economic (2020 Adj.)'!H38</f>
        <v>390.1</v>
      </c>
      <c r="Z26" s="37">
        <f>'Economic (2020 Adj.)'!E38</f>
        <v>6635.9</v>
      </c>
      <c r="AA26" s="37">
        <f>'Economic (2020 Adj.)'!G38</f>
        <v>2898.2</v>
      </c>
      <c r="AB26" s="37">
        <f>'Economic (2020 Adj.)'!I38</f>
        <v>387.2</v>
      </c>
      <c r="AC26" s="39">
        <f>Weather!D158</f>
        <v>-0.34516129032258075</v>
      </c>
      <c r="AD26" s="39">
        <f>Weather!E158</f>
        <v>630.70000000000005</v>
      </c>
      <c r="AE26" s="39">
        <f>Weather!F158</f>
        <v>0</v>
      </c>
      <c r="AF26" s="39">
        <f>Weather!G158</f>
        <v>568.69999999999982</v>
      </c>
      <c r="AG26" s="39">
        <f>Weather!H158</f>
        <v>0</v>
      </c>
      <c r="AH26" s="39">
        <f>Weather!I158</f>
        <v>506.70000000000005</v>
      </c>
      <c r="AI26" s="39">
        <f>Weather!J158</f>
        <v>0</v>
      </c>
      <c r="AJ26" s="39">
        <f>Weather!K158</f>
        <v>444.70000000000005</v>
      </c>
      <c r="AK26" s="39">
        <f>Weather!L158</f>
        <v>0</v>
      </c>
      <c r="AL26" s="39">
        <f>Weather!M158</f>
        <v>382.7000000000001</v>
      </c>
      <c r="AM26" s="39">
        <f>Weather!N158</f>
        <v>0</v>
      </c>
      <c r="AN26" s="39">
        <f>Weather!O158</f>
        <v>320.70000000000005</v>
      </c>
      <c r="AO26" s="39">
        <f>Weather!P158</f>
        <v>0</v>
      </c>
      <c r="AP26" s="39">
        <f>Weather!Q158</f>
        <v>258.7</v>
      </c>
      <c r="AQ26" s="39">
        <f>Weather!R158</f>
        <v>0</v>
      </c>
      <c r="AR26" s="200">
        <v>1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200">
        <v>0</v>
      </c>
      <c r="BD26" s="200">
        <v>0</v>
      </c>
      <c r="BE26" s="200">
        <v>0</v>
      </c>
      <c r="BF26" s="200">
        <v>0</v>
      </c>
      <c r="BG26" s="201">
        <f t="shared" si="4"/>
        <v>25</v>
      </c>
      <c r="BH26" s="200">
        <v>31</v>
      </c>
      <c r="BI26" s="200">
        <v>21</v>
      </c>
      <c r="BJ26" s="159">
        <f t="shared" si="5"/>
        <v>799.89601497579656</v>
      </c>
      <c r="BK26" s="159">
        <f t="shared" si="6"/>
        <v>25.80309725728376</v>
      </c>
      <c r="BL26" s="158">
        <f t="shared" si="7"/>
        <v>1518409.0612021203</v>
      </c>
      <c r="BM26" s="159">
        <f t="shared" si="8"/>
        <v>3025.2158331687592</v>
      </c>
      <c r="BN26" s="159">
        <f t="shared" si="9"/>
        <v>97.587607521572878</v>
      </c>
      <c r="BO26" s="159">
        <f t="shared" si="10"/>
        <v>499746.13811797474</v>
      </c>
      <c r="BP26" s="159">
        <f t="shared" si="11"/>
        <v>78174.040123498853</v>
      </c>
      <c r="BQ26" s="159">
        <f t="shared" si="12"/>
        <v>2521.7432297902856</v>
      </c>
      <c r="BR26" s="159">
        <f t="shared" si="13"/>
        <v>3722.5733392142311</v>
      </c>
      <c r="BS26" s="159">
        <f t="shared" si="14"/>
        <v>2511656.2568711243</v>
      </c>
      <c r="BT26" s="159">
        <f t="shared" si="15"/>
        <v>3707683.0458573741</v>
      </c>
    </row>
    <row r="27" spans="1:72" x14ac:dyDescent="0.2">
      <c r="A27" s="203">
        <v>40940</v>
      </c>
      <c r="B27" s="204">
        <f t="shared" si="0"/>
        <v>2012</v>
      </c>
      <c r="C27" s="202">
        <v>40144723</v>
      </c>
      <c r="D27" s="202">
        <f>VLOOKUP(B27,CDM!$I$5:$N$15,2,FALSE)/12</f>
        <v>242119.89726572137</v>
      </c>
      <c r="E27" s="202">
        <f t="shared" si="1"/>
        <v>40386842.897265725</v>
      </c>
      <c r="F27" s="207">
        <v>58886</v>
      </c>
      <c r="G27" s="205">
        <v>14331621</v>
      </c>
      <c r="H27" s="207">
        <v>5127</v>
      </c>
      <c r="I27" s="202">
        <f>VLOOKUP(B27,CDM!$I$5:$N$15,3,FALSE)/12</f>
        <v>114356.28165721649</v>
      </c>
      <c r="J27" s="202">
        <f t="shared" si="2"/>
        <v>14445977.281657217</v>
      </c>
      <c r="K27" s="205">
        <v>72250757</v>
      </c>
      <c r="L27" s="202">
        <f>VLOOKUP(B27,CDM!$I$5:$N$15,4,FALSE)/12</f>
        <v>661548.96300485171</v>
      </c>
      <c r="M27" s="86">
        <f t="shared" si="3"/>
        <v>72912305.963004857</v>
      </c>
      <c r="N27" s="205">
        <v>186053</v>
      </c>
      <c r="O27" s="207">
        <v>995</v>
      </c>
      <c r="P27" s="205">
        <v>893228</v>
      </c>
      <c r="Q27" s="205">
        <v>2287</v>
      </c>
      <c r="R27" s="207">
        <v>15041</v>
      </c>
      <c r="S27" s="205">
        <v>271088</v>
      </c>
      <c r="T27" s="201">
        <v>0</v>
      </c>
      <c r="U27" s="201">
        <v>607</v>
      </c>
      <c r="V27" s="37">
        <f>'Economic (2020 Adj.)'!C39</f>
        <v>634944.30000000005</v>
      </c>
      <c r="W27" s="37">
        <f>'Economic (2020 Adj.)'!D39</f>
        <v>6670.7</v>
      </c>
      <c r="X27" s="37">
        <f>'Economic (2020 Adj.)'!F39</f>
        <v>2901.2</v>
      </c>
      <c r="Y27" s="37">
        <f>'Economic (2020 Adj.)'!H39</f>
        <v>388.4</v>
      </c>
      <c r="Z27" s="37">
        <f>'Economic (2020 Adj.)'!E39</f>
        <v>6598</v>
      </c>
      <c r="AA27" s="37">
        <f>'Economic (2020 Adj.)'!G39</f>
        <v>2881</v>
      </c>
      <c r="AB27" s="37">
        <f>'Economic (2020 Adj.)'!I39</f>
        <v>385.8</v>
      </c>
      <c r="AC27" s="39">
        <f>Weather!D159</f>
        <v>0.84827586206896544</v>
      </c>
      <c r="AD27" s="39">
        <f>Weather!E159</f>
        <v>555.39999999999986</v>
      </c>
      <c r="AE27" s="39">
        <f>Weather!F159</f>
        <v>0</v>
      </c>
      <c r="AF27" s="39">
        <f>Weather!G159</f>
        <v>497.39999999999992</v>
      </c>
      <c r="AG27" s="39">
        <f>Weather!H159</f>
        <v>0</v>
      </c>
      <c r="AH27" s="39">
        <f>Weather!I159</f>
        <v>439.4</v>
      </c>
      <c r="AI27" s="39">
        <f>Weather!J159</f>
        <v>0</v>
      </c>
      <c r="AJ27" s="39">
        <f>Weather!K159</f>
        <v>381.4</v>
      </c>
      <c r="AK27" s="39">
        <f>Weather!L159</f>
        <v>0</v>
      </c>
      <c r="AL27" s="39">
        <f>Weather!M159</f>
        <v>323.39999999999998</v>
      </c>
      <c r="AM27" s="39">
        <f>Weather!N159</f>
        <v>0</v>
      </c>
      <c r="AN27" s="39">
        <f>Weather!O159</f>
        <v>265.40000000000003</v>
      </c>
      <c r="AO27" s="39">
        <f>Weather!P159</f>
        <v>0</v>
      </c>
      <c r="AP27" s="39">
        <f>Weather!Q159</f>
        <v>207.40000000000006</v>
      </c>
      <c r="AQ27" s="39">
        <f>Weather!R159</f>
        <v>0</v>
      </c>
      <c r="AR27" s="200">
        <v>0</v>
      </c>
      <c r="AS27" s="200">
        <v>1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200">
        <v>0</v>
      </c>
      <c r="BD27" s="200">
        <v>0</v>
      </c>
      <c r="BE27" s="200">
        <v>0</v>
      </c>
      <c r="BF27" s="200">
        <v>0</v>
      </c>
      <c r="BG27" s="201">
        <f t="shared" si="4"/>
        <v>26</v>
      </c>
      <c r="BH27" s="200">
        <v>29</v>
      </c>
      <c r="BI27" s="200">
        <v>20</v>
      </c>
      <c r="BJ27" s="159">
        <f t="shared" si="5"/>
        <v>685.84795872135521</v>
      </c>
      <c r="BK27" s="159">
        <f t="shared" si="6"/>
        <v>23.649929611081212</v>
      </c>
      <c r="BL27" s="158">
        <f t="shared" si="7"/>
        <v>1392649.7550781285</v>
      </c>
      <c r="BM27" s="159">
        <f t="shared" si="8"/>
        <v>2817.6277124355797</v>
      </c>
      <c r="BN27" s="159">
        <f t="shared" si="9"/>
        <v>97.159576290882057</v>
      </c>
      <c r="BO27" s="159">
        <f t="shared" si="10"/>
        <v>498137.14764335233</v>
      </c>
      <c r="BP27" s="159">
        <f t="shared" si="11"/>
        <v>73278.699460306394</v>
      </c>
      <c r="BQ27" s="159">
        <f t="shared" si="12"/>
        <v>2526.8517055278066</v>
      </c>
      <c r="BR27" s="159">
        <f t="shared" si="13"/>
        <v>3663.9349730153199</v>
      </c>
      <c r="BS27" s="159">
        <f t="shared" si="14"/>
        <v>2514217.4470001673</v>
      </c>
      <c r="BT27" s="159">
        <f t="shared" si="15"/>
        <v>3645615.2981502428</v>
      </c>
    </row>
    <row r="28" spans="1:72" x14ac:dyDescent="0.2">
      <c r="A28" s="203">
        <v>40969</v>
      </c>
      <c r="B28" s="204">
        <f t="shared" si="0"/>
        <v>2012</v>
      </c>
      <c r="C28" s="202">
        <v>38792419</v>
      </c>
      <c r="D28" s="202">
        <f>VLOOKUP(B28,CDM!$I$5:$N$15,2,FALSE)/12</f>
        <v>242119.89726572137</v>
      </c>
      <c r="E28" s="202">
        <f t="shared" si="1"/>
        <v>39034538.897265725</v>
      </c>
      <c r="F28" s="205">
        <v>58950</v>
      </c>
      <c r="G28" s="205">
        <v>14211977</v>
      </c>
      <c r="H28" s="205">
        <v>5122</v>
      </c>
      <c r="I28" s="202">
        <f>VLOOKUP(B28,CDM!$I$5:$N$15,3,FALSE)/12</f>
        <v>114356.28165721649</v>
      </c>
      <c r="J28" s="202">
        <f t="shared" si="2"/>
        <v>14326333.281657217</v>
      </c>
      <c r="K28" s="205">
        <v>74228247</v>
      </c>
      <c r="L28" s="202">
        <f>VLOOKUP(B28,CDM!$I$5:$N$15,4,FALSE)/12</f>
        <v>661548.96300485171</v>
      </c>
      <c r="M28" s="86">
        <f t="shared" si="3"/>
        <v>74889795.963004857</v>
      </c>
      <c r="N28" s="205">
        <v>180847</v>
      </c>
      <c r="O28" s="205">
        <v>996</v>
      </c>
      <c r="P28" s="205">
        <v>852724</v>
      </c>
      <c r="Q28" s="205">
        <v>2287</v>
      </c>
      <c r="R28" s="205">
        <v>15041</v>
      </c>
      <c r="S28" s="205">
        <v>272285</v>
      </c>
      <c r="T28" s="201">
        <v>0</v>
      </c>
      <c r="U28" s="201">
        <v>605</v>
      </c>
      <c r="V28" s="37">
        <f>'Economic (2020 Adj.)'!C40</f>
        <v>634944.30000000005</v>
      </c>
      <c r="W28" s="37">
        <f>'Economic (2020 Adj.)'!D40</f>
        <v>6674</v>
      </c>
      <c r="X28" s="37">
        <f>'Economic (2020 Adj.)'!F40</f>
        <v>2907.4</v>
      </c>
      <c r="Y28" s="37">
        <f>'Economic (2020 Adj.)'!H40</f>
        <v>385</v>
      </c>
      <c r="Z28" s="37">
        <f>'Economic (2020 Adj.)'!E40</f>
        <v>6569.8</v>
      </c>
      <c r="AA28" s="37">
        <f>'Economic (2020 Adj.)'!G40</f>
        <v>2869.6</v>
      </c>
      <c r="AB28" s="37">
        <f>'Economic (2020 Adj.)'!I40</f>
        <v>380.7</v>
      </c>
      <c r="AC28" s="39">
        <f>Weather!D160</f>
        <v>6.112903225806452</v>
      </c>
      <c r="AD28" s="39">
        <f>Weather!E160</f>
        <v>430.49999999999994</v>
      </c>
      <c r="AE28" s="39">
        <f>Weather!F160</f>
        <v>0</v>
      </c>
      <c r="AF28" s="39">
        <f>Weather!G160</f>
        <v>368.49999999999994</v>
      </c>
      <c r="AG28" s="39">
        <f>Weather!H160</f>
        <v>0</v>
      </c>
      <c r="AH28" s="39">
        <f>Weather!I160</f>
        <v>306.5</v>
      </c>
      <c r="AI28" s="39">
        <f>Weather!J160</f>
        <v>0</v>
      </c>
      <c r="AJ28" s="39">
        <f>Weather!K160</f>
        <v>244.8</v>
      </c>
      <c r="AK28" s="39">
        <f>Weather!L160</f>
        <v>0.30000000000000071</v>
      </c>
      <c r="AL28" s="39">
        <f>Weather!M160</f>
        <v>184.89999999999998</v>
      </c>
      <c r="AM28" s="39">
        <f>Weather!N160</f>
        <v>2.4000000000000004</v>
      </c>
      <c r="AN28" s="39">
        <f>Weather!O160</f>
        <v>132.9</v>
      </c>
      <c r="AO28" s="39">
        <f>Weather!P160</f>
        <v>12.4</v>
      </c>
      <c r="AP28" s="39">
        <f>Weather!Q160</f>
        <v>93.1</v>
      </c>
      <c r="AQ28" s="39">
        <f>Weather!R160</f>
        <v>34.6</v>
      </c>
      <c r="AR28" s="200">
        <v>0</v>
      </c>
      <c r="AS28" s="200">
        <v>0</v>
      </c>
      <c r="AT28" s="200">
        <v>1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200">
        <v>0</v>
      </c>
      <c r="BD28" s="200">
        <v>1</v>
      </c>
      <c r="BE28" s="200">
        <v>0</v>
      </c>
      <c r="BF28" s="200">
        <v>1</v>
      </c>
      <c r="BG28" s="201">
        <f t="shared" si="4"/>
        <v>27</v>
      </c>
      <c r="BH28" s="200">
        <v>31</v>
      </c>
      <c r="BI28" s="200">
        <v>22</v>
      </c>
      <c r="BJ28" s="159">
        <f t="shared" si="5"/>
        <v>662.16350970764586</v>
      </c>
      <c r="BK28" s="159">
        <f t="shared" si="6"/>
        <v>21.360113216375673</v>
      </c>
      <c r="BL28" s="158">
        <f t="shared" si="7"/>
        <v>1259178.674105346</v>
      </c>
      <c r="BM28" s="159">
        <f t="shared" si="8"/>
        <v>2797.0193833770436</v>
      </c>
      <c r="BN28" s="159">
        <f t="shared" si="9"/>
        <v>90.226431721840115</v>
      </c>
      <c r="BO28" s="159">
        <f t="shared" si="10"/>
        <v>462139.78327926504</v>
      </c>
      <c r="BP28" s="159">
        <f t="shared" si="11"/>
        <v>75190.558195788006</v>
      </c>
      <c r="BQ28" s="159">
        <f t="shared" si="12"/>
        <v>2425.5018772834842</v>
      </c>
      <c r="BR28" s="159">
        <f t="shared" si="13"/>
        <v>3417.7526452630914</v>
      </c>
      <c r="BS28" s="159">
        <f t="shared" si="14"/>
        <v>2415799.8697743504</v>
      </c>
      <c r="BT28" s="159">
        <f t="shared" si="15"/>
        <v>3404081.6346820388</v>
      </c>
    </row>
    <row r="29" spans="1:72" x14ac:dyDescent="0.2">
      <c r="A29" s="203">
        <v>41000</v>
      </c>
      <c r="B29" s="204">
        <f t="shared" si="0"/>
        <v>2012</v>
      </c>
      <c r="C29" s="202">
        <v>37716766</v>
      </c>
      <c r="D29" s="202">
        <f>VLOOKUP(B29,CDM!$I$5:$N$15,2,FALSE)/12</f>
        <v>242119.89726572137</v>
      </c>
      <c r="E29" s="202">
        <f t="shared" si="1"/>
        <v>37958885.897265725</v>
      </c>
      <c r="F29" s="207">
        <v>59035</v>
      </c>
      <c r="G29" s="205">
        <v>13069683</v>
      </c>
      <c r="H29" s="207">
        <v>5123</v>
      </c>
      <c r="I29" s="202">
        <f>VLOOKUP(B29,CDM!$I$5:$N$15,3,FALSE)/12</f>
        <v>114356.28165721649</v>
      </c>
      <c r="J29" s="202">
        <f t="shared" si="2"/>
        <v>13184039.281657217</v>
      </c>
      <c r="K29" s="205">
        <v>69239673</v>
      </c>
      <c r="L29" s="202">
        <f>VLOOKUP(B29,CDM!$I$5:$N$15,4,FALSE)/12</f>
        <v>661548.96300485171</v>
      </c>
      <c r="M29" s="86">
        <f t="shared" si="3"/>
        <v>69901221.963004857</v>
      </c>
      <c r="N29" s="205">
        <v>191354</v>
      </c>
      <c r="O29" s="207">
        <v>996</v>
      </c>
      <c r="P29" s="205">
        <v>723442</v>
      </c>
      <c r="Q29" s="205">
        <v>2287</v>
      </c>
      <c r="R29" s="207">
        <v>15095</v>
      </c>
      <c r="S29" s="205">
        <v>270583</v>
      </c>
      <c r="T29" s="201">
        <v>0</v>
      </c>
      <c r="U29" s="201">
        <v>605</v>
      </c>
      <c r="V29" s="37">
        <f>'Economic (2020 Adj.)'!C41</f>
        <v>634944.30000000005</v>
      </c>
      <c r="W29" s="37">
        <f>'Economic (2020 Adj.)'!D41</f>
        <v>6685.8</v>
      </c>
      <c r="X29" s="37">
        <f>'Economic (2020 Adj.)'!F41</f>
        <v>2912.5</v>
      </c>
      <c r="Y29" s="37">
        <f>'Economic (2020 Adj.)'!H41</f>
        <v>382.5</v>
      </c>
      <c r="Z29" s="37">
        <f>'Economic (2020 Adj.)'!E41</f>
        <v>6603.3</v>
      </c>
      <c r="AA29" s="37">
        <f>'Economic (2020 Adj.)'!G41</f>
        <v>2883</v>
      </c>
      <c r="AB29" s="37">
        <f>'Economic (2020 Adj.)'!I41</f>
        <v>378.9</v>
      </c>
      <c r="AC29" s="39">
        <f>Weather!D161</f>
        <v>7.86</v>
      </c>
      <c r="AD29" s="39">
        <f>Weather!E161</f>
        <v>364.2</v>
      </c>
      <c r="AE29" s="39">
        <f>Weather!F161</f>
        <v>0</v>
      </c>
      <c r="AF29" s="39">
        <f>Weather!G161</f>
        <v>304.2</v>
      </c>
      <c r="AG29" s="39">
        <f>Weather!H161</f>
        <v>0</v>
      </c>
      <c r="AH29" s="39">
        <f>Weather!I161</f>
        <v>244.20000000000002</v>
      </c>
      <c r="AI29" s="39">
        <f>Weather!J161</f>
        <v>0</v>
      </c>
      <c r="AJ29" s="39">
        <f>Weather!K161</f>
        <v>186.6</v>
      </c>
      <c r="AK29" s="39">
        <f>Weather!L161</f>
        <v>2.4000000000000004</v>
      </c>
      <c r="AL29" s="39">
        <f>Weather!M161</f>
        <v>134.19999999999999</v>
      </c>
      <c r="AM29" s="39">
        <f>Weather!N161</f>
        <v>10</v>
      </c>
      <c r="AN29" s="39">
        <f>Weather!O161</f>
        <v>83.5</v>
      </c>
      <c r="AO29" s="39">
        <f>Weather!P161</f>
        <v>19.3</v>
      </c>
      <c r="AP29" s="39">
        <f>Weather!Q161</f>
        <v>38</v>
      </c>
      <c r="AQ29" s="39">
        <f>Weather!R161</f>
        <v>33.799999999999997</v>
      </c>
      <c r="AR29" s="200">
        <v>0</v>
      </c>
      <c r="AS29" s="200">
        <v>0</v>
      </c>
      <c r="AT29" s="200">
        <v>0</v>
      </c>
      <c r="AU29" s="200">
        <v>1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200">
        <v>0</v>
      </c>
      <c r="BD29" s="200">
        <v>1</v>
      </c>
      <c r="BE29" s="200">
        <v>0</v>
      </c>
      <c r="BF29" s="200">
        <v>1</v>
      </c>
      <c r="BG29" s="201">
        <f t="shared" si="4"/>
        <v>28</v>
      </c>
      <c r="BH29" s="200">
        <v>30</v>
      </c>
      <c r="BI29" s="200">
        <v>19</v>
      </c>
      <c r="BJ29" s="159">
        <f t="shared" si="5"/>
        <v>642.98951295444613</v>
      </c>
      <c r="BK29" s="159">
        <f t="shared" si="6"/>
        <v>21.432983765148204</v>
      </c>
      <c r="BL29" s="158">
        <f t="shared" si="7"/>
        <v>1265296.1965755241</v>
      </c>
      <c r="BM29" s="159">
        <f t="shared" si="8"/>
        <v>2573.499762181772</v>
      </c>
      <c r="BN29" s="159">
        <f t="shared" si="9"/>
        <v>85.783325406059063</v>
      </c>
      <c r="BO29" s="159">
        <f t="shared" si="10"/>
        <v>439467.97605524055</v>
      </c>
      <c r="BP29" s="159">
        <f t="shared" si="11"/>
        <v>70181.949762053075</v>
      </c>
      <c r="BQ29" s="159">
        <f t="shared" si="12"/>
        <v>2339.3983254017689</v>
      </c>
      <c r="BR29" s="159">
        <f t="shared" si="13"/>
        <v>3693.7868295817407</v>
      </c>
      <c r="BS29" s="159">
        <f t="shared" si="14"/>
        <v>2330040.7321001617</v>
      </c>
      <c r="BT29" s="159">
        <f t="shared" si="15"/>
        <v>3679011.6822634134</v>
      </c>
    </row>
    <row r="30" spans="1:72" x14ac:dyDescent="0.2">
      <c r="A30" s="203">
        <v>41030</v>
      </c>
      <c r="B30" s="204">
        <f t="shared" si="0"/>
        <v>2012</v>
      </c>
      <c r="C30" s="202">
        <v>42865233</v>
      </c>
      <c r="D30" s="202">
        <f>VLOOKUP(B30,CDM!$I$5:$N$15,2,FALSE)/12</f>
        <v>242119.89726572137</v>
      </c>
      <c r="E30" s="202">
        <f t="shared" si="1"/>
        <v>43107352.897265725</v>
      </c>
      <c r="F30" s="207">
        <v>59072</v>
      </c>
      <c r="G30" s="205">
        <v>13868621</v>
      </c>
      <c r="H30" s="207">
        <v>5123</v>
      </c>
      <c r="I30" s="202">
        <f>VLOOKUP(B30,CDM!$I$5:$N$15,3,FALSE)/12</f>
        <v>114356.28165721649</v>
      </c>
      <c r="J30" s="202">
        <f t="shared" si="2"/>
        <v>13982977.281657217</v>
      </c>
      <c r="K30" s="205">
        <v>75036444</v>
      </c>
      <c r="L30" s="202">
        <f>VLOOKUP(B30,CDM!$I$5:$N$15,4,FALSE)/12</f>
        <v>661548.96300485171</v>
      </c>
      <c r="M30" s="86">
        <f t="shared" si="3"/>
        <v>75697992.963004857</v>
      </c>
      <c r="N30" s="205">
        <v>200873</v>
      </c>
      <c r="O30" s="207">
        <v>998</v>
      </c>
      <c r="P30" s="205">
        <v>658589</v>
      </c>
      <c r="Q30" s="205">
        <v>2287</v>
      </c>
      <c r="R30" s="207">
        <v>15095</v>
      </c>
      <c r="S30" s="205">
        <v>271142</v>
      </c>
      <c r="T30" s="201">
        <v>0</v>
      </c>
      <c r="U30" s="201">
        <v>604</v>
      </c>
      <c r="V30" s="37">
        <f>'Economic (2020 Adj.)'!C42</f>
        <v>634944.30000000005</v>
      </c>
      <c r="W30" s="37">
        <f>'Economic (2020 Adj.)'!D42</f>
        <v>6690.1</v>
      </c>
      <c r="X30" s="37">
        <f>'Economic (2020 Adj.)'!F42</f>
        <v>2917.9</v>
      </c>
      <c r="Y30" s="37">
        <f>'Economic (2020 Adj.)'!H42</f>
        <v>376.3</v>
      </c>
      <c r="Z30" s="37">
        <f>'Economic (2020 Adj.)'!E42</f>
        <v>6658.1</v>
      </c>
      <c r="AA30" s="37">
        <f>'Economic (2020 Adj.)'!G42</f>
        <v>2902.3</v>
      </c>
      <c r="AB30" s="37">
        <f>'Economic (2020 Adj.)'!I42</f>
        <v>375.1</v>
      </c>
      <c r="AC30" s="39">
        <f>Weather!D162</f>
        <v>15.490322580645163</v>
      </c>
      <c r="AD30" s="39">
        <f>Weather!E162</f>
        <v>152.00000000000003</v>
      </c>
      <c r="AE30" s="39">
        <f>Weather!F162</f>
        <v>12.2</v>
      </c>
      <c r="AF30" s="39">
        <f>Weather!G162</f>
        <v>100.99999999999999</v>
      </c>
      <c r="AG30" s="39">
        <f>Weather!H162</f>
        <v>23.2</v>
      </c>
      <c r="AH30" s="39">
        <f>Weather!I162</f>
        <v>62</v>
      </c>
      <c r="AI30" s="39">
        <f>Weather!J162</f>
        <v>46.2</v>
      </c>
      <c r="AJ30" s="39">
        <f>Weather!K162</f>
        <v>31.1</v>
      </c>
      <c r="AK30" s="39">
        <f>Weather!L162</f>
        <v>77.3</v>
      </c>
      <c r="AL30" s="39">
        <f>Weather!M162</f>
        <v>11.399999999999997</v>
      </c>
      <c r="AM30" s="39">
        <f>Weather!N162</f>
        <v>119.6</v>
      </c>
      <c r="AN30" s="39">
        <f>Weather!O162</f>
        <v>1.8999999999999986</v>
      </c>
      <c r="AO30" s="39">
        <f>Weather!P162</f>
        <v>172.10000000000002</v>
      </c>
      <c r="AP30" s="39">
        <f>Weather!Q162</f>
        <v>0</v>
      </c>
      <c r="AQ30" s="39">
        <f>Weather!R162</f>
        <v>232.2</v>
      </c>
      <c r="AR30" s="200">
        <v>0</v>
      </c>
      <c r="AS30" s="200">
        <v>0</v>
      </c>
      <c r="AT30" s="200">
        <v>0</v>
      </c>
      <c r="AU30" s="200">
        <v>0</v>
      </c>
      <c r="AV30" s="200">
        <v>1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200">
        <v>0</v>
      </c>
      <c r="BD30" s="200">
        <v>1</v>
      </c>
      <c r="BE30" s="200">
        <v>0</v>
      </c>
      <c r="BF30" s="200">
        <v>1</v>
      </c>
      <c r="BG30" s="201">
        <f t="shared" si="4"/>
        <v>29</v>
      </c>
      <c r="BH30" s="200">
        <v>31</v>
      </c>
      <c r="BI30" s="200">
        <v>22</v>
      </c>
      <c r="BJ30" s="159">
        <f t="shared" si="5"/>
        <v>729.74256665197936</v>
      </c>
      <c r="BK30" s="159">
        <f t="shared" si="6"/>
        <v>23.540082795225139</v>
      </c>
      <c r="BL30" s="158">
        <f t="shared" si="7"/>
        <v>1390559.7708795394</v>
      </c>
      <c r="BM30" s="159">
        <f t="shared" si="8"/>
        <v>2729.4509626502472</v>
      </c>
      <c r="BN30" s="159">
        <f t="shared" si="9"/>
        <v>88.046805246782171</v>
      </c>
      <c r="BO30" s="159">
        <f t="shared" si="10"/>
        <v>451063.78327926504</v>
      </c>
      <c r="BP30" s="159">
        <f t="shared" si="11"/>
        <v>75849.692347700257</v>
      </c>
      <c r="BQ30" s="159">
        <f t="shared" si="12"/>
        <v>2446.7642692806535</v>
      </c>
      <c r="BR30" s="159">
        <f t="shared" si="13"/>
        <v>3447.7132885318297</v>
      </c>
      <c r="BS30" s="159">
        <f t="shared" si="14"/>
        <v>2441870.740742092</v>
      </c>
      <c r="BT30" s="159">
        <f t="shared" si="15"/>
        <v>3440817.8619547663</v>
      </c>
    </row>
    <row r="31" spans="1:72" x14ac:dyDescent="0.2">
      <c r="A31" s="203">
        <v>41061</v>
      </c>
      <c r="B31" s="204">
        <f t="shared" si="0"/>
        <v>2012</v>
      </c>
      <c r="C31" s="202">
        <v>52997688</v>
      </c>
      <c r="D31" s="202">
        <f>VLOOKUP(B31,CDM!$I$5:$N$15,2,FALSE)/12</f>
        <v>242119.89726572137</v>
      </c>
      <c r="E31" s="202">
        <f t="shared" si="1"/>
        <v>53239807.897265725</v>
      </c>
      <c r="F31" s="205">
        <v>59132</v>
      </c>
      <c r="G31" s="205">
        <v>14868354</v>
      </c>
      <c r="H31" s="205">
        <v>5127</v>
      </c>
      <c r="I31" s="202">
        <f>VLOOKUP(B31,CDM!$I$5:$N$15,3,FALSE)/12</f>
        <v>114356.28165721649</v>
      </c>
      <c r="J31" s="202">
        <f t="shared" si="2"/>
        <v>14982710.281657217</v>
      </c>
      <c r="K31" s="205">
        <v>77981189</v>
      </c>
      <c r="L31" s="202">
        <f>VLOOKUP(B31,CDM!$I$5:$N$15,4,FALSE)/12</f>
        <v>661548.96300485171</v>
      </c>
      <c r="M31" s="86">
        <f t="shared" si="3"/>
        <v>78642737.963004857</v>
      </c>
      <c r="N31" s="205">
        <v>208434</v>
      </c>
      <c r="O31" s="205">
        <v>999</v>
      </c>
      <c r="P31" s="205">
        <v>593850</v>
      </c>
      <c r="Q31" s="205">
        <v>2287</v>
      </c>
      <c r="R31" s="205">
        <v>15095</v>
      </c>
      <c r="S31" s="205">
        <v>270556</v>
      </c>
      <c r="T31" s="201">
        <v>0</v>
      </c>
      <c r="U31" s="201">
        <v>604</v>
      </c>
      <c r="V31" s="37">
        <f>'Economic (2020 Adj.)'!C43</f>
        <v>634944.30000000005</v>
      </c>
      <c r="W31" s="37">
        <f>'Economic (2020 Adj.)'!D43</f>
        <v>6693.3</v>
      </c>
      <c r="X31" s="37">
        <f>'Economic (2020 Adj.)'!F43</f>
        <v>2928.6</v>
      </c>
      <c r="Y31" s="37">
        <f>'Economic (2020 Adj.)'!H43</f>
        <v>371.5</v>
      </c>
      <c r="Z31" s="37">
        <f>'Economic (2020 Adj.)'!E43</f>
        <v>6737.2</v>
      </c>
      <c r="AA31" s="37">
        <f>'Economic (2020 Adj.)'!G43</f>
        <v>2937.8</v>
      </c>
      <c r="AB31" s="37">
        <f>'Economic (2020 Adj.)'!I43</f>
        <v>373.8</v>
      </c>
      <c r="AC31" s="39">
        <f>Weather!D163</f>
        <v>20.633333333333333</v>
      </c>
      <c r="AD31" s="39">
        <f>Weather!E163</f>
        <v>44.199999999999996</v>
      </c>
      <c r="AE31" s="39">
        <f>Weather!F163</f>
        <v>63.20000000000001</v>
      </c>
      <c r="AF31" s="39">
        <f>Weather!G163</f>
        <v>22.7</v>
      </c>
      <c r="AG31" s="39">
        <f>Weather!H163</f>
        <v>101.69999999999999</v>
      </c>
      <c r="AH31" s="39">
        <f>Weather!I163</f>
        <v>8</v>
      </c>
      <c r="AI31" s="39">
        <f>Weather!J163</f>
        <v>147</v>
      </c>
      <c r="AJ31" s="39">
        <f>Weather!K163</f>
        <v>1.0999999999999996</v>
      </c>
      <c r="AK31" s="39">
        <f>Weather!L163</f>
        <v>200.09999999999997</v>
      </c>
      <c r="AL31" s="39">
        <f>Weather!M163</f>
        <v>0</v>
      </c>
      <c r="AM31" s="39">
        <f>Weather!N163</f>
        <v>259</v>
      </c>
      <c r="AN31" s="39">
        <f>Weather!O163</f>
        <v>0</v>
      </c>
      <c r="AO31" s="39">
        <f>Weather!P163</f>
        <v>319</v>
      </c>
      <c r="AP31" s="39">
        <f>Weather!Q163</f>
        <v>0</v>
      </c>
      <c r="AQ31" s="39">
        <f>Weather!R163</f>
        <v>379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1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200">
        <v>0</v>
      </c>
      <c r="BD31" s="200">
        <v>0</v>
      </c>
      <c r="BE31" s="200">
        <v>0</v>
      </c>
      <c r="BF31" s="200">
        <v>0</v>
      </c>
      <c r="BG31" s="201">
        <f t="shared" si="4"/>
        <v>30</v>
      </c>
      <c r="BH31" s="200">
        <v>30</v>
      </c>
      <c r="BI31" s="200">
        <v>21</v>
      </c>
      <c r="BJ31" s="159">
        <f t="shared" si="5"/>
        <v>900.3552712112853</v>
      </c>
      <c r="BK31" s="159">
        <f t="shared" si="6"/>
        <v>30.011842373709509</v>
      </c>
      <c r="BL31" s="158">
        <f t="shared" si="7"/>
        <v>1774660.2632421909</v>
      </c>
      <c r="BM31" s="159">
        <f t="shared" si="8"/>
        <v>2922.3152490066741</v>
      </c>
      <c r="BN31" s="159">
        <f t="shared" si="9"/>
        <v>97.410508300222475</v>
      </c>
      <c r="BO31" s="159">
        <f t="shared" si="10"/>
        <v>499423.67605524056</v>
      </c>
      <c r="BP31" s="159">
        <f t="shared" si="11"/>
        <v>78721.459422427288</v>
      </c>
      <c r="BQ31" s="159">
        <f t="shared" si="12"/>
        <v>2624.0486474142431</v>
      </c>
      <c r="BR31" s="159">
        <f t="shared" si="13"/>
        <v>3748.6409248774899</v>
      </c>
      <c r="BS31" s="159">
        <f t="shared" si="14"/>
        <v>2621424.5987668284</v>
      </c>
      <c r="BT31" s="159">
        <f t="shared" si="15"/>
        <v>3744892.2839526124</v>
      </c>
    </row>
    <row r="32" spans="1:72" x14ac:dyDescent="0.2">
      <c r="A32" s="203">
        <v>41091</v>
      </c>
      <c r="B32" s="204">
        <f t="shared" si="0"/>
        <v>2012</v>
      </c>
      <c r="C32" s="202">
        <v>63233816</v>
      </c>
      <c r="D32" s="202">
        <f>VLOOKUP(B32,CDM!$I$5:$N$15,2,FALSE)/12</f>
        <v>242119.89726572137</v>
      </c>
      <c r="E32" s="202">
        <f t="shared" si="1"/>
        <v>63475935.897265725</v>
      </c>
      <c r="F32" s="207">
        <v>59180</v>
      </c>
      <c r="G32" s="205">
        <v>16622947</v>
      </c>
      <c r="H32" s="207">
        <v>5135</v>
      </c>
      <c r="I32" s="202">
        <f>VLOOKUP(B32,CDM!$I$5:$N$15,3,FALSE)/12</f>
        <v>114356.28165721649</v>
      </c>
      <c r="J32" s="202">
        <f t="shared" si="2"/>
        <v>16737303.281657217</v>
      </c>
      <c r="K32" s="205">
        <v>84647767</v>
      </c>
      <c r="L32" s="202">
        <f>VLOOKUP(B32,CDM!$I$5:$N$15,4,FALSE)/12</f>
        <v>661548.96300485171</v>
      </c>
      <c r="M32" s="86">
        <f t="shared" si="3"/>
        <v>85309315.963004857</v>
      </c>
      <c r="N32" s="205">
        <v>214820</v>
      </c>
      <c r="O32" s="207">
        <v>1000</v>
      </c>
      <c r="P32" s="205">
        <v>638139</v>
      </c>
      <c r="Q32" s="205">
        <v>2289</v>
      </c>
      <c r="R32" s="207">
        <v>15095</v>
      </c>
      <c r="S32" s="205">
        <v>271142</v>
      </c>
      <c r="T32" s="201">
        <v>0</v>
      </c>
      <c r="U32" s="201">
        <v>604</v>
      </c>
      <c r="V32" s="37">
        <f>'Economic (2020 Adj.)'!C44</f>
        <v>634944.30000000005</v>
      </c>
      <c r="W32" s="37">
        <f>'Economic (2020 Adj.)'!D44</f>
        <v>6694.6</v>
      </c>
      <c r="X32" s="37">
        <f>'Economic (2020 Adj.)'!F44</f>
        <v>2949.2</v>
      </c>
      <c r="Y32" s="37">
        <f>'Economic (2020 Adj.)'!H44</f>
        <v>368.7</v>
      </c>
      <c r="Z32" s="37">
        <f>'Economic (2020 Adj.)'!E44</f>
        <v>6778.6</v>
      </c>
      <c r="AA32" s="37">
        <f>'Economic (2020 Adj.)'!G44</f>
        <v>2965.9</v>
      </c>
      <c r="AB32" s="37">
        <f>'Economic (2020 Adj.)'!I44</f>
        <v>372.6</v>
      </c>
      <c r="AC32" s="39">
        <f>Weather!D164</f>
        <v>24.2258064516129</v>
      </c>
      <c r="AD32" s="39">
        <f>Weather!E164</f>
        <v>0</v>
      </c>
      <c r="AE32" s="39">
        <f>Weather!F164</f>
        <v>131</v>
      </c>
      <c r="AF32" s="39">
        <f>Weather!G164</f>
        <v>0</v>
      </c>
      <c r="AG32" s="39">
        <f>Weather!H164</f>
        <v>193</v>
      </c>
      <c r="AH32" s="39">
        <f>Weather!I164</f>
        <v>0</v>
      </c>
      <c r="AI32" s="39">
        <f>Weather!J164</f>
        <v>255</v>
      </c>
      <c r="AJ32" s="39">
        <f>Weather!K164</f>
        <v>0</v>
      </c>
      <c r="AK32" s="39">
        <f>Weather!L164</f>
        <v>317</v>
      </c>
      <c r="AL32" s="39">
        <f>Weather!M164</f>
        <v>0</v>
      </c>
      <c r="AM32" s="39">
        <f>Weather!N164</f>
        <v>379</v>
      </c>
      <c r="AN32" s="39">
        <f>Weather!O164</f>
        <v>0</v>
      </c>
      <c r="AO32" s="39">
        <f>Weather!P164</f>
        <v>441</v>
      </c>
      <c r="AP32" s="39">
        <f>Weather!Q164</f>
        <v>0</v>
      </c>
      <c r="AQ32" s="39">
        <f>Weather!R164</f>
        <v>503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1</v>
      </c>
      <c r="AY32" s="200">
        <v>0</v>
      </c>
      <c r="AZ32" s="200">
        <v>0</v>
      </c>
      <c r="BA32" s="200">
        <v>0</v>
      </c>
      <c r="BB32" s="200">
        <v>0</v>
      </c>
      <c r="BC32" s="200">
        <v>0</v>
      </c>
      <c r="BD32" s="200">
        <v>0</v>
      </c>
      <c r="BE32" s="200">
        <v>0</v>
      </c>
      <c r="BF32" s="200">
        <v>0</v>
      </c>
      <c r="BG32" s="201">
        <f t="shared" si="4"/>
        <v>31</v>
      </c>
      <c r="BH32" s="200">
        <v>31</v>
      </c>
      <c r="BI32" s="200">
        <v>21</v>
      </c>
      <c r="BJ32" s="159">
        <f t="shared" si="5"/>
        <v>1072.5910087405496</v>
      </c>
      <c r="BK32" s="159">
        <f t="shared" si="6"/>
        <v>34.599709959372568</v>
      </c>
      <c r="BL32" s="158">
        <f t="shared" si="7"/>
        <v>2047610.8353956686</v>
      </c>
      <c r="BM32" s="159">
        <f t="shared" si="8"/>
        <v>3259.4553615690784</v>
      </c>
      <c r="BN32" s="159">
        <f t="shared" si="9"/>
        <v>105.14372134093801</v>
      </c>
      <c r="BO32" s="159">
        <f t="shared" si="10"/>
        <v>539913.00908571668</v>
      </c>
      <c r="BP32" s="159">
        <f t="shared" si="11"/>
        <v>85309.315963004861</v>
      </c>
      <c r="BQ32" s="159">
        <f t="shared" si="12"/>
        <v>2751.9134181614472</v>
      </c>
      <c r="BR32" s="159">
        <f t="shared" si="13"/>
        <v>4062.3483791907079</v>
      </c>
      <c r="BS32" s="159">
        <f t="shared" si="14"/>
        <v>2751913.4181614472</v>
      </c>
      <c r="BT32" s="159">
        <f t="shared" si="15"/>
        <v>4062348.3791907076</v>
      </c>
    </row>
    <row r="33" spans="1:72" x14ac:dyDescent="0.2">
      <c r="A33" s="203">
        <v>41122</v>
      </c>
      <c r="B33" s="204">
        <f t="shared" si="0"/>
        <v>2012</v>
      </c>
      <c r="C33" s="202">
        <v>57288251</v>
      </c>
      <c r="D33" s="202">
        <f>VLOOKUP(B33,CDM!$I$5:$N$15,2,FALSE)/12</f>
        <v>242119.89726572137</v>
      </c>
      <c r="E33" s="202">
        <f t="shared" si="1"/>
        <v>57530370.897265725</v>
      </c>
      <c r="F33" s="207">
        <v>59175</v>
      </c>
      <c r="G33" s="205">
        <v>15780828</v>
      </c>
      <c r="H33" s="207">
        <v>5147</v>
      </c>
      <c r="I33" s="202">
        <f>VLOOKUP(B33,CDM!$I$5:$N$15,3,FALSE)/12</f>
        <v>114356.28165721649</v>
      </c>
      <c r="J33" s="202">
        <f t="shared" si="2"/>
        <v>15895184.281657217</v>
      </c>
      <c r="K33" s="205">
        <v>81855567</v>
      </c>
      <c r="L33" s="202">
        <f>VLOOKUP(B33,CDM!$I$5:$N$15,4,FALSE)/12</f>
        <v>661548.96300485171</v>
      </c>
      <c r="M33" s="86">
        <f t="shared" si="3"/>
        <v>82517115.963004857</v>
      </c>
      <c r="N33" s="205">
        <v>226247</v>
      </c>
      <c r="O33" s="207">
        <v>999</v>
      </c>
      <c r="P33" s="205">
        <v>717791</v>
      </c>
      <c r="Q33" s="205">
        <v>2289</v>
      </c>
      <c r="R33" s="207">
        <v>15096</v>
      </c>
      <c r="S33" s="205">
        <v>270450</v>
      </c>
      <c r="T33" s="201">
        <v>0</v>
      </c>
      <c r="U33" s="201">
        <v>604</v>
      </c>
      <c r="V33" s="37">
        <f>'Economic (2020 Adj.)'!C45</f>
        <v>634944.30000000005</v>
      </c>
      <c r="W33" s="37">
        <f>'Economic (2020 Adj.)'!D45</f>
        <v>6703.3</v>
      </c>
      <c r="X33" s="37">
        <f>'Economic (2020 Adj.)'!F45</f>
        <v>2968.4</v>
      </c>
      <c r="Y33" s="37">
        <f>'Economic (2020 Adj.)'!H45</f>
        <v>371.3</v>
      </c>
      <c r="Z33" s="37">
        <f>'Economic (2020 Adj.)'!E45</f>
        <v>6797.9</v>
      </c>
      <c r="AA33" s="37">
        <f>'Economic (2020 Adj.)'!G45</f>
        <v>2997.9</v>
      </c>
      <c r="AB33" s="37">
        <f>'Economic (2020 Adj.)'!I45</f>
        <v>374.1</v>
      </c>
      <c r="AC33" s="39">
        <f>Weather!D165</f>
        <v>22.219354838709677</v>
      </c>
      <c r="AD33" s="39">
        <f>Weather!E165</f>
        <v>2.7000000000000028</v>
      </c>
      <c r="AE33" s="39">
        <f>Weather!F165</f>
        <v>71.5</v>
      </c>
      <c r="AF33" s="39">
        <f>Weather!G165</f>
        <v>0</v>
      </c>
      <c r="AG33" s="39">
        <f>Weather!H165</f>
        <v>130.80000000000001</v>
      </c>
      <c r="AH33" s="39">
        <f>Weather!I165</f>
        <v>0</v>
      </c>
      <c r="AI33" s="39">
        <f>Weather!J165</f>
        <v>192.8</v>
      </c>
      <c r="AJ33" s="39">
        <f>Weather!K165</f>
        <v>0</v>
      </c>
      <c r="AK33" s="39">
        <f>Weather!L165</f>
        <v>254.8</v>
      </c>
      <c r="AL33" s="39">
        <f>Weather!M165</f>
        <v>0</v>
      </c>
      <c r="AM33" s="39">
        <f>Weather!N165</f>
        <v>316.8</v>
      </c>
      <c r="AN33" s="39">
        <f>Weather!O165</f>
        <v>0</v>
      </c>
      <c r="AO33" s="39">
        <f>Weather!P165</f>
        <v>378.8</v>
      </c>
      <c r="AP33" s="39">
        <f>Weather!Q165</f>
        <v>0</v>
      </c>
      <c r="AQ33" s="39">
        <f>Weather!R165</f>
        <v>440.80000000000007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1</v>
      </c>
      <c r="AZ33" s="200">
        <v>0</v>
      </c>
      <c r="BA33" s="200">
        <v>0</v>
      </c>
      <c r="BB33" s="200">
        <v>0</v>
      </c>
      <c r="BC33" s="200">
        <v>0</v>
      </c>
      <c r="BD33" s="200">
        <v>0</v>
      </c>
      <c r="BE33" s="200">
        <v>0</v>
      </c>
      <c r="BF33" s="200">
        <v>0</v>
      </c>
      <c r="BG33" s="201">
        <f t="shared" si="4"/>
        <v>32</v>
      </c>
      <c r="BH33" s="200">
        <v>31</v>
      </c>
      <c r="BI33" s="200">
        <v>22</v>
      </c>
      <c r="BJ33" s="159">
        <f t="shared" si="5"/>
        <v>972.20736624023198</v>
      </c>
      <c r="BK33" s="159">
        <f t="shared" si="6"/>
        <v>31.361527943233291</v>
      </c>
      <c r="BL33" s="158">
        <f t="shared" si="7"/>
        <v>1855818.4160408298</v>
      </c>
      <c r="BM33" s="159">
        <f t="shared" si="8"/>
        <v>3088.2425260651285</v>
      </c>
      <c r="BN33" s="159">
        <f t="shared" si="9"/>
        <v>99.620726647262202</v>
      </c>
      <c r="BO33" s="159">
        <f t="shared" si="10"/>
        <v>512747.88005345862</v>
      </c>
      <c r="BP33" s="159">
        <f t="shared" si="11"/>
        <v>82599.71567868354</v>
      </c>
      <c r="BQ33" s="159">
        <f t="shared" si="12"/>
        <v>2664.5069573768883</v>
      </c>
      <c r="BR33" s="159">
        <f t="shared" si="13"/>
        <v>3754.532530849252</v>
      </c>
      <c r="BS33" s="159">
        <f t="shared" si="14"/>
        <v>2661842.4504195116</v>
      </c>
      <c r="BT33" s="159">
        <f t="shared" si="15"/>
        <v>3750777.9983184026</v>
      </c>
    </row>
    <row r="34" spans="1:72" x14ac:dyDescent="0.2">
      <c r="A34" s="203">
        <v>41153</v>
      </c>
      <c r="B34" s="204">
        <f t="shared" si="0"/>
        <v>2012</v>
      </c>
      <c r="C34" s="202">
        <v>46380786</v>
      </c>
      <c r="D34" s="202">
        <f>VLOOKUP(B34,CDM!$I$5:$N$15,2,FALSE)/12</f>
        <v>242119.89726572137</v>
      </c>
      <c r="E34" s="202">
        <f t="shared" si="1"/>
        <v>46622905.897265725</v>
      </c>
      <c r="F34" s="205">
        <v>59185</v>
      </c>
      <c r="G34" s="205">
        <v>14057851</v>
      </c>
      <c r="H34" s="205">
        <v>5148</v>
      </c>
      <c r="I34" s="202">
        <f>VLOOKUP(B34,CDM!$I$5:$N$15,3,FALSE)/12</f>
        <v>114356.28165721649</v>
      </c>
      <c r="J34" s="202">
        <f t="shared" si="2"/>
        <v>14172207.281657217</v>
      </c>
      <c r="K34" s="205">
        <v>74012181</v>
      </c>
      <c r="L34" s="202">
        <f>VLOOKUP(B34,CDM!$I$5:$N$15,4,FALSE)/12</f>
        <v>661548.96300485171</v>
      </c>
      <c r="M34" s="86">
        <f t="shared" si="3"/>
        <v>74673729.963004857</v>
      </c>
      <c r="N34" s="205">
        <v>209543</v>
      </c>
      <c r="O34" s="205">
        <v>999</v>
      </c>
      <c r="P34" s="205">
        <v>792296</v>
      </c>
      <c r="Q34" s="205">
        <v>2289</v>
      </c>
      <c r="R34" s="205">
        <v>15096</v>
      </c>
      <c r="S34" s="205">
        <v>270145</v>
      </c>
      <c r="T34" s="201">
        <v>0</v>
      </c>
      <c r="U34" s="201">
        <v>603</v>
      </c>
      <c r="V34" s="37">
        <f>'Economic (2020 Adj.)'!C46</f>
        <v>634944.30000000005</v>
      </c>
      <c r="W34" s="37">
        <f>'Economic (2020 Adj.)'!D46</f>
        <v>6707.4</v>
      </c>
      <c r="X34" s="37">
        <f>'Economic (2020 Adj.)'!F46</f>
        <v>2985.6</v>
      </c>
      <c r="Y34" s="37">
        <f>'Economic (2020 Adj.)'!H46</f>
        <v>376.3</v>
      </c>
      <c r="Z34" s="37">
        <f>'Economic (2020 Adj.)'!E46</f>
        <v>6763.1</v>
      </c>
      <c r="AA34" s="37">
        <f>'Economic (2020 Adj.)'!G46</f>
        <v>3001.5</v>
      </c>
      <c r="AB34" s="37">
        <f>'Economic (2020 Adj.)'!I46</f>
        <v>376.1</v>
      </c>
      <c r="AC34" s="39">
        <f>Weather!D166</f>
        <v>17.386666666666663</v>
      </c>
      <c r="AD34" s="39">
        <f>Weather!E166</f>
        <v>97.299999999999983</v>
      </c>
      <c r="AE34" s="39">
        <f>Weather!F166</f>
        <v>18.900000000000002</v>
      </c>
      <c r="AF34" s="39">
        <f>Weather!G166</f>
        <v>58.400000000000006</v>
      </c>
      <c r="AG34" s="39">
        <f>Weather!H166</f>
        <v>40</v>
      </c>
      <c r="AH34" s="39">
        <f>Weather!I166</f>
        <v>28.299999999999997</v>
      </c>
      <c r="AI34" s="39">
        <f>Weather!J166</f>
        <v>69.900000000000006</v>
      </c>
      <c r="AJ34" s="39">
        <f>Weather!K166</f>
        <v>11.3</v>
      </c>
      <c r="AK34" s="39">
        <f>Weather!L166</f>
        <v>112.89999999999999</v>
      </c>
      <c r="AL34" s="39">
        <f>Weather!M166</f>
        <v>0.90000000000000036</v>
      </c>
      <c r="AM34" s="39">
        <f>Weather!N166</f>
        <v>162.5</v>
      </c>
      <c r="AN34" s="39">
        <f>Weather!O166</f>
        <v>0</v>
      </c>
      <c r="AO34" s="39">
        <f>Weather!P166</f>
        <v>221.6</v>
      </c>
      <c r="AP34" s="39">
        <f>Weather!Q166</f>
        <v>0</v>
      </c>
      <c r="AQ34" s="39">
        <f>Weather!R166</f>
        <v>281.59999999999997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1</v>
      </c>
      <c r="BA34" s="200">
        <v>0</v>
      </c>
      <c r="BB34" s="200">
        <v>0</v>
      </c>
      <c r="BC34" s="200">
        <v>0</v>
      </c>
      <c r="BD34" s="200">
        <v>0</v>
      </c>
      <c r="BE34" s="200">
        <v>1</v>
      </c>
      <c r="BF34" s="200">
        <v>1</v>
      </c>
      <c r="BG34" s="201">
        <f t="shared" si="4"/>
        <v>33</v>
      </c>
      <c r="BH34" s="200">
        <v>30</v>
      </c>
      <c r="BI34" s="200">
        <v>19</v>
      </c>
      <c r="BJ34" s="159">
        <f t="shared" si="5"/>
        <v>787.74868458673188</v>
      </c>
      <c r="BK34" s="159">
        <f t="shared" si="6"/>
        <v>26.258289486224395</v>
      </c>
      <c r="BL34" s="158">
        <f t="shared" si="7"/>
        <v>1554096.8632421908</v>
      </c>
      <c r="BM34" s="159">
        <f t="shared" si="8"/>
        <v>2752.954017415932</v>
      </c>
      <c r="BN34" s="159">
        <f t="shared" si="9"/>
        <v>91.765133913864403</v>
      </c>
      <c r="BO34" s="159">
        <f t="shared" si="10"/>
        <v>472406.9093885739</v>
      </c>
      <c r="BP34" s="159">
        <f t="shared" si="11"/>
        <v>74748.478441446307</v>
      </c>
      <c r="BQ34" s="159">
        <f t="shared" si="12"/>
        <v>2491.6159480482102</v>
      </c>
      <c r="BR34" s="159">
        <f t="shared" si="13"/>
        <v>3934.1304442866476</v>
      </c>
      <c r="BS34" s="159">
        <f t="shared" si="14"/>
        <v>2489124.3321001618</v>
      </c>
      <c r="BT34" s="159">
        <f t="shared" si="15"/>
        <v>3930196.3138423609</v>
      </c>
    </row>
    <row r="35" spans="1:72" x14ac:dyDescent="0.2">
      <c r="A35" s="203">
        <v>41183</v>
      </c>
      <c r="B35" s="204">
        <f t="shared" si="0"/>
        <v>2012</v>
      </c>
      <c r="C35" s="202">
        <v>41744479</v>
      </c>
      <c r="D35" s="202">
        <f>VLOOKUP(B35,CDM!$I$5:$N$15,2,FALSE)/12</f>
        <v>242119.89726572137</v>
      </c>
      <c r="E35" s="202">
        <f t="shared" si="1"/>
        <v>41986598.897265725</v>
      </c>
      <c r="F35" s="207">
        <v>59026</v>
      </c>
      <c r="G35" s="205">
        <v>13542230</v>
      </c>
      <c r="H35" s="207">
        <v>5150</v>
      </c>
      <c r="I35" s="202">
        <f>VLOOKUP(B35,CDM!$I$5:$N$15,3,FALSE)/12</f>
        <v>114356.28165721649</v>
      </c>
      <c r="J35" s="202">
        <f t="shared" si="2"/>
        <v>13656586.281657217</v>
      </c>
      <c r="K35" s="205">
        <v>72712948</v>
      </c>
      <c r="L35" s="202">
        <f>VLOOKUP(B35,CDM!$I$5:$N$15,4,FALSE)/12</f>
        <v>661548.96300485171</v>
      </c>
      <c r="M35" s="86">
        <f t="shared" si="3"/>
        <v>73374496.963004857</v>
      </c>
      <c r="N35" s="205">
        <v>222776</v>
      </c>
      <c r="O35" s="207">
        <v>998</v>
      </c>
      <c r="P35" s="205">
        <v>919844</v>
      </c>
      <c r="Q35" s="205">
        <v>2289</v>
      </c>
      <c r="R35" s="207">
        <v>15096</v>
      </c>
      <c r="S35" s="205">
        <v>270729</v>
      </c>
      <c r="T35" s="201">
        <v>0</v>
      </c>
      <c r="U35" s="201">
        <v>603</v>
      </c>
      <c r="V35" s="37">
        <f>'Economic (2020 Adj.)'!C47</f>
        <v>634944.30000000005</v>
      </c>
      <c r="W35" s="37">
        <f>'Economic (2020 Adj.)'!D47</f>
        <v>6710</v>
      </c>
      <c r="X35" s="37">
        <f>'Economic (2020 Adj.)'!F47</f>
        <v>3002.1</v>
      </c>
      <c r="Y35" s="37">
        <f>'Economic (2020 Adj.)'!H47</f>
        <v>377.5</v>
      </c>
      <c r="Z35" s="37">
        <f>'Economic (2020 Adj.)'!E47</f>
        <v>6740.9</v>
      </c>
      <c r="AA35" s="37">
        <f>'Economic (2020 Adj.)'!G47</f>
        <v>3012.7</v>
      </c>
      <c r="AB35" s="37">
        <f>'Economic (2020 Adj.)'!I47</f>
        <v>375.9</v>
      </c>
      <c r="AC35" s="39">
        <f>Weather!D167</f>
        <v>10.816129032258065</v>
      </c>
      <c r="AD35" s="39">
        <f>Weather!E167</f>
        <v>284.69999999999993</v>
      </c>
      <c r="AE35" s="39">
        <f>Weather!F167</f>
        <v>0</v>
      </c>
      <c r="AF35" s="39">
        <f>Weather!G167</f>
        <v>223.20000000000002</v>
      </c>
      <c r="AG35" s="39">
        <f>Weather!H167</f>
        <v>0.5</v>
      </c>
      <c r="AH35" s="39">
        <f>Weather!I167</f>
        <v>164.50000000000003</v>
      </c>
      <c r="AI35" s="39">
        <f>Weather!J167</f>
        <v>3.8000000000000007</v>
      </c>
      <c r="AJ35" s="39">
        <f>Weather!K167</f>
        <v>110.60000000000001</v>
      </c>
      <c r="AK35" s="39">
        <f>Weather!L167</f>
        <v>11.9</v>
      </c>
      <c r="AL35" s="39">
        <f>Weather!M167</f>
        <v>66.599999999999994</v>
      </c>
      <c r="AM35" s="39">
        <f>Weather!N167</f>
        <v>29.900000000000006</v>
      </c>
      <c r="AN35" s="39">
        <f>Weather!O167</f>
        <v>29.7</v>
      </c>
      <c r="AO35" s="39">
        <f>Weather!P167</f>
        <v>55</v>
      </c>
      <c r="AP35" s="39">
        <f>Weather!Q167</f>
        <v>9.1999999999999993</v>
      </c>
      <c r="AQ35" s="39">
        <f>Weather!R167</f>
        <v>96.5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1</v>
      </c>
      <c r="BB35" s="200">
        <v>0</v>
      </c>
      <c r="BC35" s="200">
        <v>0</v>
      </c>
      <c r="BD35" s="200">
        <v>0</v>
      </c>
      <c r="BE35" s="200">
        <v>1</v>
      </c>
      <c r="BF35" s="200">
        <v>1</v>
      </c>
      <c r="BG35" s="201">
        <f t="shared" si="4"/>
        <v>34</v>
      </c>
      <c r="BH35" s="200">
        <v>31</v>
      </c>
      <c r="BI35" s="200">
        <v>22</v>
      </c>
      <c r="BJ35" s="159">
        <f t="shared" si="5"/>
        <v>711.32380471767908</v>
      </c>
      <c r="BK35" s="159">
        <f t="shared" si="6"/>
        <v>22.945929184441262</v>
      </c>
      <c r="BL35" s="158">
        <f t="shared" si="7"/>
        <v>1354406.4160408298</v>
      </c>
      <c r="BM35" s="159">
        <f t="shared" si="8"/>
        <v>2651.7643265353818</v>
      </c>
      <c r="BN35" s="159">
        <f t="shared" si="9"/>
        <v>85.540784726947805</v>
      </c>
      <c r="BO35" s="159">
        <f t="shared" si="10"/>
        <v>440535.04134378122</v>
      </c>
      <c r="BP35" s="159">
        <f t="shared" si="11"/>
        <v>73521.540043091038</v>
      </c>
      <c r="BQ35" s="159">
        <f t="shared" si="12"/>
        <v>2371.6625820351946</v>
      </c>
      <c r="BR35" s="159">
        <f t="shared" si="13"/>
        <v>3341.8881837768654</v>
      </c>
      <c r="BS35" s="159">
        <f t="shared" si="14"/>
        <v>2366919.2568711243</v>
      </c>
      <c r="BT35" s="159">
        <f t="shared" si="15"/>
        <v>3335204.4074093117</v>
      </c>
    </row>
    <row r="36" spans="1:72" x14ac:dyDescent="0.2">
      <c r="A36" s="203">
        <v>41214</v>
      </c>
      <c r="B36" s="204">
        <f t="shared" si="0"/>
        <v>2012</v>
      </c>
      <c r="C36" s="202">
        <v>39247878</v>
      </c>
      <c r="D36" s="202">
        <f>VLOOKUP(B36,CDM!$I$5:$N$15,2,FALSE)/12</f>
        <v>242119.89726572137</v>
      </c>
      <c r="E36" s="202">
        <f t="shared" si="1"/>
        <v>39489997.897265725</v>
      </c>
      <c r="F36" s="207">
        <v>59073</v>
      </c>
      <c r="G36" s="205">
        <v>14045765</v>
      </c>
      <c r="H36" s="207">
        <v>5162</v>
      </c>
      <c r="I36" s="202">
        <f>VLOOKUP(B36,CDM!$I$5:$N$15,3,FALSE)/12</f>
        <v>114356.28165721649</v>
      </c>
      <c r="J36" s="202">
        <f t="shared" si="2"/>
        <v>14160121.281657217</v>
      </c>
      <c r="K36" s="205">
        <v>72147206</v>
      </c>
      <c r="L36" s="202">
        <f>VLOOKUP(B36,CDM!$I$5:$N$15,4,FALSE)/12</f>
        <v>661548.96300485171</v>
      </c>
      <c r="M36" s="86">
        <f t="shared" si="3"/>
        <v>72808754.963004857</v>
      </c>
      <c r="N36" s="205">
        <v>204520</v>
      </c>
      <c r="O36" s="207">
        <v>1000</v>
      </c>
      <c r="P36" s="205">
        <v>979610</v>
      </c>
      <c r="Q36" s="205">
        <v>2289</v>
      </c>
      <c r="R36" s="207">
        <v>15096</v>
      </c>
      <c r="S36" s="205">
        <v>270145</v>
      </c>
      <c r="T36" s="201">
        <v>0</v>
      </c>
      <c r="U36" s="201">
        <v>603</v>
      </c>
      <c r="V36" s="37">
        <f>'Economic (2020 Adj.)'!C48</f>
        <v>634944.30000000005</v>
      </c>
      <c r="W36" s="37">
        <f>'Economic (2020 Adj.)'!D48</f>
        <v>6722.4</v>
      </c>
      <c r="X36" s="37">
        <f>'Economic (2020 Adj.)'!F48</f>
        <v>3019.5</v>
      </c>
      <c r="Y36" s="37">
        <f>'Economic (2020 Adj.)'!H48</f>
        <v>377.9</v>
      </c>
      <c r="Z36" s="37">
        <f>'Economic (2020 Adj.)'!E48</f>
        <v>6727.4</v>
      </c>
      <c r="AA36" s="37">
        <f>'Economic (2020 Adj.)'!G48</f>
        <v>3019</v>
      </c>
      <c r="AB36" s="37">
        <f>'Economic (2020 Adj.)'!I48</f>
        <v>373.6</v>
      </c>
      <c r="AC36" s="39">
        <f>Weather!D168</f>
        <v>4.8366666666666669</v>
      </c>
      <c r="AD36" s="39">
        <f>Weather!E168</f>
        <v>454.90000000000003</v>
      </c>
      <c r="AE36" s="39">
        <f>Weather!F168</f>
        <v>0</v>
      </c>
      <c r="AF36" s="39">
        <f>Weather!G168</f>
        <v>394.9</v>
      </c>
      <c r="AG36" s="39">
        <f>Weather!H168</f>
        <v>0</v>
      </c>
      <c r="AH36" s="39">
        <f>Weather!I168</f>
        <v>334.90000000000003</v>
      </c>
      <c r="AI36" s="39">
        <f>Weather!J168</f>
        <v>0</v>
      </c>
      <c r="AJ36" s="39">
        <f>Weather!K168</f>
        <v>274.90000000000009</v>
      </c>
      <c r="AK36" s="39">
        <f>Weather!L168</f>
        <v>0</v>
      </c>
      <c r="AL36" s="39">
        <f>Weather!M168</f>
        <v>216.80000000000004</v>
      </c>
      <c r="AM36" s="39">
        <f>Weather!N168</f>
        <v>1.9000000000000004</v>
      </c>
      <c r="AN36" s="39">
        <f>Weather!O168</f>
        <v>161</v>
      </c>
      <c r="AO36" s="39">
        <f>Weather!P168</f>
        <v>6.1</v>
      </c>
      <c r="AP36" s="39">
        <f>Weather!Q168</f>
        <v>107</v>
      </c>
      <c r="AQ36" s="39">
        <f>Weather!R168</f>
        <v>12.1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1</v>
      </c>
      <c r="BC36" s="200">
        <v>0</v>
      </c>
      <c r="BD36" s="200">
        <v>0</v>
      </c>
      <c r="BE36" s="200">
        <v>1</v>
      </c>
      <c r="BF36" s="200">
        <v>1</v>
      </c>
      <c r="BG36" s="201">
        <f t="shared" si="4"/>
        <v>35</v>
      </c>
      <c r="BH36" s="200">
        <v>30</v>
      </c>
      <c r="BI36" s="200">
        <v>22</v>
      </c>
      <c r="BJ36" s="159">
        <f t="shared" si="5"/>
        <v>668.49487747813259</v>
      </c>
      <c r="BK36" s="159">
        <f t="shared" si="6"/>
        <v>22.283162582604419</v>
      </c>
      <c r="BL36" s="158">
        <f t="shared" si="7"/>
        <v>1316333.2632421909</v>
      </c>
      <c r="BM36" s="159">
        <f t="shared" si="8"/>
        <v>2743.1463157026765</v>
      </c>
      <c r="BN36" s="159">
        <f t="shared" si="9"/>
        <v>91.438210523422555</v>
      </c>
      <c r="BO36" s="159">
        <f t="shared" si="10"/>
        <v>472004.04272190726</v>
      </c>
      <c r="BP36" s="159">
        <f t="shared" si="11"/>
        <v>72808.75496300486</v>
      </c>
      <c r="BQ36" s="159">
        <f t="shared" si="12"/>
        <v>2426.9584987668286</v>
      </c>
      <c r="BR36" s="159">
        <f t="shared" si="13"/>
        <v>3309.4888619547664</v>
      </c>
      <c r="BS36" s="159">
        <f t="shared" si="14"/>
        <v>2426958.4987668288</v>
      </c>
      <c r="BT36" s="159">
        <f t="shared" si="15"/>
        <v>3309488.8619547663</v>
      </c>
    </row>
    <row r="37" spans="1:72" x14ac:dyDescent="0.2">
      <c r="A37" s="203">
        <v>41244</v>
      </c>
      <c r="B37" s="204">
        <f t="shared" si="0"/>
        <v>2012</v>
      </c>
      <c r="C37" s="202">
        <v>44598971</v>
      </c>
      <c r="D37" s="202">
        <f>VLOOKUP(B37,CDM!$I$5:$N$15,2,FALSE)/12</f>
        <v>242119.89726572137</v>
      </c>
      <c r="E37" s="202">
        <f t="shared" si="1"/>
        <v>44841090.897265725</v>
      </c>
      <c r="F37" s="205">
        <v>59257</v>
      </c>
      <c r="G37" s="205">
        <v>14927116</v>
      </c>
      <c r="H37" s="205">
        <v>5168</v>
      </c>
      <c r="I37" s="202">
        <f>VLOOKUP(B37,CDM!$I$5:$N$15,3,FALSE)/12</f>
        <v>114356.28165721649</v>
      </c>
      <c r="J37" s="202">
        <f t="shared" si="2"/>
        <v>15041472.281657217</v>
      </c>
      <c r="K37" s="205">
        <v>72026072</v>
      </c>
      <c r="L37" s="202">
        <f>VLOOKUP(B37,CDM!$I$5:$N$15,4,FALSE)/12</f>
        <v>661548.96300485171</v>
      </c>
      <c r="M37" s="86">
        <f t="shared" si="3"/>
        <v>72687620.963004857</v>
      </c>
      <c r="N37" s="205">
        <v>168867</v>
      </c>
      <c r="O37" s="205">
        <v>1004</v>
      </c>
      <c r="P37" s="205">
        <v>1061020</v>
      </c>
      <c r="Q37" s="205">
        <v>2290</v>
      </c>
      <c r="R37" s="205">
        <v>15105</v>
      </c>
      <c r="S37" s="205">
        <v>273475</v>
      </c>
      <c r="T37" s="201">
        <v>0</v>
      </c>
      <c r="U37" s="201">
        <v>603</v>
      </c>
      <c r="V37" s="37">
        <f>'Economic (2020 Adj.)'!C49</f>
        <v>634944.30000000005</v>
      </c>
      <c r="W37" s="37">
        <f>'Economic (2020 Adj.)'!D49</f>
        <v>6740.6</v>
      </c>
      <c r="X37" s="37">
        <f>'Economic (2020 Adj.)'!F49</f>
        <v>3030.3</v>
      </c>
      <c r="Y37" s="37">
        <f>'Economic (2020 Adj.)'!H49</f>
        <v>378.6</v>
      </c>
      <c r="Z37" s="37">
        <f>'Economic (2020 Adj.)'!E49</f>
        <v>6740.2</v>
      </c>
      <c r="AA37" s="37">
        <f>'Economic (2020 Adj.)'!G49</f>
        <v>3033.6</v>
      </c>
      <c r="AB37" s="37">
        <f>'Economic (2020 Adj.)'!I49</f>
        <v>375.8</v>
      </c>
      <c r="AC37" s="39">
        <f>Weather!D169</f>
        <v>2.5354838709677421</v>
      </c>
      <c r="AD37" s="39">
        <f>Weather!E169</f>
        <v>541.40000000000009</v>
      </c>
      <c r="AE37" s="39">
        <f>Weather!F169</f>
        <v>0</v>
      </c>
      <c r="AF37" s="39">
        <f>Weather!G169</f>
        <v>479.4</v>
      </c>
      <c r="AG37" s="39">
        <f>Weather!H169</f>
        <v>0</v>
      </c>
      <c r="AH37" s="39">
        <f>Weather!I169</f>
        <v>417.40000000000003</v>
      </c>
      <c r="AI37" s="39">
        <f>Weather!J169</f>
        <v>0</v>
      </c>
      <c r="AJ37" s="39">
        <f>Weather!K169</f>
        <v>355.4</v>
      </c>
      <c r="AK37" s="39">
        <f>Weather!L169</f>
        <v>0</v>
      </c>
      <c r="AL37" s="39">
        <f>Weather!M169</f>
        <v>293.39999999999998</v>
      </c>
      <c r="AM37" s="39">
        <f>Weather!N169</f>
        <v>0</v>
      </c>
      <c r="AN37" s="39">
        <f>Weather!O169</f>
        <v>233.29999999999998</v>
      </c>
      <c r="AO37" s="39">
        <f>Weather!P169</f>
        <v>1.9000000000000004</v>
      </c>
      <c r="AP37" s="39">
        <f>Weather!Q169</f>
        <v>173.79999999999998</v>
      </c>
      <c r="AQ37" s="39">
        <f>Weather!R169</f>
        <v>4.4000000000000004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200">
        <v>1</v>
      </c>
      <c r="BD37" s="200">
        <v>0</v>
      </c>
      <c r="BE37" s="200">
        <v>0</v>
      </c>
      <c r="BF37" s="200">
        <v>0</v>
      </c>
      <c r="BG37" s="201">
        <f t="shared" si="4"/>
        <v>36</v>
      </c>
      <c r="BH37" s="200">
        <v>31</v>
      </c>
      <c r="BI37" s="200">
        <v>19</v>
      </c>
      <c r="BJ37" s="159">
        <f t="shared" si="5"/>
        <v>756.72225892748077</v>
      </c>
      <c r="BK37" s="159">
        <f t="shared" si="6"/>
        <v>24.410395449273572</v>
      </c>
      <c r="BL37" s="158">
        <f t="shared" si="7"/>
        <v>1446486.8031376039</v>
      </c>
      <c r="BM37" s="159">
        <f t="shared" si="8"/>
        <v>2910.5016024878514</v>
      </c>
      <c r="BN37" s="159">
        <f t="shared" si="9"/>
        <v>93.887148467350045</v>
      </c>
      <c r="BO37" s="159">
        <f t="shared" si="10"/>
        <v>485208.78327926504</v>
      </c>
      <c r="BP37" s="159">
        <f t="shared" si="11"/>
        <v>72398.028847614405</v>
      </c>
      <c r="BQ37" s="159">
        <f t="shared" si="12"/>
        <v>2335.4202854069163</v>
      </c>
      <c r="BR37" s="159">
        <f t="shared" si="13"/>
        <v>3810.422570927074</v>
      </c>
      <c r="BS37" s="159">
        <f t="shared" si="14"/>
        <v>2344761.9665485439</v>
      </c>
      <c r="BT37" s="159">
        <f t="shared" si="15"/>
        <v>3825664.261210782</v>
      </c>
    </row>
    <row r="38" spans="1:72" x14ac:dyDescent="0.2">
      <c r="A38" s="203">
        <v>41275</v>
      </c>
      <c r="B38" s="204">
        <f t="shared" si="0"/>
        <v>2013</v>
      </c>
      <c r="C38" s="202">
        <v>47625731</v>
      </c>
      <c r="D38" s="202">
        <f>VLOOKUP(B38,CDM!$I$5:$N$15,2,FALSE)/12</f>
        <v>369590.720884763</v>
      </c>
      <c r="E38" s="202">
        <f t="shared" si="1"/>
        <v>47995321.720884763</v>
      </c>
      <c r="F38" s="207">
        <v>59206</v>
      </c>
      <c r="G38" s="205">
        <v>15656809</v>
      </c>
      <c r="H38" s="207">
        <v>5177</v>
      </c>
      <c r="I38" s="202">
        <f>VLOOKUP(B38,CDM!$I$5:$N$15,3,FALSE)/12</f>
        <v>181207.62267780254</v>
      </c>
      <c r="J38" s="202">
        <f t="shared" si="2"/>
        <v>15838016.622677803</v>
      </c>
      <c r="K38" s="205">
        <v>78054141</v>
      </c>
      <c r="L38" s="202">
        <f>VLOOKUP(B38,CDM!$I$5:$N$15,4,FALSE)/12</f>
        <v>1222924.8949416389</v>
      </c>
      <c r="M38" s="86">
        <f t="shared" si="3"/>
        <v>79277065.894941643</v>
      </c>
      <c r="N38" s="205">
        <v>204487</v>
      </c>
      <c r="O38" s="207">
        <v>1001</v>
      </c>
      <c r="P38" s="205">
        <v>1038014</v>
      </c>
      <c r="Q38" s="205">
        <v>2290</v>
      </c>
      <c r="R38" s="207">
        <v>15105</v>
      </c>
      <c r="S38" s="205">
        <v>260443</v>
      </c>
      <c r="T38" s="201">
        <v>25</v>
      </c>
      <c r="U38" s="201">
        <v>586</v>
      </c>
      <c r="V38" s="37">
        <f>'Economic (2020 Adj.)'!C50</f>
        <v>643937</v>
      </c>
      <c r="W38" s="37">
        <f>'Economic (2020 Adj.)'!D50</f>
        <v>6758.8</v>
      </c>
      <c r="X38" s="37">
        <f>'Economic (2020 Adj.)'!F50</f>
        <v>3038</v>
      </c>
      <c r="Y38" s="37">
        <f>'Economic (2020 Adj.)'!H50</f>
        <v>380.4</v>
      </c>
      <c r="Z38" s="37">
        <f>'Economic (2020 Adj.)'!E50</f>
        <v>6721.7</v>
      </c>
      <c r="AA38" s="37">
        <f>'Economic (2020 Adj.)'!G50</f>
        <v>3030.3</v>
      </c>
      <c r="AB38" s="37">
        <f>'Economic (2020 Adj.)'!I50</f>
        <v>378.6</v>
      </c>
      <c r="AC38" s="39">
        <f>Weather!D170</f>
        <v>-0.74838709677419368</v>
      </c>
      <c r="AD38" s="39">
        <f>Weather!E170</f>
        <v>643.20000000000005</v>
      </c>
      <c r="AE38" s="39">
        <f>Weather!F170</f>
        <v>0</v>
      </c>
      <c r="AF38" s="39">
        <f>Weather!G170</f>
        <v>581.20000000000005</v>
      </c>
      <c r="AG38" s="39">
        <f>Weather!H170</f>
        <v>0</v>
      </c>
      <c r="AH38" s="39">
        <f>Weather!I170</f>
        <v>519.20000000000005</v>
      </c>
      <c r="AI38" s="39">
        <f>Weather!J170</f>
        <v>0</v>
      </c>
      <c r="AJ38" s="39">
        <f>Weather!K170</f>
        <v>457.2</v>
      </c>
      <c r="AK38" s="39">
        <f>Weather!L170</f>
        <v>0</v>
      </c>
      <c r="AL38" s="39">
        <f>Weather!M170</f>
        <v>395.20000000000005</v>
      </c>
      <c r="AM38" s="39">
        <f>Weather!N170</f>
        <v>0</v>
      </c>
      <c r="AN38" s="39">
        <f>Weather!O170</f>
        <v>334.3</v>
      </c>
      <c r="AO38" s="39">
        <f>Weather!P170</f>
        <v>1.0999999999999996</v>
      </c>
      <c r="AP38" s="39">
        <f>Weather!Q170</f>
        <v>277.60000000000002</v>
      </c>
      <c r="AQ38" s="39">
        <f>Weather!R170</f>
        <v>6.4</v>
      </c>
      <c r="AR38" s="200">
        <v>1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200">
        <v>0</v>
      </c>
      <c r="BD38" s="200">
        <v>0</v>
      </c>
      <c r="BE38" s="200">
        <v>0</v>
      </c>
      <c r="BF38" s="200">
        <v>0</v>
      </c>
      <c r="BG38" s="201">
        <f t="shared" si="4"/>
        <v>37</v>
      </c>
      <c r="BH38" s="200">
        <v>31</v>
      </c>
      <c r="BI38" s="200">
        <v>22</v>
      </c>
      <c r="BJ38" s="159">
        <f t="shared" si="5"/>
        <v>810.64962539075032</v>
      </c>
      <c r="BK38" s="159">
        <f t="shared" si="6"/>
        <v>26.149987915830657</v>
      </c>
      <c r="BL38" s="158">
        <f t="shared" si="7"/>
        <v>1548236.1845446697</v>
      </c>
      <c r="BM38" s="159">
        <f t="shared" si="8"/>
        <v>3059.303964202782</v>
      </c>
      <c r="BN38" s="159">
        <f t="shared" si="9"/>
        <v>98.68722465170265</v>
      </c>
      <c r="BO38" s="159">
        <f t="shared" si="10"/>
        <v>510903.76202186459</v>
      </c>
      <c r="BP38" s="159">
        <f t="shared" si="11"/>
        <v>79197.86802691473</v>
      </c>
      <c r="BQ38" s="159">
        <f t="shared" si="12"/>
        <v>2554.7699363520883</v>
      </c>
      <c r="BR38" s="159">
        <f t="shared" si="13"/>
        <v>3599.9030921324879</v>
      </c>
      <c r="BS38" s="159">
        <f t="shared" si="14"/>
        <v>2557324.7062884402</v>
      </c>
      <c r="BT38" s="159">
        <f t="shared" si="15"/>
        <v>3603502.9952246202</v>
      </c>
    </row>
    <row r="39" spans="1:72" x14ac:dyDescent="0.2">
      <c r="A39" s="203">
        <v>41306</v>
      </c>
      <c r="B39" s="204">
        <f t="shared" si="0"/>
        <v>2013</v>
      </c>
      <c r="C39" s="202">
        <v>40795122</v>
      </c>
      <c r="D39" s="202">
        <f>VLOOKUP(B39,CDM!$I$5:$N$15,2,FALSE)/12</f>
        <v>369590.720884763</v>
      </c>
      <c r="E39" s="202">
        <f t="shared" si="1"/>
        <v>41164712.720884763</v>
      </c>
      <c r="F39" s="205">
        <v>59219</v>
      </c>
      <c r="G39" s="205">
        <v>14404989</v>
      </c>
      <c r="H39" s="205">
        <v>5175</v>
      </c>
      <c r="I39" s="202">
        <f>VLOOKUP(B39,CDM!$I$5:$N$15,3,FALSE)/12</f>
        <v>181207.62267780254</v>
      </c>
      <c r="J39" s="202">
        <f t="shared" si="2"/>
        <v>14586196.622677803</v>
      </c>
      <c r="K39" s="205">
        <v>71543300</v>
      </c>
      <c r="L39" s="202">
        <f>VLOOKUP(B39,CDM!$I$5:$N$15,4,FALSE)/12</f>
        <v>1222924.8949416389</v>
      </c>
      <c r="M39" s="86">
        <f t="shared" si="3"/>
        <v>72766224.894941643</v>
      </c>
      <c r="N39" s="205">
        <v>183323</v>
      </c>
      <c r="O39" s="205">
        <v>1002</v>
      </c>
      <c r="P39" s="205">
        <v>867491</v>
      </c>
      <c r="Q39" s="205">
        <v>2290</v>
      </c>
      <c r="R39" s="207">
        <v>15105</v>
      </c>
      <c r="S39" s="205">
        <v>259344</v>
      </c>
      <c r="T39" s="201">
        <v>25</v>
      </c>
      <c r="U39" s="201">
        <v>586</v>
      </c>
      <c r="V39" s="37">
        <f>'Economic (2020 Adj.)'!C51</f>
        <v>643937</v>
      </c>
      <c r="W39" s="37">
        <f>'Economic (2020 Adj.)'!D51</f>
        <v>6775.5</v>
      </c>
      <c r="X39" s="37">
        <f>'Economic (2020 Adj.)'!F51</f>
        <v>3041.7</v>
      </c>
      <c r="Y39" s="37">
        <f>'Economic (2020 Adj.)'!H51</f>
        <v>381.8</v>
      </c>
      <c r="Z39" s="37">
        <f>'Economic (2020 Adj.)'!E51</f>
        <v>6702</v>
      </c>
      <c r="AA39" s="37">
        <f>'Economic (2020 Adj.)'!G51</f>
        <v>3018.2</v>
      </c>
      <c r="AB39" s="37">
        <f>'Economic (2020 Adj.)'!I51</f>
        <v>382.7</v>
      </c>
      <c r="AC39" s="39">
        <f>Weather!D171</f>
        <v>-2.9821428571428572</v>
      </c>
      <c r="AD39" s="39">
        <f>Weather!E171</f>
        <v>643.49999999999989</v>
      </c>
      <c r="AE39" s="39">
        <f>Weather!F171</f>
        <v>0</v>
      </c>
      <c r="AF39" s="39">
        <f>Weather!G171</f>
        <v>587.49999999999989</v>
      </c>
      <c r="AG39" s="39">
        <f>Weather!H171</f>
        <v>0</v>
      </c>
      <c r="AH39" s="39">
        <f>Weather!I171</f>
        <v>531.5</v>
      </c>
      <c r="AI39" s="39">
        <f>Weather!J171</f>
        <v>0</v>
      </c>
      <c r="AJ39" s="39">
        <f>Weather!K171</f>
        <v>475.5</v>
      </c>
      <c r="AK39" s="39">
        <f>Weather!L171</f>
        <v>0</v>
      </c>
      <c r="AL39" s="39">
        <f>Weather!M171</f>
        <v>419.5</v>
      </c>
      <c r="AM39" s="39">
        <f>Weather!N171</f>
        <v>0</v>
      </c>
      <c r="AN39" s="39">
        <f>Weather!O171</f>
        <v>363.5</v>
      </c>
      <c r="AO39" s="39">
        <f>Weather!P171</f>
        <v>0</v>
      </c>
      <c r="AP39" s="39">
        <f>Weather!Q171</f>
        <v>307.50000000000006</v>
      </c>
      <c r="AQ39" s="39">
        <f>Weather!R171</f>
        <v>0</v>
      </c>
      <c r="AR39" s="200">
        <v>0</v>
      </c>
      <c r="AS39" s="200">
        <v>1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 s="200">
        <v>0</v>
      </c>
      <c r="BD39" s="200">
        <v>0</v>
      </c>
      <c r="BE39" s="200">
        <v>0</v>
      </c>
      <c r="BF39" s="200">
        <v>0</v>
      </c>
      <c r="BG39" s="201">
        <f t="shared" si="4"/>
        <v>38</v>
      </c>
      <c r="BH39" s="200">
        <v>28</v>
      </c>
      <c r="BI39" s="200">
        <v>19</v>
      </c>
      <c r="BJ39" s="159">
        <f t="shared" si="5"/>
        <v>695.12677892035936</v>
      </c>
      <c r="BK39" s="159">
        <f t="shared" si="6"/>
        <v>24.825956390012834</v>
      </c>
      <c r="BL39" s="158">
        <f t="shared" si="7"/>
        <v>1470168.3114601702</v>
      </c>
      <c r="BM39" s="159">
        <f t="shared" si="8"/>
        <v>2818.5887193580297</v>
      </c>
      <c r="BN39" s="159">
        <f t="shared" si="9"/>
        <v>100.66388283421534</v>
      </c>
      <c r="BO39" s="159">
        <f t="shared" si="10"/>
        <v>520935.59366706439</v>
      </c>
      <c r="BP39" s="159">
        <f t="shared" si="11"/>
        <v>72620.982929083475</v>
      </c>
      <c r="BQ39" s="159">
        <f t="shared" si="12"/>
        <v>2593.6065331815525</v>
      </c>
      <c r="BR39" s="159">
        <f t="shared" si="13"/>
        <v>3822.1569962675512</v>
      </c>
      <c r="BS39" s="159">
        <f t="shared" si="14"/>
        <v>2598793.746247916</v>
      </c>
      <c r="BT39" s="159">
        <f t="shared" si="15"/>
        <v>3829801.3102600863</v>
      </c>
    </row>
    <row r="40" spans="1:72" x14ac:dyDescent="0.2">
      <c r="A40" s="203">
        <v>41334</v>
      </c>
      <c r="B40" s="204">
        <f t="shared" si="0"/>
        <v>2013</v>
      </c>
      <c r="C40" s="202">
        <v>42065457</v>
      </c>
      <c r="D40" s="202">
        <f>VLOOKUP(B40,CDM!$I$5:$N$15,2,FALSE)/12</f>
        <v>369590.720884763</v>
      </c>
      <c r="E40" s="202">
        <f t="shared" si="1"/>
        <v>42435047.720884763</v>
      </c>
      <c r="F40" s="207">
        <v>59221</v>
      </c>
      <c r="G40" s="205">
        <v>15191000</v>
      </c>
      <c r="H40" s="207">
        <v>5178</v>
      </c>
      <c r="I40" s="202">
        <f>VLOOKUP(B40,CDM!$I$5:$N$15,3,FALSE)/12</f>
        <v>181207.62267780254</v>
      </c>
      <c r="J40" s="202">
        <f t="shared" si="2"/>
        <v>15372207.622677803</v>
      </c>
      <c r="K40" s="205">
        <v>75672079</v>
      </c>
      <c r="L40" s="202">
        <f>VLOOKUP(B40,CDM!$I$5:$N$15,4,FALSE)/12</f>
        <v>1222924.8949416389</v>
      </c>
      <c r="M40" s="86">
        <f t="shared" si="3"/>
        <v>76895003.894941643</v>
      </c>
      <c r="N40" s="205">
        <v>197492</v>
      </c>
      <c r="O40" s="207">
        <v>1004</v>
      </c>
      <c r="P40" s="205">
        <v>856916</v>
      </c>
      <c r="Q40" s="205">
        <v>2290</v>
      </c>
      <c r="R40" s="205">
        <v>15105</v>
      </c>
      <c r="S40" s="205">
        <v>261170</v>
      </c>
      <c r="T40" s="201">
        <v>25</v>
      </c>
      <c r="U40" s="201">
        <v>586</v>
      </c>
      <c r="V40" s="37">
        <f>'Economic (2020 Adj.)'!C52</f>
        <v>643937</v>
      </c>
      <c r="W40" s="37">
        <f>'Economic (2020 Adj.)'!D52</f>
        <v>6781.1</v>
      </c>
      <c r="X40" s="37">
        <f>'Economic (2020 Adj.)'!F52</f>
        <v>3045.3</v>
      </c>
      <c r="Y40" s="37">
        <f>'Economic (2020 Adj.)'!H52</f>
        <v>380.1</v>
      </c>
      <c r="Z40" s="37">
        <f>'Economic (2020 Adj.)'!E52</f>
        <v>6675.8</v>
      </c>
      <c r="AA40" s="37">
        <f>'Economic (2020 Adj.)'!G52</f>
        <v>3007</v>
      </c>
      <c r="AB40" s="37">
        <f>'Economic (2020 Adj.)'!I52</f>
        <v>379.3</v>
      </c>
      <c r="AC40" s="39">
        <f>Weather!D172</f>
        <v>1.1193548387096774</v>
      </c>
      <c r="AD40" s="39">
        <f>Weather!E172</f>
        <v>585.30000000000007</v>
      </c>
      <c r="AE40" s="39">
        <f>Weather!F172</f>
        <v>0</v>
      </c>
      <c r="AF40" s="39">
        <f>Weather!G172</f>
        <v>523.30000000000007</v>
      </c>
      <c r="AG40" s="39">
        <f>Weather!H172</f>
        <v>0</v>
      </c>
      <c r="AH40" s="39">
        <f>Weather!I172</f>
        <v>461.30000000000007</v>
      </c>
      <c r="AI40" s="39">
        <f>Weather!J172</f>
        <v>0</v>
      </c>
      <c r="AJ40" s="39">
        <f>Weather!K172</f>
        <v>399.30000000000007</v>
      </c>
      <c r="AK40" s="39">
        <f>Weather!L172</f>
        <v>0</v>
      </c>
      <c r="AL40" s="39">
        <f>Weather!M172</f>
        <v>337.3</v>
      </c>
      <c r="AM40" s="39">
        <f>Weather!N172</f>
        <v>0</v>
      </c>
      <c r="AN40" s="39">
        <f>Weather!O172</f>
        <v>275.29999999999995</v>
      </c>
      <c r="AO40" s="39">
        <f>Weather!P172</f>
        <v>0</v>
      </c>
      <c r="AP40" s="39">
        <f>Weather!Q172</f>
        <v>214.7</v>
      </c>
      <c r="AQ40" s="39">
        <f>Weather!R172</f>
        <v>1.4000000000000004</v>
      </c>
      <c r="AR40" s="200">
        <v>0</v>
      </c>
      <c r="AS40" s="200">
        <v>0</v>
      </c>
      <c r="AT40" s="200">
        <v>1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200">
        <v>0</v>
      </c>
      <c r="BD40" s="200">
        <v>1</v>
      </c>
      <c r="BE40" s="200">
        <v>0</v>
      </c>
      <c r="BF40" s="200">
        <v>1</v>
      </c>
      <c r="BG40" s="201">
        <f t="shared" si="4"/>
        <v>39</v>
      </c>
      <c r="BH40" s="200">
        <v>31</v>
      </c>
      <c r="BI40" s="200">
        <v>19</v>
      </c>
      <c r="BJ40" s="159">
        <f t="shared" si="5"/>
        <v>716.55405550201385</v>
      </c>
      <c r="BK40" s="159">
        <f t="shared" si="6"/>
        <v>23.114646951677866</v>
      </c>
      <c r="BL40" s="158">
        <f t="shared" si="7"/>
        <v>1368872.507125315</v>
      </c>
      <c r="BM40" s="159">
        <f t="shared" si="8"/>
        <v>2968.7538861872931</v>
      </c>
      <c r="BN40" s="159">
        <f t="shared" si="9"/>
        <v>95.766254393138482</v>
      </c>
      <c r="BO40" s="159">
        <f t="shared" si="10"/>
        <v>495877.66524767107</v>
      </c>
      <c r="BP40" s="159">
        <f t="shared" si="11"/>
        <v>76588.649297750642</v>
      </c>
      <c r="BQ40" s="159">
        <f t="shared" si="12"/>
        <v>2470.6015902500208</v>
      </c>
      <c r="BR40" s="159">
        <f t="shared" si="13"/>
        <v>4030.981541986876</v>
      </c>
      <c r="BS40" s="159">
        <f t="shared" si="14"/>
        <v>2480483.9966110205</v>
      </c>
      <c r="BT40" s="159">
        <f t="shared" si="15"/>
        <v>4047105.4681548234</v>
      </c>
    </row>
    <row r="41" spans="1:72" x14ac:dyDescent="0.2">
      <c r="A41" s="203">
        <v>41365</v>
      </c>
      <c r="B41" s="204">
        <f t="shared" si="0"/>
        <v>2013</v>
      </c>
      <c r="C41" s="202">
        <v>38200971</v>
      </c>
      <c r="D41" s="202">
        <f>VLOOKUP(B41,CDM!$I$5:$N$15,2,FALSE)/12</f>
        <v>369590.720884763</v>
      </c>
      <c r="E41" s="202">
        <f t="shared" si="1"/>
        <v>38570561.720884763</v>
      </c>
      <c r="F41" s="207">
        <v>59208</v>
      </c>
      <c r="G41" s="205">
        <v>13739432</v>
      </c>
      <c r="H41" s="207">
        <v>5137</v>
      </c>
      <c r="I41" s="202">
        <f>VLOOKUP(B41,CDM!$I$5:$N$15,3,FALSE)/12</f>
        <v>181207.62267780254</v>
      </c>
      <c r="J41" s="202">
        <f t="shared" si="2"/>
        <v>13920639.622677803</v>
      </c>
      <c r="K41" s="205">
        <v>71263039</v>
      </c>
      <c r="L41" s="202">
        <f>VLOOKUP(B41,CDM!$I$5:$N$15,4,FALSE)/12</f>
        <v>1222924.8949416389</v>
      </c>
      <c r="M41" s="86">
        <f t="shared" si="3"/>
        <v>72485963.894941643</v>
      </c>
      <c r="N41" s="205">
        <v>194894</v>
      </c>
      <c r="O41" s="207">
        <v>1006</v>
      </c>
      <c r="P41" s="205">
        <v>727535</v>
      </c>
      <c r="Q41" s="205">
        <v>2290</v>
      </c>
      <c r="R41" s="207">
        <v>15105</v>
      </c>
      <c r="S41" s="205">
        <v>258493</v>
      </c>
      <c r="T41" s="201">
        <v>25</v>
      </c>
      <c r="U41" s="201">
        <v>580</v>
      </c>
      <c r="V41" s="37">
        <f>'Economic (2020 Adj.)'!C53</f>
        <v>643937</v>
      </c>
      <c r="W41" s="37">
        <f>'Economic (2020 Adj.)'!D53</f>
        <v>6788.9</v>
      </c>
      <c r="X41" s="37">
        <f>'Economic (2020 Adj.)'!F53</f>
        <v>3057</v>
      </c>
      <c r="Y41" s="37">
        <f>'Economic (2020 Adj.)'!H53</f>
        <v>377.1</v>
      </c>
      <c r="Z41" s="37">
        <f>'Economic (2020 Adj.)'!E53</f>
        <v>6703.7</v>
      </c>
      <c r="AA41" s="37">
        <f>'Economic (2020 Adj.)'!G53</f>
        <v>3026.3</v>
      </c>
      <c r="AB41" s="37">
        <f>'Economic (2020 Adj.)'!I53</f>
        <v>375.4</v>
      </c>
      <c r="AC41" s="39">
        <f>Weather!D173</f>
        <v>6.0466666666666669</v>
      </c>
      <c r="AD41" s="39">
        <f>Weather!E173</f>
        <v>418.59999999999985</v>
      </c>
      <c r="AE41" s="39">
        <f>Weather!F173</f>
        <v>0</v>
      </c>
      <c r="AF41" s="39">
        <f>Weather!G173</f>
        <v>358.59999999999985</v>
      </c>
      <c r="AG41" s="39">
        <f>Weather!H173</f>
        <v>0</v>
      </c>
      <c r="AH41" s="39">
        <f>Weather!I173</f>
        <v>298.59999999999991</v>
      </c>
      <c r="AI41" s="39">
        <f>Weather!J173</f>
        <v>0</v>
      </c>
      <c r="AJ41" s="39">
        <f>Weather!K173</f>
        <v>240.19999999999993</v>
      </c>
      <c r="AK41" s="39">
        <f>Weather!L173</f>
        <v>1.5999999999999996</v>
      </c>
      <c r="AL41" s="39">
        <f>Weather!M173</f>
        <v>182.99999999999997</v>
      </c>
      <c r="AM41" s="39">
        <f>Weather!N173</f>
        <v>4.4000000000000004</v>
      </c>
      <c r="AN41" s="39">
        <f>Weather!O173</f>
        <v>129.40000000000003</v>
      </c>
      <c r="AO41" s="39">
        <f>Weather!P173</f>
        <v>10.8</v>
      </c>
      <c r="AP41" s="39">
        <f>Weather!Q173</f>
        <v>84.200000000000017</v>
      </c>
      <c r="AQ41" s="39">
        <f>Weather!R173</f>
        <v>25.600000000000005</v>
      </c>
      <c r="AR41" s="200">
        <v>0</v>
      </c>
      <c r="AS41" s="200">
        <v>0</v>
      </c>
      <c r="AT41" s="200">
        <v>0</v>
      </c>
      <c r="AU41" s="200">
        <v>1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200">
        <v>0</v>
      </c>
      <c r="BD41" s="200">
        <v>1</v>
      </c>
      <c r="BE41" s="200">
        <v>0</v>
      </c>
      <c r="BF41" s="200">
        <v>1</v>
      </c>
      <c r="BG41" s="201">
        <f t="shared" si="4"/>
        <v>40</v>
      </c>
      <c r="BH41" s="200">
        <v>30</v>
      </c>
      <c r="BI41" s="200">
        <v>22</v>
      </c>
      <c r="BJ41" s="159">
        <f t="shared" si="5"/>
        <v>651.44172613303544</v>
      </c>
      <c r="BK41" s="159">
        <f t="shared" si="6"/>
        <v>21.714724204434514</v>
      </c>
      <c r="BL41" s="158">
        <f t="shared" si="7"/>
        <v>1285685.3906961589</v>
      </c>
      <c r="BM41" s="159">
        <f t="shared" si="8"/>
        <v>2709.8772868751807</v>
      </c>
      <c r="BN41" s="159">
        <f t="shared" si="9"/>
        <v>90.329242895839357</v>
      </c>
      <c r="BO41" s="159">
        <f t="shared" si="10"/>
        <v>464021.32075592678</v>
      </c>
      <c r="BP41" s="159">
        <f t="shared" si="11"/>
        <v>72053.642042685533</v>
      </c>
      <c r="BQ41" s="159">
        <f t="shared" si="12"/>
        <v>2401.7880680895178</v>
      </c>
      <c r="BR41" s="159">
        <f t="shared" si="13"/>
        <v>3275.1655473947972</v>
      </c>
      <c r="BS41" s="159">
        <f t="shared" si="14"/>
        <v>2416198.7964980546</v>
      </c>
      <c r="BT41" s="159">
        <f t="shared" si="15"/>
        <v>3294816.5406791656</v>
      </c>
    </row>
    <row r="42" spans="1:72" x14ac:dyDescent="0.2">
      <c r="A42" s="203">
        <v>41395</v>
      </c>
      <c r="B42" s="204">
        <f t="shared" si="0"/>
        <v>2013</v>
      </c>
      <c r="C42" s="202">
        <v>41031626</v>
      </c>
      <c r="D42" s="202">
        <f>VLOOKUP(B42,CDM!$I$5:$N$15,2,FALSE)/12</f>
        <v>369590.720884763</v>
      </c>
      <c r="E42" s="202">
        <f t="shared" si="1"/>
        <v>41401216.720884763</v>
      </c>
      <c r="F42" s="205">
        <v>59245</v>
      </c>
      <c r="G42" s="205">
        <v>13706323</v>
      </c>
      <c r="H42" s="205">
        <v>5144</v>
      </c>
      <c r="I42" s="202">
        <f>VLOOKUP(B42,CDM!$I$5:$N$15,3,FALSE)/12</f>
        <v>181207.62267780254</v>
      </c>
      <c r="J42" s="202">
        <f t="shared" si="2"/>
        <v>13887530.622677803</v>
      </c>
      <c r="K42" s="205">
        <v>73289948</v>
      </c>
      <c r="L42" s="202">
        <f>VLOOKUP(B42,CDM!$I$5:$N$15,4,FALSE)/12</f>
        <v>1222924.8949416389</v>
      </c>
      <c r="M42" s="86">
        <f t="shared" si="3"/>
        <v>74512872.894941643</v>
      </c>
      <c r="N42" s="205">
        <v>190791</v>
      </c>
      <c r="O42" s="205">
        <v>1006</v>
      </c>
      <c r="P42" s="205">
        <v>662105</v>
      </c>
      <c r="Q42" s="205">
        <v>2290</v>
      </c>
      <c r="R42" s="207">
        <v>15105</v>
      </c>
      <c r="S42" s="205">
        <v>258920</v>
      </c>
      <c r="T42" s="201">
        <v>25</v>
      </c>
      <c r="U42" s="201">
        <v>580</v>
      </c>
      <c r="V42" s="37">
        <f>'Economic (2020 Adj.)'!C54</f>
        <v>643937</v>
      </c>
      <c r="W42" s="37">
        <f>'Economic (2020 Adj.)'!D54</f>
        <v>6801.1</v>
      </c>
      <c r="X42" s="37">
        <f>'Economic (2020 Adj.)'!F54</f>
        <v>3073.7</v>
      </c>
      <c r="Y42" s="37">
        <f>'Economic (2020 Adj.)'!H54</f>
        <v>378.2</v>
      </c>
      <c r="Z42" s="37">
        <f>'Economic (2020 Adj.)'!E54</f>
        <v>6770.3</v>
      </c>
      <c r="AA42" s="37">
        <f>'Economic (2020 Adj.)'!G54</f>
        <v>3059.1</v>
      </c>
      <c r="AB42" s="37">
        <f>'Economic (2020 Adj.)'!I54</f>
        <v>376.4</v>
      </c>
      <c r="AC42" s="39">
        <f>Weather!D174</f>
        <v>13.312903225806453</v>
      </c>
      <c r="AD42" s="39">
        <f>Weather!E174</f>
        <v>216.00000000000003</v>
      </c>
      <c r="AE42" s="39">
        <f>Weather!F174</f>
        <v>8.6999999999999993</v>
      </c>
      <c r="AF42" s="39">
        <f>Weather!G174</f>
        <v>161.5</v>
      </c>
      <c r="AG42" s="39">
        <f>Weather!H174</f>
        <v>16.2</v>
      </c>
      <c r="AH42" s="39">
        <f>Weather!I174</f>
        <v>109.9</v>
      </c>
      <c r="AI42" s="39">
        <f>Weather!J174</f>
        <v>26.599999999999998</v>
      </c>
      <c r="AJ42" s="39">
        <f>Weather!K174</f>
        <v>64.599999999999994</v>
      </c>
      <c r="AK42" s="39">
        <f>Weather!L174</f>
        <v>43.3</v>
      </c>
      <c r="AL42" s="39">
        <f>Weather!M174</f>
        <v>28.200000000000003</v>
      </c>
      <c r="AM42" s="39">
        <f>Weather!N174</f>
        <v>68.899999999999991</v>
      </c>
      <c r="AN42" s="39">
        <f>Weather!O174</f>
        <v>10.700000000000001</v>
      </c>
      <c r="AO42" s="39">
        <f>Weather!P174</f>
        <v>113.39999999999999</v>
      </c>
      <c r="AP42" s="39">
        <f>Weather!Q174</f>
        <v>3.5</v>
      </c>
      <c r="AQ42" s="39">
        <f>Weather!R174</f>
        <v>168.2</v>
      </c>
      <c r="AR42" s="200">
        <v>0</v>
      </c>
      <c r="AS42" s="200">
        <v>0</v>
      </c>
      <c r="AT42" s="200">
        <v>0</v>
      </c>
      <c r="AU42" s="200">
        <v>0</v>
      </c>
      <c r="AV42" s="200">
        <v>1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200">
        <v>0</v>
      </c>
      <c r="BD42" s="200">
        <v>1</v>
      </c>
      <c r="BE42" s="200">
        <v>0</v>
      </c>
      <c r="BF42" s="200">
        <v>1</v>
      </c>
      <c r="BG42" s="201">
        <f t="shared" si="4"/>
        <v>41</v>
      </c>
      <c r="BH42" s="200">
        <v>31</v>
      </c>
      <c r="BI42" s="200">
        <v>22</v>
      </c>
      <c r="BJ42" s="159">
        <f t="shared" si="5"/>
        <v>698.81368420769286</v>
      </c>
      <c r="BK42" s="159">
        <f t="shared" si="6"/>
        <v>22.542376909925576</v>
      </c>
      <c r="BL42" s="158">
        <f t="shared" si="7"/>
        <v>1335523.1200285407</v>
      </c>
      <c r="BM42" s="159">
        <f t="shared" si="8"/>
        <v>2699.7532314692462</v>
      </c>
      <c r="BN42" s="159">
        <f t="shared" si="9"/>
        <v>87.088813918362774</v>
      </c>
      <c r="BO42" s="159">
        <f t="shared" si="10"/>
        <v>447984.85879605816</v>
      </c>
      <c r="BP42" s="159">
        <f t="shared" si="11"/>
        <v>74068.462122208395</v>
      </c>
      <c r="BQ42" s="159">
        <f t="shared" si="12"/>
        <v>2389.3052297486579</v>
      </c>
      <c r="BR42" s="159">
        <f t="shared" si="13"/>
        <v>3366.7482782821999</v>
      </c>
      <c r="BS42" s="159">
        <f t="shared" si="14"/>
        <v>2403641.06112715</v>
      </c>
      <c r="BT42" s="159">
        <f t="shared" si="15"/>
        <v>3386948.7679518927</v>
      </c>
    </row>
    <row r="43" spans="1:72" x14ac:dyDescent="0.2">
      <c r="A43" s="203">
        <v>41426</v>
      </c>
      <c r="B43" s="204">
        <f t="shared" si="0"/>
        <v>2013</v>
      </c>
      <c r="C43" s="202">
        <v>47475901</v>
      </c>
      <c r="D43" s="202">
        <f>VLOOKUP(B43,CDM!$I$5:$N$15,2,FALSE)/12</f>
        <v>369590.720884763</v>
      </c>
      <c r="E43" s="202">
        <f t="shared" si="1"/>
        <v>47845491.720884763</v>
      </c>
      <c r="F43" s="207">
        <v>59259</v>
      </c>
      <c r="G43" s="205">
        <v>14242326</v>
      </c>
      <c r="H43" s="207">
        <v>5144</v>
      </c>
      <c r="I43" s="202">
        <f>VLOOKUP(B43,CDM!$I$5:$N$15,3,FALSE)/12</f>
        <v>181207.62267780254</v>
      </c>
      <c r="J43" s="202">
        <f t="shared" si="2"/>
        <v>14423533.622677803</v>
      </c>
      <c r="K43" s="205">
        <v>75046589</v>
      </c>
      <c r="L43" s="202">
        <f>VLOOKUP(B43,CDM!$I$5:$N$15,4,FALSE)/12</f>
        <v>1222924.8949416389</v>
      </c>
      <c r="M43" s="86">
        <f t="shared" si="3"/>
        <v>76269513.894941643</v>
      </c>
      <c r="N43" s="205">
        <v>202400</v>
      </c>
      <c r="O43" s="207">
        <v>1005</v>
      </c>
      <c r="P43" s="205">
        <v>595876</v>
      </c>
      <c r="Q43" s="205">
        <v>2290</v>
      </c>
      <c r="R43" s="205">
        <v>15106</v>
      </c>
      <c r="S43" s="205">
        <v>256683</v>
      </c>
      <c r="T43" s="201">
        <v>25</v>
      </c>
      <c r="U43" s="201">
        <v>580</v>
      </c>
      <c r="V43" s="37">
        <f>'Economic (2020 Adj.)'!C55</f>
        <v>643937</v>
      </c>
      <c r="W43" s="37">
        <f>'Economic (2020 Adj.)'!D55</f>
        <v>6815.2</v>
      </c>
      <c r="X43" s="37">
        <f>'Economic (2020 Adj.)'!F55</f>
        <v>3092.4</v>
      </c>
      <c r="Y43" s="37">
        <f>'Economic (2020 Adj.)'!H55</f>
        <v>376.8</v>
      </c>
      <c r="Z43" s="37">
        <f>'Economic (2020 Adj.)'!E55</f>
        <v>6861.8</v>
      </c>
      <c r="AA43" s="37">
        <f>'Economic (2020 Adj.)'!G55</f>
        <v>3103.8</v>
      </c>
      <c r="AB43" s="37">
        <f>'Economic (2020 Adj.)'!I55</f>
        <v>378.6</v>
      </c>
      <c r="AC43" s="39">
        <f>Weather!D175</f>
        <v>18.400000000000002</v>
      </c>
      <c r="AD43" s="39">
        <f>Weather!E175</f>
        <v>79.400000000000006</v>
      </c>
      <c r="AE43" s="39">
        <f>Weather!F175</f>
        <v>31.400000000000002</v>
      </c>
      <c r="AF43" s="39">
        <f>Weather!G175</f>
        <v>43.599999999999994</v>
      </c>
      <c r="AG43" s="39">
        <f>Weather!H175</f>
        <v>55.6</v>
      </c>
      <c r="AH43" s="39">
        <f>Weather!I175</f>
        <v>17.8</v>
      </c>
      <c r="AI43" s="39">
        <f>Weather!J175</f>
        <v>89.800000000000011</v>
      </c>
      <c r="AJ43" s="39">
        <f>Weather!K175</f>
        <v>5.5999999999999979</v>
      </c>
      <c r="AK43" s="39">
        <f>Weather!L175</f>
        <v>137.6</v>
      </c>
      <c r="AL43" s="39">
        <f>Weather!M175</f>
        <v>9.9999999999999645E-2</v>
      </c>
      <c r="AM43" s="39">
        <f>Weather!N175</f>
        <v>192.10000000000002</v>
      </c>
      <c r="AN43" s="39">
        <f>Weather!O175</f>
        <v>0</v>
      </c>
      <c r="AO43" s="39">
        <f>Weather!P175</f>
        <v>252.00000000000003</v>
      </c>
      <c r="AP43" s="39">
        <f>Weather!Q175</f>
        <v>0</v>
      </c>
      <c r="AQ43" s="39">
        <f>Weather!R175</f>
        <v>312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1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200">
        <v>0</v>
      </c>
      <c r="BD43" s="200">
        <v>0</v>
      </c>
      <c r="BE43" s="200">
        <v>0</v>
      </c>
      <c r="BF43" s="200">
        <v>0</v>
      </c>
      <c r="BG43" s="201">
        <f t="shared" si="4"/>
        <v>42</v>
      </c>
      <c r="BH43" s="200">
        <v>30</v>
      </c>
      <c r="BI43" s="200">
        <v>20</v>
      </c>
      <c r="BJ43" s="159">
        <f t="shared" si="5"/>
        <v>807.39620514832791</v>
      </c>
      <c r="BK43" s="159">
        <f t="shared" si="6"/>
        <v>26.913206838277596</v>
      </c>
      <c r="BL43" s="158">
        <f t="shared" si="7"/>
        <v>1594849.7240294921</v>
      </c>
      <c r="BM43" s="159">
        <f t="shared" si="8"/>
        <v>2803.9528815470067</v>
      </c>
      <c r="BN43" s="159">
        <f t="shared" si="9"/>
        <v>93.465096051566888</v>
      </c>
      <c r="BO43" s="159">
        <f t="shared" si="10"/>
        <v>480784.45408926008</v>
      </c>
      <c r="BP43" s="159">
        <f t="shared" si="11"/>
        <v>75890.063577056368</v>
      </c>
      <c r="BQ43" s="159">
        <f t="shared" si="12"/>
        <v>2529.6687859018789</v>
      </c>
      <c r="BR43" s="159">
        <f t="shared" si="13"/>
        <v>3794.5031788528186</v>
      </c>
      <c r="BS43" s="159">
        <f t="shared" si="14"/>
        <v>2542317.1298313881</v>
      </c>
      <c r="BT43" s="159">
        <f t="shared" si="15"/>
        <v>3813475.694747082</v>
      </c>
    </row>
    <row r="44" spans="1:72" x14ac:dyDescent="0.2">
      <c r="A44" s="203">
        <v>41456</v>
      </c>
      <c r="B44" s="204">
        <f t="shared" si="0"/>
        <v>2013</v>
      </c>
      <c r="C44" s="202">
        <v>55945224</v>
      </c>
      <c r="D44" s="202">
        <f>VLOOKUP(B44,CDM!$I$5:$N$15,2,FALSE)/12</f>
        <v>369590.720884763</v>
      </c>
      <c r="E44" s="202">
        <f t="shared" si="1"/>
        <v>56314814.720884763</v>
      </c>
      <c r="F44" s="207">
        <v>59290</v>
      </c>
      <c r="G44" s="205">
        <v>16054931</v>
      </c>
      <c r="H44" s="207">
        <v>5148</v>
      </c>
      <c r="I44" s="202">
        <f>VLOOKUP(B44,CDM!$I$5:$N$15,3,FALSE)/12</f>
        <v>181207.62267780254</v>
      </c>
      <c r="J44" s="202">
        <f t="shared" si="2"/>
        <v>16236138.622677803</v>
      </c>
      <c r="K44" s="205">
        <v>82236270</v>
      </c>
      <c r="L44" s="202">
        <f>VLOOKUP(B44,CDM!$I$5:$N$15,4,FALSE)/12</f>
        <v>1222924.8949416389</v>
      </c>
      <c r="M44" s="86">
        <f t="shared" si="3"/>
        <v>83459194.894941643</v>
      </c>
      <c r="N44" s="205">
        <v>226601</v>
      </c>
      <c r="O44" s="207">
        <v>1007</v>
      </c>
      <c r="P44" s="205">
        <v>637883</v>
      </c>
      <c r="Q44" s="205">
        <v>2290</v>
      </c>
      <c r="R44" s="207">
        <v>15106</v>
      </c>
      <c r="S44" s="205">
        <v>258065</v>
      </c>
      <c r="T44" s="201">
        <v>25</v>
      </c>
      <c r="U44" s="201">
        <v>578</v>
      </c>
      <c r="V44" s="37">
        <f>'Economic (2020 Adj.)'!C56</f>
        <v>643937</v>
      </c>
      <c r="W44" s="37">
        <f>'Economic (2020 Adj.)'!D56</f>
        <v>6826.2</v>
      </c>
      <c r="X44" s="37">
        <f>'Economic (2020 Adj.)'!F56</f>
        <v>3100</v>
      </c>
      <c r="Y44" s="37">
        <f>'Economic (2020 Adj.)'!H56</f>
        <v>375.3</v>
      </c>
      <c r="Z44" s="37">
        <f>'Economic (2020 Adj.)'!E56</f>
        <v>6917.1</v>
      </c>
      <c r="AA44" s="37">
        <f>'Economic (2020 Adj.)'!G56</f>
        <v>3122.7</v>
      </c>
      <c r="AB44" s="37">
        <f>'Economic (2020 Adj.)'!I56</f>
        <v>378.7</v>
      </c>
      <c r="AC44" s="39">
        <f>Weather!D176</f>
        <v>22.22258064516129</v>
      </c>
      <c r="AD44" s="39">
        <f>Weather!E176</f>
        <v>14.5</v>
      </c>
      <c r="AE44" s="39">
        <f>Weather!F176</f>
        <v>83.399999999999977</v>
      </c>
      <c r="AF44" s="39">
        <f>Weather!G176</f>
        <v>0.69999999999999929</v>
      </c>
      <c r="AG44" s="39">
        <f>Weather!H176</f>
        <v>131.6</v>
      </c>
      <c r="AH44" s="39">
        <f>Weather!I176</f>
        <v>0</v>
      </c>
      <c r="AI44" s="39">
        <f>Weather!J176</f>
        <v>192.90000000000003</v>
      </c>
      <c r="AJ44" s="39">
        <f>Weather!K176</f>
        <v>0</v>
      </c>
      <c r="AK44" s="39">
        <f>Weather!L176</f>
        <v>254.90000000000003</v>
      </c>
      <c r="AL44" s="39">
        <f>Weather!M176</f>
        <v>0</v>
      </c>
      <c r="AM44" s="39">
        <f>Weather!N176</f>
        <v>316.89999999999998</v>
      </c>
      <c r="AN44" s="39">
        <f>Weather!O176</f>
        <v>0</v>
      </c>
      <c r="AO44" s="39">
        <f>Weather!P176</f>
        <v>378.9</v>
      </c>
      <c r="AP44" s="39">
        <f>Weather!Q176</f>
        <v>0</v>
      </c>
      <c r="AQ44" s="39">
        <f>Weather!R176</f>
        <v>440.9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1</v>
      </c>
      <c r="AY44" s="200">
        <v>0</v>
      </c>
      <c r="AZ44" s="200">
        <v>0</v>
      </c>
      <c r="BA44" s="200">
        <v>0</v>
      </c>
      <c r="BB44" s="200">
        <v>0</v>
      </c>
      <c r="BC44" s="200">
        <v>0</v>
      </c>
      <c r="BD44" s="200">
        <v>0</v>
      </c>
      <c r="BE44" s="200">
        <v>0</v>
      </c>
      <c r="BF44" s="200">
        <v>0</v>
      </c>
      <c r="BG44" s="201">
        <f t="shared" si="4"/>
        <v>43</v>
      </c>
      <c r="BH44" s="200">
        <v>31</v>
      </c>
      <c r="BI44" s="200">
        <v>22</v>
      </c>
      <c r="BJ44" s="159">
        <f t="shared" si="5"/>
        <v>949.81977940436434</v>
      </c>
      <c r="BK44" s="159">
        <f t="shared" si="6"/>
        <v>30.639347722721432</v>
      </c>
      <c r="BL44" s="158">
        <f t="shared" si="7"/>
        <v>1816606.9264801536</v>
      </c>
      <c r="BM44" s="159">
        <f t="shared" si="8"/>
        <v>3153.8730813282446</v>
      </c>
      <c r="BN44" s="159">
        <f t="shared" si="9"/>
        <v>101.73784133316919</v>
      </c>
      <c r="BO44" s="159">
        <f t="shared" si="10"/>
        <v>523746.40718315495</v>
      </c>
      <c r="BP44" s="159">
        <f t="shared" si="11"/>
        <v>82879.041603715639</v>
      </c>
      <c r="BQ44" s="159">
        <f t="shared" si="12"/>
        <v>2673.5174710876013</v>
      </c>
      <c r="BR44" s="159">
        <f t="shared" si="13"/>
        <v>3767.2291638052561</v>
      </c>
      <c r="BS44" s="159">
        <f t="shared" si="14"/>
        <v>2692232.0933852145</v>
      </c>
      <c r="BT44" s="159">
        <f t="shared" si="15"/>
        <v>3793599.7679518927</v>
      </c>
    </row>
    <row r="45" spans="1:72" x14ac:dyDescent="0.2">
      <c r="A45" s="203">
        <v>41487</v>
      </c>
      <c r="B45" s="204">
        <f t="shared" si="0"/>
        <v>2013</v>
      </c>
      <c r="C45" s="202">
        <v>52766493</v>
      </c>
      <c r="D45" s="202">
        <f>VLOOKUP(B45,CDM!$I$5:$N$15,2,FALSE)/12</f>
        <v>369590.720884763</v>
      </c>
      <c r="E45" s="202">
        <f t="shared" si="1"/>
        <v>53136083.720884763</v>
      </c>
      <c r="F45" s="205">
        <v>59297</v>
      </c>
      <c r="G45" s="205">
        <v>15318944</v>
      </c>
      <c r="H45" s="205">
        <v>5147</v>
      </c>
      <c r="I45" s="202">
        <f>VLOOKUP(B45,CDM!$I$5:$N$15,3,FALSE)/12</f>
        <v>181207.62267780254</v>
      </c>
      <c r="J45" s="202">
        <f t="shared" si="2"/>
        <v>15500151.622677803</v>
      </c>
      <c r="K45" s="205">
        <v>79620862</v>
      </c>
      <c r="L45" s="202">
        <f>VLOOKUP(B45,CDM!$I$5:$N$15,4,FALSE)/12</f>
        <v>1222924.8949416389</v>
      </c>
      <c r="M45" s="86">
        <f t="shared" si="3"/>
        <v>80843786.894941643</v>
      </c>
      <c r="N45" s="205">
        <v>214136</v>
      </c>
      <c r="O45" s="205">
        <v>1008</v>
      </c>
      <c r="P45" s="205">
        <v>716709</v>
      </c>
      <c r="Q45" s="205">
        <v>2291</v>
      </c>
      <c r="R45" s="207">
        <v>15123</v>
      </c>
      <c r="S45" s="205">
        <v>257817</v>
      </c>
      <c r="T45" s="201">
        <v>25</v>
      </c>
      <c r="U45" s="201">
        <v>578</v>
      </c>
      <c r="V45" s="37">
        <f>'Economic (2020 Adj.)'!C57</f>
        <v>643937</v>
      </c>
      <c r="W45" s="37">
        <f>'Economic (2020 Adj.)'!D57</f>
        <v>6833.9</v>
      </c>
      <c r="X45" s="37">
        <f>'Economic (2020 Adj.)'!F57</f>
        <v>3110.2</v>
      </c>
      <c r="Y45" s="37">
        <f>'Economic (2020 Adj.)'!H57</f>
        <v>364.2</v>
      </c>
      <c r="Z45" s="37">
        <f>'Economic (2020 Adj.)'!E57</f>
        <v>6934.7</v>
      </c>
      <c r="AA45" s="37">
        <f>'Economic (2020 Adj.)'!G57</f>
        <v>3145.2</v>
      </c>
      <c r="AB45" s="37">
        <f>'Economic (2020 Adj.)'!I57</f>
        <v>368.3</v>
      </c>
      <c r="AC45" s="39">
        <f>Weather!D177</f>
        <v>20.870967741935488</v>
      </c>
      <c r="AD45" s="39">
        <f>Weather!E177</f>
        <v>16.699999999999996</v>
      </c>
      <c r="AE45" s="39">
        <f>Weather!F177</f>
        <v>43.7</v>
      </c>
      <c r="AF45" s="39">
        <f>Weather!G177</f>
        <v>2.5999999999999979</v>
      </c>
      <c r="AG45" s="39">
        <f>Weather!H177</f>
        <v>91.600000000000009</v>
      </c>
      <c r="AH45" s="39">
        <f>Weather!I177</f>
        <v>0</v>
      </c>
      <c r="AI45" s="39">
        <f>Weather!J177</f>
        <v>151</v>
      </c>
      <c r="AJ45" s="39">
        <f>Weather!K177</f>
        <v>0</v>
      </c>
      <c r="AK45" s="39">
        <f>Weather!L177</f>
        <v>213</v>
      </c>
      <c r="AL45" s="39">
        <f>Weather!M177</f>
        <v>0</v>
      </c>
      <c r="AM45" s="39">
        <f>Weather!N177</f>
        <v>275</v>
      </c>
      <c r="AN45" s="39">
        <f>Weather!O177</f>
        <v>0</v>
      </c>
      <c r="AO45" s="39">
        <f>Weather!P177</f>
        <v>336.99999999999994</v>
      </c>
      <c r="AP45" s="39">
        <f>Weather!Q177</f>
        <v>0</v>
      </c>
      <c r="AQ45" s="39">
        <f>Weather!R177</f>
        <v>399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1</v>
      </c>
      <c r="AZ45" s="200">
        <v>0</v>
      </c>
      <c r="BA45" s="200">
        <v>0</v>
      </c>
      <c r="BB45" s="200">
        <v>0</v>
      </c>
      <c r="BC45" s="200">
        <v>0</v>
      </c>
      <c r="BD45" s="200">
        <v>0</v>
      </c>
      <c r="BE45" s="200">
        <v>0</v>
      </c>
      <c r="BF45" s="200">
        <v>0</v>
      </c>
      <c r="BG45" s="201">
        <f t="shared" si="4"/>
        <v>44</v>
      </c>
      <c r="BH45" s="200">
        <v>31</v>
      </c>
      <c r="BI45" s="200">
        <v>21</v>
      </c>
      <c r="BJ45" s="159">
        <f t="shared" si="5"/>
        <v>896.10070865110822</v>
      </c>
      <c r="BK45" s="159">
        <f t="shared" si="6"/>
        <v>28.906474472616395</v>
      </c>
      <c r="BL45" s="158">
        <f t="shared" si="7"/>
        <v>1714067.2168027342</v>
      </c>
      <c r="BM45" s="159">
        <f t="shared" si="8"/>
        <v>3011.4924466053631</v>
      </c>
      <c r="BN45" s="159">
        <f t="shared" si="9"/>
        <v>97.14491763243106</v>
      </c>
      <c r="BO45" s="159">
        <f t="shared" si="10"/>
        <v>500004.89105412265</v>
      </c>
      <c r="BP45" s="159">
        <f t="shared" si="11"/>
        <v>80202.169538632588</v>
      </c>
      <c r="BQ45" s="159">
        <f t="shared" si="12"/>
        <v>2587.1667593107286</v>
      </c>
      <c r="BR45" s="159">
        <f t="shared" si="13"/>
        <v>3819.1509304110755</v>
      </c>
      <c r="BS45" s="159">
        <f t="shared" si="14"/>
        <v>2607864.0933852145</v>
      </c>
      <c r="BT45" s="159">
        <f t="shared" si="15"/>
        <v>3849704.1378543638</v>
      </c>
    </row>
    <row r="46" spans="1:72" x14ac:dyDescent="0.2">
      <c r="A46" s="203">
        <v>41518</v>
      </c>
      <c r="B46" s="204">
        <f t="shared" si="0"/>
        <v>2013</v>
      </c>
      <c r="C46" s="202">
        <v>45057319</v>
      </c>
      <c r="D46" s="202">
        <f>VLOOKUP(B46,CDM!$I$5:$N$15,2,FALSE)/12</f>
        <v>369590.720884763</v>
      </c>
      <c r="E46" s="202">
        <f t="shared" si="1"/>
        <v>45426909.720884763</v>
      </c>
      <c r="F46" s="207">
        <v>59374</v>
      </c>
      <c r="G46" s="205">
        <v>13954399</v>
      </c>
      <c r="H46" s="207">
        <v>5152</v>
      </c>
      <c r="I46" s="202">
        <f>VLOOKUP(B46,CDM!$I$5:$N$15,3,FALSE)/12</f>
        <v>181207.62267780254</v>
      </c>
      <c r="J46" s="202">
        <f t="shared" si="2"/>
        <v>14135606.622677803</v>
      </c>
      <c r="K46" s="205">
        <v>72825903</v>
      </c>
      <c r="L46" s="202">
        <f>VLOOKUP(B46,CDM!$I$5:$N$15,4,FALSE)/12</f>
        <v>1222924.8949416389</v>
      </c>
      <c r="M46" s="86">
        <f t="shared" si="3"/>
        <v>74048827.894941643</v>
      </c>
      <c r="N46" s="205">
        <v>209426</v>
      </c>
      <c r="O46" s="207">
        <v>1009</v>
      </c>
      <c r="P46" s="205">
        <v>791327</v>
      </c>
      <c r="Q46" s="205">
        <v>2294</v>
      </c>
      <c r="R46" s="205">
        <v>15123</v>
      </c>
      <c r="S46" s="205">
        <v>257539</v>
      </c>
      <c r="T46" s="201">
        <v>25</v>
      </c>
      <c r="U46" s="201">
        <v>578</v>
      </c>
      <c r="V46" s="37">
        <f>'Economic (2020 Adj.)'!C58</f>
        <v>643937</v>
      </c>
      <c r="W46" s="37">
        <f>'Economic (2020 Adj.)'!D58</f>
        <v>6843.3</v>
      </c>
      <c r="X46" s="37">
        <f>'Economic (2020 Adj.)'!F58</f>
        <v>3116.8</v>
      </c>
      <c r="Y46" s="37">
        <f>'Economic (2020 Adj.)'!H58</f>
        <v>362.4</v>
      </c>
      <c r="Z46" s="37">
        <f>'Economic (2020 Adj.)'!E58</f>
        <v>6906.9</v>
      </c>
      <c r="AA46" s="37">
        <f>'Economic (2020 Adj.)'!G58</f>
        <v>3143.4</v>
      </c>
      <c r="AB46" s="37">
        <f>'Economic (2020 Adj.)'!I58</f>
        <v>364.6</v>
      </c>
      <c r="AC46" s="39">
        <f>Weather!D178</f>
        <v>16.766666666666669</v>
      </c>
      <c r="AD46" s="39">
        <f>Weather!E178</f>
        <v>110.80000000000001</v>
      </c>
      <c r="AE46" s="39">
        <f>Weather!F178</f>
        <v>13.799999999999997</v>
      </c>
      <c r="AF46" s="39">
        <f>Weather!G178</f>
        <v>67</v>
      </c>
      <c r="AG46" s="39">
        <f>Weather!H178</f>
        <v>29.999999999999996</v>
      </c>
      <c r="AH46" s="39">
        <f>Weather!I178</f>
        <v>34.1</v>
      </c>
      <c r="AI46" s="39">
        <f>Weather!J178</f>
        <v>57.099999999999994</v>
      </c>
      <c r="AJ46" s="39">
        <f>Weather!K178</f>
        <v>12.4</v>
      </c>
      <c r="AK46" s="39">
        <f>Weather!L178</f>
        <v>95.4</v>
      </c>
      <c r="AL46" s="39">
        <f>Weather!M178</f>
        <v>1.9000000000000004</v>
      </c>
      <c r="AM46" s="39">
        <f>Weather!N178</f>
        <v>144.9</v>
      </c>
      <c r="AN46" s="39">
        <f>Weather!O178</f>
        <v>0</v>
      </c>
      <c r="AO46" s="39">
        <f>Weather!P178</f>
        <v>203</v>
      </c>
      <c r="AP46" s="39">
        <f>Weather!Q178</f>
        <v>0</v>
      </c>
      <c r="AQ46" s="39">
        <f>Weather!R178</f>
        <v>263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1</v>
      </c>
      <c r="BA46" s="200">
        <v>0</v>
      </c>
      <c r="BB46" s="200">
        <v>0</v>
      </c>
      <c r="BC46" s="200">
        <v>0</v>
      </c>
      <c r="BD46" s="200">
        <v>0</v>
      </c>
      <c r="BE46" s="200">
        <v>1</v>
      </c>
      <c r="BF46" s="200">
        <v>1</v>
      </c>
      <c r="BG46" s="201">
        <f t="shared" si="4"/>
        <v>45</v>
      </c>
      <c r="BH46" s="200">
        <v>30</v>
      </c>
      <c r="BI46" s="200">
        <v>20</v>
      </c>
      <c r="BJ46" s="159">
        <f t="shared" si="5"/>
        <v>765.09768115479437</v>
      </c>
      <c r="BK46" s="159">
        <f t="shared" si="6"/>
        <v>25.503256038493145</v>
      </c>
      <c r="BL46" s="158">
        <f t="shared" si="7"/>
        <v>1514230.324029492</v>
      </c>
      <c r="BM46" s="159">
        <f t="shared" si="8"/>
        <v>2743.7124655818716</v>
      </c>
      <c r="BN46" s="159">
        <f t="shared" si="9"/>
        <v>91.457082186062379</v>
      </c>
      <c r="BO46" s="159">
        <f t="shared" si="10"/>
        <v>471186.88742259343</v>
      </c>
      <c r="BP46" s="159">
        <f t="shared" si="11"/>
        <v>73388.332898851979</v>
      </c>
      <c r="BQ46" s="159">
        <f t="shared" si="12"/>
        <v>2446.2777632950661</v>
      </c>
      <c r="BR46" s="159">
        <f t="shared" si="13"/>
        <v>3669.4166449425989</v>
      </c>
      <c r="BS46" s="159">
        <f t="shared" si="14"/>
        <v>2468294.2631647214</v>
      </c>
      <c r="BT46" s="159">
        <f t="shared" si="15"/>
        <v>3702441.3947470821</v>
      </c>
    </row>
    <row r="47" spans="1:72" x14ac:dyDescent="0.2">
      <c r="A47" s="203">
        <v>41548</v>
      </c>
      <c r="B47" s="204">
        <f t="shared" si="0"/>
        <v>2013</v>
      </c>
      <c r="C47" s="202">
        <v>41975335</v>
      </c>
      <c r="D47" s="202">
        <f>VLOOKUP(B47,CDM!$I$5:$N$15,2,FALSE)/12</f>
        <v>369590.720884763</v>
      </c>
      <c r="E47" s="202">
        <f t="shared" si="1"/>
        <v>42344925.720884763</v>
      </c>
      <c r="F47" s="207">
        <v>59424</v>
      </c>
      <c r="G47" s="205">
        <v>13543420</v>
      </c>
      <c r="H47" s="207">
        <v>5151</v>
      </c>
      <c r="I47" s="202">
        <f>VLOOKUP(B47,CDM!$I$5:$N$15,3,FALSE)/12</f>
        <v>181207.62267780254</v>
      </c>
      <c r="J47" s="202">
        <f t="shared" si="2"/>
        <v>13724627.622677803</v>
      </c>
      <c r="K47" s="205">
        <v>73219777</v>
      </c>
      <c r="L47" s="202">
        <f>VLOOKUP(B47,CDM!$I$5:$N$15,4,FALSE)/12</f>
        <v>1222924.8949416389</v>
      </c>
      <c r="M47" s="86">
        <f t="shared" si="3"/>
        <v>74442701.894941643</v>
      </c>
      <c r="N47" s="205">
        <v>208131</v>
      </c>
      <c r="O47" s="207">
        <v>1013</v>
      </c>
      <c r="P47" s="205">
        <v>922511</v>
      </c>
      <c r="Q47" s="205">
        <v>2295</v>
      </c>
      <c r="R47" s="207">
        <v>15130</v>
      </c>
      <c r="S47" s="205">
        <v>258086</v>
      </c>
      <c r="T47" s="201">
        <v>25</v>
      </c>
      <c r="U47" s="201">
        <v>578</v>
      </c>
      <c r="V47" s="37">
        <f>'Economic (2020 Adj.)'!C59</f>
        <v>643937</v>
      </c>
      <c r="W47" s="37">
        <f>'Economic (2020 Adj.)'!D59</f>
        <v>6850.3</v>
      </c>
      <c r="X47" s="37">
        <f>'Economic (2020 Adj.)'!F59</f>
        <v>3116</v>
      </c>
      <c r="Y47" s="37">
        <f>'Economic (2020 Adj.)'!H59</f>
        <v>363.6</v>
      </c>
      <c r="Z47" s="37">
        <f>'Economic (2020 Adj.)'!E59</f>
        <v>6889</v>
      </c>
      <c r="AA47" s="37">
        <f>'Economic (2020 Adj.)'!G59</f>
        <v>3136</v>
      </c>
      <c r="AB47" s="37">
        <f>'Economic (2020 Adj.)'!I59</f>
        <v>366.5</v>
      </c>
      <c r="AC47" s="39">
        <f>Weather!D179</f>
        <v>11.85483870967742</v>
      </c>
      <c r="AD47" s="39">
        <f>Weather!E179</f>
        <v>252.5</v>
      </c>
      <c r="AE47" s="39">
        <f>Weather!F179</f>
        <v>0</v>
      </c>
      <c r="AF47" s="39">
        <f>Weather!G179</f>
        <v>193.6</v>
      </c>
      <c r="AG47" s="39">
        <f>Weather!H179</f>
        <v>3.0999999999999979</v>
      </c>
      <c r="AH47" s="39">
        <f>Weather!I179</f>
        <v>138.20000000000002</v>
      </c>
      <c r="AI47" s="39">
        <f>Weather!J179</f>
        <v>9.6999999999999993</v>
      </c>
      <c r="AJ47" s="39">
        <f>Weather!K179</f>
        <v>93.100000000000009</v>
      </c>
      <c r="AK47" s="39">
        <f>Weather!L179</f>
        <v>26.6</v>
      </c>
      <c r="AL47" s="39">
        <f>Weather!M179</f>
        <v>62.400000000000006</v>
      </c>
      <c r="AM47" s="39">
        <f>Weather!N179</f>
        <v>57.90000000000002</v>
      </c>
      <c r="AN47" s="39">
        <f>Weather!O179</f>
        <v>40.400000000000006</v>
      </c>
      <c r="AO47" s="39">
        <f>Weather!P179</f>
        <v>97.899999999999991</v>
      </c>
      <c r="AP47" s="39">
        <f>Weather!Q179</f>
        <v>21.7</v>
      </c>
      <c r="AQ47" s="39">
        <f>Weather!R179</f>
        <v>141.19999999999999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1</v>
      </c>
      <c r="BB47" s="200">
        <v>0</v>
      </c>
      <c r="BC47" s="200">
        <v>0</v>
      </c>
      <c r="BD47" s="200">
        <v>0</v>
      </c>
      <c r="BE47" s="200">
        <v>1</v>
      </c>
      <c r="BF47" s="200">
        <v>1</v>
      </c>
      <c r="BG47" s="201">
        <f t="shared" si="4"/>
        <v>46</v>
      </c>
      <c r="BH47" s="200">
        <v>31</v>
      </c>
      <c r="BI47" s="200">
        <v>22</v>
      </c>
      <c r="BJ47" s="159">
        <f t="shared" si="5"/>
        <v>712.58962238968707</v>
      </c>
      <c r="BK47" s="159">
        <f t="shared" si="6"/>
        <v>22.986762012570551</v>
      </c>
      <c r="BL47" s="158">
        <f t="shared" si="7"/>
        <v>1365965.3458349924</v>
      </c>
      <c r="BM47" s="159">
        <f t="shared" si="8"/>
        <v>2664.4588667594257</v>
      </c>
      <c r="BN47" s="159">
        <f t="shared" si="9"/>
        <v>85.950286024497601</v>
      </c>
      <c r="BO47" s="159">
        <f t="shared" si="10"/>
        <v>442729.92331218719</v>
      </c>
      <c r="BP47" s="159">
        <f t="shared" si="11"/>
        <v>73487.366135184246</v>
      </c>
      <c r="BQ47" s="159">
        <f t="shared" si="12"/>
        <v>2370.5601979091693</v>
      </c>
      <c r="BR47" s="159">
        <f t="shared" si="13"/>
        <v>3340.3348243265568</v>
      </c>
      <c r="BS47" s="159">
        <f t="shared" si="14"/>
        <v>2401377.4804819883</v>
      </c>
      <c r="BT47" s="159">
        <f t="shared" si="15"/>
        <v>3383759.1770428019</v>
      </c>
    </row>
    <row r="48" spans="1:72" x14ac:dyDescent="0.2">
      <c r="A48" s="203">
        <v>41579</v>
      </c>
      <c r="B48" s="204">
        <f t="shared" si="0"/>
        <v>2013</v>
      </c>
      <c r="C48" s="202">
        <v>40923389</v>
      </c>
      <c r="D48" s="202">
        <f>VLOOKUP(B48,CDM!$I$5:$N$15,2,FALSE)/12</f>
        <v>369590.720884763</v>
      </c>
      <c r="E48" s="202">
        <f t="shared" si="1"/>
        <v>41292979.720884763</v>
      </c>
      <c r="F48" s="205">
        <v>59441</v>
      </c>
      <c r="G48" s="205">
        <v>14055709</v>
      </c>
      <c r="H48" s="205">
        <v>5173</v>
      </c>
      <c r="I48" s="202">
        <f>VLOOKUP(B48,CDM!$I$5:$N$15,3,FALSE)/12</f>
        <v>181207.62267780254</v>
      </c>
      <c r="J48" s="202">
        <f t="shared" si="2"/>
        <v>14236916.622677803</v>
      </c>
      <c r="K48" s="205">
        <v>72373638</v>
      </c>
      <c r="L48" s="202">
        <f>VLOOKUP(B48,CDM!$I$5:$N$15,4,FALSE)/12</f>
        <v>1222924.8949416389</v>
      </c>
      <c r="M48" s="86">
        <f t="shared" si="3"/>
        <v>73596562.894941643</v>
      </c>
      <c r="N48" s="205">
        <v>208178</v>
      </c>
      <c r="O48" s="205">
        <v>1014</v>
      </c>
      <c r="P48" s="205">
        <v>982065</v>
      </c>
      <c r="Q48" s="205">
        <v>2295</v>
      </c>
      <c r="R48" s="207">
        <v>15130</v>
      </c>
      <c r="S48" s="205">
        <v>257318</v>
      </c>
      <c r="T48" s="201">
        <v>25</v>
      </c>
      <c r="U48" s="201">
        <v>514</v>
      </c>
      <c r="V48" s="37">
        <f>'Economic (2020 Adj.)'!C60</f>
        <v>643937</v>
      </c>
      <c r="W48" s="37">
        <f>'Economic (2020 Adj.)'!D60</f>
        <v>6854</v>
      </c>
      <c r="X48" s="37">
        <f>'Economic (2020 Adj.)'!F60</f>
        <v>3113.4</v>
      </c>
      <c r="Y48" s="37">
        <f>'Economic (2020 Adj.)'!H60</f>
        <v>369.8</v>
      </c>
      <c r="Z48" s="37">
        <f>'Economic (2020 Adj.)'!E60</f>
        <v>6863.8</v>
      </c>
      <c r="AA48" s="37">
        <f>'Economic (2020 Adj.)'!G60</f>
        <v>3119.8</v>
      </c>
      <c r="AB48" s="37">
        <f>'Economic (2020 Adj.)'!I60</f>
        <v>371.8</v>
      </c>
      <c r="AC48" s="39">
        <f>Weather!D180</f>
        <v>3.776666666666666</v>
      </c>
      <c r="AD48" s="39">
        <f>Weather!E180</f>
        <v>486.7</v>
      </c>
      <c r="AE48" s="39">
        <f>Weather!F180</f>
        <v>0</v>
      </c>
      <c r="AF48" s="39">
        <f>Weather!G180</f>
        <v>426.7</v>
      </c>
      <c r="AG48" s="39">
        <f>Weather!H180</f>
        <v>0</v>
      </c>
      <c r="AH48" s="39">
        <f>Weather!I180</f>
        <v>366.69999999999993</v>
      </c>
      <c r="AI48" s="39">
        <f>Weather!J180</f>
        <v>0</v>
      </c>
      <c r="AJ48" s="39">
        <f>Weather!K180</f>
        <v>306.7</v>
      </c>
      <c r="AK48" s="39">
        <f>Weather!L180</f>
        <v>0</v>
      </c>
      <c r="AL48" s="39">
        <f>Weather!M180</f>
        <v>249.59999999999997</v>
      </c>
      <c r="AM48" s="39">
        <f>Weather!N180</f>
        <v>2.9000000000000004</v>
      </c>
      <c r="AN48" s="39">
        <f>Weather!O180</f>
        <v>195.59999999999994</v>
      </c>
      <c r="AO48" s="39">
        <f>Weather!P180</f>
        <v>8.9</v>
      </c>
      <c r="AP48" s="39">
        <f>Weather!Q180</f>
        <v>144.99999999999997</v>
      </c>
      <c r="AQ48" s="39">
        <f>Weather!R180</f>
        <v>18.3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1</v>
      </c>
      <c r="BC48" s="200">
        <v>0</v>
      </c>
      <c r="BD48" s="200">
        <v>0</v>
      </c>
      <c r="BE48" s="200">
        <v>1</v>
      </c>
      <c r="BF48" s="200">
        <v>1</v>
      </c>
      <c r="BG48" s="201">
        <f t="shared" si="4"/>
        <v>47</v>
      </c>
      <c r="BH48" s="200">
        <v>30</v>
      </c>
      <c r="BI48" s="200">
        <v>21</v>
      </c>
      <c r="BJ48" s="159">
        <f t="shared" si="5"/>
        <v>694.68850996592857</v>
      </c>
      <c r="BK48" s="159">
        <f t="shared" si="6"/>
        <v>23.156283665530953</v>
      </c>
      <c r="BL48" s="158">
        <f t="shared" si="7"/>
        <v>1376432.6573628255</v>
      </c>
      <c r="BM48" s="159">
        <f t="shared" si="8"/>
        <v>2752.1586357389915</v>
      </c>
      <c r="BN48" s="159">
        <f t="shared" si="9"/>
        <v>91.738621191299714</v>
      </c>
      <c r="BO48" s="159">
        <f t="shared" si="10"/>
        <v>474563.88742259343</v>
      </c>
      <c r="BP48" s="159">
        <f t="shared" si="11"/>
        <v>72580.436780021351</v>
      </c>
      <c r="BQ48" s="159">
        <f t="shared" si="12"/>
        <v>2419.3478926673783</v>
      </c>
      <c r="BR48" s="159">
        <f t="shared" si="13"/>
        <v>3456.2112752391122</v>
      </c>
      <c r="BS48" s="159">
        <f t="shared" si="14"/>
        <v>2453218.7631647214</v>
      </c>
      <c r="BT48" s="159">
        <f t="shared" si="15"/>
        <v>3504598.2330924594</v>
      </c>
    </row>
    <row r="49" spans="1:72" x14ac:dyDescent="0.2">
      <c r="A49" s="203">
        <v>41609</v>
      </c>
      <c r="B49" s="204">
        <f t="shared" si="0"/>
        <v>2013</v>
      </c>
      <c r="C49" s="202">
        <v>46224827</v>
      </c>
      <c r="D49" s="202">
        <f>VLOOKUP(B49,CDM!$I$5:$N$15,2,FALSE)/12</f>
        <v>369590.720884763</v>
      </c>
      <c r="E49" s="202">
        <f t="shared" si="1"/>
        <v>46594417.720884763</v>
      </c>
      <c r="F49" s="207">
        <v>59649</v>
      </c>
      <c r="G49" s="205">
        <v>15599120</v>
      </c>
      <c r="H49" s="207">
        <v>5176</v>
      </c>
      <c r="I49" s="202">
        <f>VLOOKUP(B49,CDM!$I$5:$N$15,3,FALSE)/12</f>
        <v>181207.62267780254</v>
      </c>
      <c r="J49" s="202">
        <f t="shared" si="2"/>
        <v>15780327.622677803</v>
      </c>
      <c r="K49" s="205">
        <v>74788332</v>
      </c>
      <c r="L49" s="202">
        <f>VLOOKUP(B49,CDM!$I$5:$N$15,4,FALSE)/12</f>
        <v>1222924.8949416389</v>
      </c>
      <c r="M49" s="86">
        <f t="shared" si="3"/>
        <v>76011256.894941643</v>
      </c>
      <c r="N49" s="205">
        <v>184874</v>
      </c>
      <c r="O49" s="207">
        <v>1015</v>
      </c>
      <c r="P49" s="205">
        <v>1065835</v>
      </c>
      <c r="Q49" s="205">
        <v>2295</v>
      </c>
      <c r="R49" s="205">
        <v>15130</v>
      </c>
      <c r="S49" s="205">
        <v>260566</v>
      </c>
      <c r="T49" s="201">
        <v>25</v>
      </c>
      <c r="U49" s="201">
        <v>499</v>
      </c>
      <c r="V49" s="37">
        <f>'Economic (2020 Adj.)'!C61</f>
        <v>643937</v>
      </c>
      <c r="W49" s="37">
        <f>'Economic (2020 Adj.)'!D61</f>
        <v>6850.4</v>
      </c>
      <c r="X49" s="37">
        <f>'Economic (2020 Adj.)'!F61</f>
        <v>3108.4</v>
      </c>
      <c r="Y49" s="37">
        <f>'Economic (2020 Adj.)'!H61</f>
        <v>373.6</v>
      </c>
      <c r="Z49" s="37">
        <f>'Economic (2020 Adj.)'!E61</f>
        <v>6849.3</v>
      </c>
      <c r="AA49" s="37">
        <f>'Economic (2020 Adj.)'!G61</f>
        <v>3114.3</v>
      </c>
      <c r="AB49" s="37">
        <f>'Economic (2020 Adj.)'!I61</f>
        <v>376.6</v>
      </c>
      <c r="AC49" s="39">
        <f>Weather!D181</f>
        <v>-2.1290322580645156</v>
      </c>
      <c r="AD49" s="39">
        <f>Weather!E181</f>
        <v>685.99999999999989</v>
      </c>
      <c r="AE49" s="39">
        <f>Weather!F181</f>
        <v>0</v>
      </c>
      <c r="AF49" s="39">
        <f>Weather!G181</f>
        <v>624</v>
      </c>
      <c r="AG49" s="39">
        <f>Weather!H181</f>
        <v>0</v>
      </c>
      <c r="AH49" s="39">
        <f>Weather!I181</f>
        <v>562</v>
      </c>
      <c r="AI49" s="39">
        <f>Weather!J181</f>
        <v>0</v>
      </c>
      <c r="AJ49" s="39">
        <f>Weather!K181</f>
        <v>500.00000000000006</v>
      </c>
      <c r="AK49" s="39">
        <f>Weather!L181</f>
        <v>0</v>
      </c>
      <c r="AL49" s="39">
        <f>Weather!M181</f>
        <v>438.00000000000006</v>
      </c>
      <c r="AM49" s="39">
        <f>Weather!N181</f>
        <v>0</v>
      </c>
      <c r="AN49" s="39">
        <f>Weather!O181</f>
        <v>376</v>
      </c>
      <c r="AO49" s="39">
        <f>Weather!P181</f>
        <v>0</v>
      </c>
      <c r="AP49" s="39">
        <f>Weather!Q181</f>
        <v>314.00000000000006</v>
      </c>
      <c r="AQ49" s="39">
        <f>Weather!R181</f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200">
        <v>1</v>
      </c>
      <c r="BD49" s="200">
        <v>0</v>
      </c>
      <c r="BE49" s="200">
        <v>0</v>
      </c>
      <c r="BF49" s="200">
        <v>0</v>
      </c>
      <c r="BG49" s="201">
        <f t="shared" si="4"/>
        <v>48</v>
      </c>
      <c r="BH49" s="200">
        <v>31</v>
      </c>
      <c r="BI49" s="200">
        <v>20</v>
      </c>
      <c r="BJ49" s="159">
        <f t="shared" si="5"/>
        <v>781.14331708636792</v>
      </c>
      <c r="BK49" s="159">
        <f t="shared" si="6"/>
        <v>25.198171518915093</v>
      </c>
      <c r="BL49" s="158">
        <f t="shared" si="7"/>
        <v>1503045.7329317664</v>
      </c>
      <c r="BM49" s="159">
        <f t="shared" si="8"/>
        <v>3048.7495407028214</v>
      </c>
      <c r="BN49" s="159">
        <f t="shared" si="9"/>
        <v>98.346759377510367</v>
      </c>
      <c r="BO49" s="159">
        <f t="shared" si="10"/>
        <v>509042.82653799362</v>
      </c>
      <c r="BP49" s="159">
        <f t="shared" si="11"/>
        <v>74887.937827528716</v>
      </c>
      <c r="BQ49" s="159">
        <f t="shared" si="12"/>
        <v>2415.7399299202812</v>
      </c>
      <c r="BR49" s="159">
        <f t="shared" si="13"/>
        <v>3744.3968913764356</v>
      </c>
      <c r="BS49" s="159">
        <f t="shared" si="14"/>
        <v>2451976.0288690855</v>
      </c>
      <c r="BT49" s="159">
        <f t="shared" si="15"/>
        <v>3800562.8447470823</v>
      </c>
    </row>
    <row r="50" spans="1:72" x14ac:dyDescent="0.2">
      <c r="A50" s="203">
        <v>41640</v>
      </c>
      <c r="B50" s="204">
        <f t="shared" si="0"/>
        <v>2014</v>
      </c>
      <c r="C50" s="202">
        <v>50617876</v>
      </c>
      <c r="D50" s="202">
        <f>VLOOKUP(B50,CDM!$I$5:$N$15,2,FALSE)/12</f>
        <v>582902.57184116344</v>
      </c>
      <c r="E50" s="202">
        <f t="shared" si="1"/>
        <v>51200778.571841165</v>
      </c>
      <c r="F50" s="207">
        <v>59671</v>
      </c>
      <c r="G50" s="205">
        <v>16409509</v>
      </c>
      <c r="H50" s="207">
        <v>5174</v>
      </c>
      <c r="I50" s="202">
        <f>VLOOKUP(B50,CDM!$I$5:$N$15,3,FALSE)/12</f>
        <v>257042.64414502322</v>
      </c>
      <c r="J50" s="202">
        <f t="shared" si="2"/>
        <v>16666551.644145023</v>
      </c>
      <c r="K50" s="205">
        <v>80873202</v>
      </c>
      <c r="L50" s="202">
        <f>VLOOKUP(B50,CDM!$I$5:$N$15,4,FALSE)/12</f>
        <v>1679397.2948097724</v>
      </c>
      <c r="M50" s="86">
        <f t="shared" si="3"/>
        <v>82552599.294809774</v>
      </c>
      <c r="N50" s="205">
        <v>198892</v>
      </c>
      <c r="O50" s="207">
        <v>1020</v>
      </c>
      <c r="P50" s="205">
        <v>1043502</v>
      </c>
      <c r="Q50" s="205">
        <v>2302</v>
      </c>
      <c r="R50" s="207">
        <v>15153</v>
      </c>
      <c r="S50" s="205">
        <v>258888</v>
      </c>
      <c r="T50" s="201">
        <v>25</v>
      </c>
      <c r="U50" s="201">
        <v>326</v>
      </c>
      <c r="V50" s="37">
        <f>'Economic (2020 Adj.)'!C62</f>
        <v>659861.19999999995</v>
      </c>
      <c r="W50" s="37">
        <f>'Economic (2020 Adj.)'!D62</f>
        <v>6848.3</v>
      </c>
      <c r="X50" s="37">
        <f>'Economic (2020 Adj.)'!F62</f>
        <v>3105.1</v>
      </c>
      <c r="Y50" s="37">
        <f>'Economic (2020 Adj.)'!H62</f>
        <v>375.1</v>
      </c>
      <c r="Z50" s="37">
        <f>'Economic (2020 Adj.)'!E62</f>
        <v>6806.1</v>
      </c>
      <c r="AA50" s="37">
        <f>'Economic (2020 Adj.)'!G62</f>
        <v>3097</v>
      </c>
      <c r="AB50" s="37">
        <f>'Economic (2020 Adj.)'!I62</f>
        <v>376.3</v>
      </c>
      <c r="AC50" s="39">
        <f>Weather!D182</f>
        <v>-6.9064516129032256</v>
      </c>
      <c r="AD50" s="39">
        <f>Weather!E182</f>
        <v>834.1</v>
      </c>
      <c r="AE50" s="39">
        <f>Weather!F182</f>
        <v>0</v>
      </c>
      <c r="AF50" s="39">
        <f>Weather!G182</f>
        <v>772.1</v>
      </c>
      <c r="AG50" s="39">
        <f>Weather!H182</f>
        <v>0</v>
      </c>
      <c r="AH50" s="39">
        <f>Weather!I182</f>
        <v>710.09999999999991</v>
      </c>
      <c r="AI50" s="39">
        <f>Weather!J182</f>
        <v>0</v>
      </c>
      <c r="AJ50" s="39">
        <f>Weather!K182</f>
        <v>648.1</v>
      </c>
      <c r="AK50" s="39">
        <f>Weather!L182</f>
        <v>0</v>
      </c>
      <c r="AL50" s="39">
        <f>Weather!M182</f>
        <v>586.09999999999991</v>
      </c>
      <c r="AM50" s="39">
        <f>Weather!N182</f>
        <v>0</v>
      </c>
      <c r="AN50" s="39">
        <f>Weather!O182</f>
        <v>524.09999999999991</v>
      </c>
      <c r="AO50" s="39">
        <f>Weather!P182</f>
        <v>0</v>
      </c>
      <c r="AP50" s="39">
        <f>Weather!Q182</f>
        <v>462.09999999999997</v>
      </c>
      <c r="AQ50" s="39">
        <f>Weather!R182</f>
        <v>0</v>
      </c>
      <c r="AR50" s="200">
        <v>1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200">
        <v>0</v>
      </c>
      <c r="BD50" s="200">
        <v>0</v>
      </c>
      <c r="BE50" s="200">
        <v>0</v>
      </c>
      <c r="BF50" s="200">
        <v>0</v>
      </c>
      <c r="BG50" s="201">
        <f t="shared" si="4"/>
        <v>49</v>
      </c>
      <c r="BH50" s="200">
        <v>31</v>
      </c>
      <c r="BI50" s="200">
        <v>22</v>
      </c>
      <c r="BJ50" s="159">
        <f t="shared" si="5"/>
        <v>858.05129077510287</v>
      </c>
      <c r="BK50" s="159">
        <f t="shared" si="6"/>
        <v>27.679073895971062</v>
      </c>
      <c r="BL50" s="158">
        <f t="shared" si="7"/>
        <v>1651638.0184464892</v>
      </c>
      <c r="BM50" s="159">
        <f t="shared" si="8"/>
        <v>3221.2121461432207</v>
      </c>
      <c r="BN50" s="159">
        <f t="shared" si="9"/>
        <v>103.91006923042647</v>
      </c>
      <c r="BO50" s="159">
        <f t="shared" si="10"/>
        <v>537630.69819822651</v>
      </c>
      <c r="BP50" s="159">
        <f t="shared" si="11"/>
        <v>80933.920877264478</v>
      </c>
      <c r="BQ50" s="159">
        <f t="shared" si="12"/>
        <v>2610.77164120208</v>
      </c>
      <c r="BR50" s="159">
        <f t="shared" si="13"/>
        <v>3678.8145853302035</v>
      </c>
      <c r="BS50" s="159">
        <f t="shared" si="14"/>
        <v>2662987.0740261218</v>
      </c>
      <c r="BT50" s="159">
        <f t="shared" si="15"/>
        <v>3752390.8770368081</v>
      </c>
    </row>
    <row r="51" spans="1:72" x14ac:dyDescent="0.2">
      <c r="A51" s="203">
        <v>41671</v>
      </c>
      <c r="B51" s="204">
        <f t="shared" si="0"/>
        <v>2014</v>
      </c>
      <c r="C51" s="202">
        <v>42903712</v>
      </c>
      <c r="D51" s="202">
        <f>VLOOKUP(B51,CDM!$I$5:$N$15,2,FALSE)/12</f>
        <v>582902.57184116344</v>
      </c>
      <c r="E51" s="202">
        <f t="shared" si="1"/>
        <v>43486614.571841165</v>
      </c>
      <c r="F51" s="205">
        <v>59674</v>
      </c>
      <c r="G51" s="205">
        <v>14955223</v>
      </c>
      <c r="H51" s="205">
        <v>5177</v>
      </c>
      <c r="I51" s="202">
        <f>VLOOKUP(B51,CDM!$I$5:$N$15,3,FALSE)/12</f>
        <v>257042.64414502322</v>
      </c>
      <c r="J51" s="202">
        <f t="shared" si="2"/>
        <v>15212265.644145023</v>
      </c>
      <c r="K51" s="205">
        <v>73256400</v>
      </c>
      <c r="L51" s="202">
        <f>VLOOKUP(B51,CDM!$I$5:$N$15,4,FALSE)/12</f>
        <v>1679397.2948097724</v>
      </c>
      <c r="M51" s="86">
        <f t="shared" si="3"/>
        <v>74935797.294809774</v>
      </c>
      <c r="N51" s="205">
        <v>199321</v>
      </c>
      <c r="O51" s="205">
        <v>1020</v>
      </c>
      <c r="P51" s="205">
        <v>872098</v>
      </c>
      <c r="Q51" s="205">
        <v>2302</v>
      </c>
      <c r="R51" s="207">
        <v>15153</v>
      </c>
      <c r="S51" s="205">
        <v>257812</v>
      </c>
      <c r="T51" s="201">
        <v>25</v>
      </c>
      <c r="U51" s="201">
        <v>707</v>
      </c>
      <c r="V51" s="37">
        <f>'Economic (2020 Adj.)'!C63</f>
        <v>659861.19999999995</v>
      </c>
      <c r="W51" s="37">
        <f>'Economic (2020 Adj.)'!D63</f>
        <v>6850</v>
      </c>
      <c r="X51" s="37">
        <f>'Economic (2020 Adj.)'!F63</f>
        <v>3109.9</v>
      </c>
      <c r="Y51" s="37">
        <f>'Economic (2020 Adj.)'!H63</f>
        <v>379.9</v>
      </c>
      <c r="Z51" s="37">
        <f>'Economic (2020 Adj.)'!E63</f>
        <v>6772.3</v>
      </c>
      <c r="AA51" s="37">
        <f>'Economic (2020 Adj.)'!G63</f>
        <v>3085.6</v>
      </c>
      <c r="AB51" s="37">
        <f>'Economic (2020 Adj.)'!I63</f>
        <v>382.3</v>
      </c>
      <c r="AC51" s="39">
        <f>Weather!D183</f>
        <v>-6.8785714285714272</v>
      </c>
      <c r="AD51" s="39">
        <f>Weather!E183</f>
        <v>752.6</v>
      </c>
      <c r="AE51" s="39">
        <f>Weather!F183</f>
        <v>0</v>
      </c>
      <c r="AF51" s="39">
        <f>Weather!G183</f>
        <v>696.60000000000014</v>
      </c>
      <c r="AG51" s="39">
        <f>Weather!H183</f>
        <v>0</v>
      </c>
      <c r="AH51" s="39">
        <f>Weather!I183</f>
        <v>640.60000000000014</v>
      </c>
      <c r="AI51" s="39">
        <f>Weather!J183</f>
        <v>0</v>
      </c>
      <c r="AJ51" s="39">
        <f>Weather!K183</f>
        <v>584.60000000000014</v>
      </c>
      <c r="AK51" s="39">
        <f>Weather!L183</f>
        <v>0</v>
      </c>
      <c r="AL51" s="39">
        <f>Weather!M183</f>
        <v>528.60000000000014</v>
      </c>
      <c r="AM51" s="39">
        <f>Weather!N183</f>
        <v>0</v>
      </c>
      <c r="AN51" s="39">
        <f>Weather!O183</f>
        <v>472.60000000000008</v>
      </c>
      <c r="AO51" s="39">
        <f>Weather!P183</f>
        <v>0</v>
      </c>
      <c r="AP51" s="39">
        <f>Weather!Q183</f>
        <v>416.6</v>
      </c>
      <c r="AQ51" s="39">
        <f>Weather!R183</f>
        <v>0</v>
      </c>
      <c r="AR51" s="200">
        <v>0</v>
      </c>
      <c r="AS51" s="200">
        <v>1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 s="200">
        <v>0</v>
      </c>
      <c r="BD51" s="200">
        <v>0</v>
      </c>
      <c r="BE51" s="200">
        <v>0</v>
      </c>
      <c r="BF51" s="200">
        <v>0</v>
      </c>
      <c r="BG51" s="201">
        <f t="shared" si="4"/>
        <v>50</v>
      </c>
      <c r="BH51" s="200">
        <v>28</v>
      </c>
      <c r="BI51" s="200">
        <v>19</v>
      </c>
      <c r="BJ51" s="159">
        <f t="shared" si="5"/>
        <v>728.7363771800309</v>
      </c>
      <c r="BK51" s="159">
        <f t="shared" si="6"/>
        <v>26.026299185001104</v>
      </c>
      <c r="BL51" s="158">
        <f t="shared" si="7"/>
        <v>1553093.377565756</v>
      </c>
      <c r="BM51" s="159">
        <f t="shared" si="8"/>
        <v>2938.4326142833734</v>
      </c>
      <c r="BN51" s="159">
        <f t="shared" si="9"/>
        <v>104.9440219386919</v>
      </c>
      <c r="BO51" s="159">
        <f t="shared" si="10"/>
        <v>543295.201576608</v>
      </c>
      <c r="BP51" s="159">
        <f t="shared" si="11"/>
        <v>73466.467936088011</v>
      </c>
      <c r="BQ51" s="159">
        <f t="shared" si="12"/>
        <v>2623.8024262888575</v>
      </c>
      <c r="BR51" s="159">
        <f t="shared" si="13"/>
        <v>3866.6562071625267</v>
      </c>
      <c r="BS51" s="159">
        <f t="shared" si="14"/>
        <v>2676278.4748146348</v>
      </c>
      <c r="BT51" s="159">
        <f t="shared" si="15"/>
        <v>3943989.3313057777</v>
      </c>
    </row>
    <row r="52" spans="1:72" x14ac:dyDescent="0.2">
      <c r="A52" s="203">
        <v>41699</v>
      </c>
      <c r="B52" s="204">
        <f t="shared" si="0"/>
        <v>2014</v>
      </c>
      <c r="C52" s="202">
        <v>43601292</v>
      </c>
      <c r="D52" s="202">
        <f>VLOOKUP(B52,CDM!$I$5:$N$15,2,FALSE)/12</f>
        <v>582902.57184116344</v>
      </c>
      <c r="E52" s="202">
        <f t="shared" si="1"/>
        <v>44184194.571841165</v>
      </c>
      <c r="F52" s="207">
        <v>59687</v>
      </c>
      <c r="G52" s="205">
        <v>15671445</v>
      </c>
      <c r="H52" s="207">
        <v>5180</v>
      </c>
      <c r="I52" s="202">
        <f>VLOOKUP(B52,CDM!$I$5:$N$15,3,FALSE)/12</f>
        <v>257042.64414502322</v>
      </c>
      <c r="J52" s="202">
        <f t="shared" si="2"/>
        <v>15928487.644145023</v>
      </c>
      <c r="K52" s="205">
        <v>78105401</v>
      </c>
      <c r="L52" s="202">
        <f>VLOOKUP(B52,CDM!$I$5:$N$15,4,FALSE)/12</f>
        <v>1679397.2948097724</v>
      </c>
      <c r="M52" s="86">
        <f t="shared" si="3"/>
        <v>79784798.294809774</v>
      </c>
      <c r="N52" s="205">
        <v>193090</v>
      </c>
      <c r="O52" s="207">
        <v>1020</v>
      </c>
      <c r="P52" s="205">
        <v>861465</v>
      </c>
      <c r="Q52" s="205">
        <v>2302</v>
      </c>
      <c r="R52" s="205">
        <v>15153</v>
      </c>
      <c r="S52" s="205">
        <v>259626</v>
      </c>
      <c r="T52" s="201">
        <v>25</v>
      </c>
      <c r="U52" s="201">
        <v>569</v>
      </c>
      <c r="V52" s="37">
        <f>'Economic (2020 Adj.)'!C64</f>
        <v>659861.19999999995</v>
      </c>
      <c r="W52" s="37">
        <f>'Economic (2020 Adj.)'!D64</f>
        <v>6856.4</v>
      </c>
      <c r="X52" s="37">
        <f>'Economic (2020 Adj.)'!F64</f>
        <v>3115.2</v>
      </c>
      <c r="Y52" s="37">
        <f>'Economic (2020 Adj.)'!H64</f>
        <v>382.2</v>
      </c>
      <c r="Z52" s="37">
        <f>'Economic (2020 Adj.)'!E64</f>
        <v>6751.3</v>
      </c>
      <c r="AA52" s="37">
        <f>'Economic (2020 Adj.)'!G64</f>
        <v>3073.7</v>
      </c>
      <c r="AB52" s="37">
        <f>'Economic (2020 Adj.)'!I64</f>
        <v>382.2</v>
      </c>
      <c r="AC52" s="39">
        <f>Weather!D184</f>
        <v>-2.9806451612903229</v>
      </c>
      <c r="AD52" s="39">
        <f>Weather!E184</f>
        <v>712.39999999999986</v>
      </c>
      <c r="AE52" s="39">
        <f>Weather!F184</f>
        <v>0</v>
      </c>
      <c r="AF52" s="39">
        <f>Weather!G184</f>
        <v>650.4</v>
      </c>
      <c r="AG52" s="39">
        <f>Weather!H184</f>
        <v>0</v>
      </c>
      <c r="AH52" s="39">
        <f>Weather!I184</f>
        <v>588.4</v>
      </c>
      <c r="AI52" s="39">
        <f>Weather!J184</f>
        <v>0</v>
      </c>
      <c r="AJ52" s="39">
        <f>Weather!K184</f>
        <v>526.39999999999986</v>
      </c>
      <c r="AK52" s="39">
        <f>Weather!L184</f>
        <v>0</v>
      </c>
      <c r="AL52" s="39">
        <f>Weather!M184</f>
        <v>464.4</v>
      </c>
      <c r="AM52" s="39">
        <f>Weather!N184</f>
        <v>0</v>
      </c>
      <c r="AN52" s="39">
        <f>Weather!O184</f>
        <v>402.40000000000003</v>
      </c>
      <c r="AO52" s="39">
        <f>Weather!P184</f>
        <v>0</v>
      </c>
      <c r="AP52" s="39">
        <f>Weather!Q184</f>
        <v>340.4</v>
      </c>
      <c r="AQ52" s="39">
        <f>Weather!R184</f>
        <v>0</v>
      </c>
      <c r="AR52" s="200">
        <v>0</v>
      </c>
      <c r="AS52" s="200">
        <v>0</v>
      </c>
      <c r="AT52" s="200">
        <v>1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200">
        <v>0</v>
      </c>
      <c r="BD52" s="200">
        <v>1</v>
      </c>
      <c r="BE52" s="200">
        <v>0</v>
      </c>
      <c r="BF52" s="200">
        <v>1</v>
      </c>
      <c r="BG52" s="201">
        <f t="shared" si="4"/>
        <v>51</v>
      </c>
      <c r="BH52" s="200">
        <v>31</v>
      </c>
      <c r="BI52" s="200">
        <v>21</v>
      </c>
      <c r="BJ52" s="159">
        <f t="shared" si="5"/>
        <v>740.26495839699044</v>
      </c>
      <c r="BK52" s="159">
        <f t="shared" si="6"/>
        <v>23.879514786999692</v>
      </c>
      <c r="BL52" s="158">
        <f t="shared" si="7"/>
        <v>1425296.5990916505</v>
      </c>
      <c r="BM52" s="159">
        <f t="shared" si="8"/>
        <v>3074.9976146998115</v>
      </c>
      <c r="BN52" s="159">
        <f t="shared" si="9"/>
        <v>99.193471441929404</v>
      </c>
      <c r="BO52" s="159">
        <f t="shared" si="10"/>
        <v>513822.18206919427</v>
      </c>
      <c r="BP52" s="159">
        <f t="shared" si="11"/>
        <v>78220.390485107622</v>
      </c>
      <c r="BQ52" s="159">
        <f t="shared" si="12"/>
        <v>2523.2384027454073</v>
      </c>
      <c r="BR52" s="159">
        <f t="shared" si="13"/>
        <v>3724.7804992908391</v>
      </c>
      <c r="BS52" s="159">
        <f t="shared" si="14"/>
        <v>2573703.1708003152</v>
      </c>
      <c r="BT52" s="159">
        <f t="shared" si="15"/>
        <v>3799276.1092766561</v>
      </c>
    </row>
    <row r="53" spans="1:72" x14ac:dyDescent="0.2">
      <c r="A53" s="203">
        <v>41730</v>
      </c>
      <c r="B53" s="204">
        <f t="shared" si="0"/>
        <v>2014</v>
      </c>
      <c r="C53" s="202">
        <v>38148551</v>
      </c>
      <c r="D53" s="202">
        <f>VLOOKUP(B53,CDM!$I$5:$N$15,2,FALSE)/12</f>
        <v>582902.57184116344</v>
      </c>
      <c r="E53" s="202">
        <f t="shared" si="1"/>
        <v>38731453.571841165</v>
      </c>
      <c r="F53" s="207">
        <v>59679</v>
      </c>
      <c r="G53" s="205">
        <v>13498766</v>
      </c>
      <c r="H53" s="207">
        <v>5185</v>
      </c>
      <c r="I53" s="202">
        <f>VLOOKUP(B53,CDM!$I$5:$N$15,3,FALSE)/12</f>
        <v>257042.64414502322</v>
      </c>
      <c r="J53" s="202">
        <f t="shared" si="2"/>
        <v>13755808.644145023</v>
      </c>
      <c r="K53" s="205">
        <v>70980411</v>
      </c>
      <c r="L53" s="202">
        <f>VLOOKUP(B53,CDM!$I$5:$N$15,4,FALSE)/12</f>
        <v>1679397.2948097724</v>
      </c>
      <c r="M53" s="86">
        <f t="shared" si="3"/>
        <v>72659808.294809774</v>
      </c>
      <c r="N53" s="205">
        <v>192582</v>
      </c>
      <c r="O53" s="207">
        <v>1019</v>
      </c>
      <c r="P53" s="205">
        <v>731400</v>
      </c>
      <c r="Q53" s="205">
        <v>2302</v>
      </c>
      <c r="R53" s="207">
        <v>15153</v>
      </c>
      <c r="S53" s="205">
        <v>257728</v>
      </c>
      <c r="T53" s="201">
        <v>25</v>
      </c>
      <c r="U53" s="201">
        <v>569</v>
      </c>
      <c r="V53" s="37">
        <f>'Economic (2020 Adj.)'!C65</f>
        <v>659861.19999999995</v>
      </c>
      <c r="W53" s="37">
        <f>'Economic (2020 Adj.)'!D65</f>
        <v>6869.6</v>
      </c>
      <c r="X53" s="37">
        <f>'Economic (2020 Adj.)'!F65</f>
        <v>3126.8</v>
      </c>
      <c r="Y53" s="37">
        <f>'Economic (2020 Adj.)'!H65</f>
        <v>383.2</v>
      </c>
      <c r="Z53" s="37">
        <f>'Economic (2020 Adj.)'!E65</f>
        <v>6785</v>
      </c>
      <c r="AA53" s="37">
        <f>'Economic (2020 Adj.)'!G65</f>
        <v>3095.4</v>
      </c>
      <c r="AB53" s="37">
        <f>'Economic (2020 Adj.)'!I65</f>
        <v>382.5</v>
      </c>
      <c r="AC53" s="39">
        <f>Weather!D185</f>
        <v>5.8566666666666682</v>
      </c>
      <c r="AD53" s="39">
        <f>Weather!E185</f>
        <v>424.3</v>
      </c>
      <c r="AE53" s="39">
        <f>Weather!F185</f>
        <v>0</v>
      </c>
      <c r="AF53" s="39">
        <f>Weather!G185</f>
        <v>364.3</v>
      </c>
      <c r="AG53" s="39">
        <f>Weather!H185</f>
        <v>0</v>
      </c>
      <c r="AH53" s="39">
        <f>Weather!I185</f>
        <v>304.3</v>
      </c>
      <c r="AI53" s="39">
        <f>Weather!J185</f>
        <v>0</v>
      </c>
      <c r="AJ53" s="39">
        <f>Weather!K185</f>
        <v>244.29999999999993</v>
      </c>
      <c r="AK53" s="39">
        <f>Weather!L185</f>
        <v>0</v>
      </c>
      <c r="AL53" s="39">
        <f>Weather!M185</f>
        <v>185.89999999999995</v>
      </c>
      <c r="AM53" s="39">
        <f>Weather!N185</f>
        <v>1.5999999999999996</v>
      </c>
      <c r="AN53" s="39">
        <f>Weather!O185</f>
        <v>131.9</v>
      </c>
      <c r="AO53" s="39">
        <f>Weather!P185</f>
        <v>7.6</v>
      </c>
      <c r="AP53" s="39">
        <f>Weather!Q185</f>
        <v>82.3</v>
      </c>
      <c r="AQ53" s="39">
        <f>Weather!R185</f>
        <v>18</v>
      </c>
      <c r="AR53" s="200">
        <v>0</v>
      </c>
      <c r="AS53" s="200">
        <v>0</v>
      </c>
      <c r="AT53" s="200">
        <v>0</v>
      </c>
      <c r="AU53" s="200">
        <v>1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200">
        <v>0</v>
      </c>
      <c r="BD53" s="200">
        <v>1</v>
      </c>
      <c r="BE53" s="200">
        <v>0</v>
      </c>
      <c r="BF53" s="200">
        <v>1</v>
      </c>
      <c r="BG53" s="201">
        <f t="shared" si="4"/>
        <v>52</v>
      </c>
      <c r="BH53" s="200">
        <v>30</v>
      </c>
      <c r="BI53" s="200">
        <v>20</v>
      </c>
      <c r="BJ53" s="159">
        <f t="shared" si="5"/>
        <v>648.99635670572843</v>
      </c>
      <c r="BK53" s="159">
        <f t="shared" si="6"/>
        <v>21.633211890190946</v>
      </c>
      <c r="BL53" s="158">
        <f t="shared" si="7"/>
        <v>1291048.4523947055</v>
      </c>
      <c r="BM53" s="159">
        <f t="shared" si="8"/>
        <v>2653.0007028244981</v>
      </c>
      <c r="BN53" s="159">
        <f t="shared" si="9"/>
        <v>88.433356760816608</v>
      </c>
      <c r="BO53" s="159">
        <f t="shared" si="10"/>
        <v>458526.95480483409</v>
      </c>
      <c r="BP53" s="159">
        <f t="shared" si="11"/>
        <v>71305.01304691832</v>
      </c>
      <c r="BQ53" s="159">
        <f t="shared" si="12"/>
        <v>2376.8337682306105</v>
      </c>
      <c r="BR53" s="159">
        <f t="shared" si="13"/>
        <v>3565.250652345916</v>
      </c>
      <c r="BS53" s="159">
        <f t="shared" si="14"/>
        <v>2421993.6098269923</v>
      </c>
      <c r="BT53" s="159">
        <f t="shared" si="15"/>
        <v>3632990.4147404889</v>
      </c>
    </row>
    <row r="54" spans="1:72" x14ac:dyDescent="0.2">
      <c r="A54" s="203">
        <v>41760</v>
      </c>
      <c r="B54" s="204">
        <f t="shared" si="0"/>
        <v>2014</v>
      </c>
      <c r="C54" s="202">
        <v>40092099</v>
      </c>
      <c r="D54" s="202">
        <f>VLOOKUP(B54,CDM!$I$5:$N$15,2,FALSE)/12</f>
        <v>582902.57184116344</v>
      </c>
      <c r="E54" s="202">
        <f t="shared" si="1"/>
        <v>40675001.571841165</v>
      </c>
      <c r="F54" s="205">
        <v>59689</v>
      </c>
      <c r="G54" s="205">
        <v>13471598</v>
      </c>
      <c r="H54" s="205">
        <v>5182</v>
      </c>
      <c r="I54" s="202">
        <f>VLOOKUP(B54,CDM!$I$5:$N$15,3,FALSE)/12</f>
        <v>257042.64414502322</v>
      </c>
      <c r="J54" s="202">
        <f t="shared" si="2"/>
        <v>13728640.644145023</v>
      </c>
      <c r="K54" s="205">
        <v>72011129</v>
      </c>
      <c r="L54" s="202">
        <f>VLOOKUP(B54,CDM!$I$5:$N$15,4,FALSE)/12</f>
        <v>1679397.2948097724</v>
      </c>
      <c r="M54" s="86">
        <f t="shared" si="3"/>
        <v>73690526.294809774</v>
      </c>
      <c r="N54" s="205">
        <v>187028</v>
      </c>
      <c r="O54" s="205">
        <v>1017</v>
      </c>
      <c r="P54" s="205">
        <v>665621</v>
      </c>
      <c r="Q54" s="205">
        <v>2304</v>
      </c>
      <c r="R54" s="207">
        <v>15153</v>
      </c>
      <c r="S54" s="205">
        <v>258180</v>
      </c>
      <c r="T54" s="201">
        <v>25</v>
      </c>
      <c r="U54" s="201">
        <v>569</v>
      </c>
      <c r="V54" s="37">
        <f>'Economic (2020 Adj.)'!C66</f>
        <v>659861.19999999995</v>
      </c>
      <c r="W54" s="37">
        <f>'Economic (2020 Adj.)'!D66</f>
        <v>6870.6</v>
      </c>
      <c r="X54" s="37">
        <f>'Economic (2020 Adj.)'!F66</f>
        <v>3114.3</v>
      </c>
      <c r="Y54" s="37">
        <f>'Economic (2020 Adj.)'!H66</f>
        <v>381.5</v>
      </c>
      <c r="Z54" s="37">
        <f>'Economic (2020 Adj.)'!E66</f>
        <v>6842.6</v>
      </c>
      <c r="AA54" s="37">
        <f>'Economic (2020 Adj.)'!G66</f>
        <v>3103</v>
      </c>
      <c r="AB54" s="37">
        <f>'Economic (2020 Adj.)'!I66</f>
        <v>379.7</v>
      </c>
      <c r="AC54" s="39">
        <f>Weather!D186</f>
        <v>12.861290322580649</v>
      </c>
      <c r="AD54" s="39">
        <f>Weather!E186</f>
        <v>225.29999999999995</v>
      </c>
      <c r="AE54" s="39">
        <f>Weather!F186</f>
        <v>4.0000000000000036</v>
      </c>
      <c r="AF54" s="39">
        <f>Weather!G186</f>
        <v>169.29999999999995</v>
      </c>
      <c r="AG54" s="39">
        <f>Weather!H186</f>
        <v>10.000000000000004</v>
      </c>
      <c r="AH54" s="39">
        <f>Weather!I186</f>
        <v>115.5</v>
      </c>
      <c r="AI54" s="39">
        <f>Weather!J186</f>
        <v>18.200000000000003</v>
      </c>
      <c r="AJ54" s="39">
        <f>Weather!K186</f>
        <v>71.099999999999994</v>
      </c>
      <c r="AK54" s="39">
        <f>Weather!L186</f>
        <v>35.799999999999997</v>
      </c>
      <c r="AL54" s="39">
        <f>Weather!M186</f>
        <v>33.899999999999991</v>
      </c>
      <c r="AM54" s="39">
        <f>Weather!N186</f>
        <v>60.6</v>
      </c>
      <c r="AN54" s="39">
        <f>Weather!O186</f>
        <v>9.5999999999999979</v>
      </c>
      <c r="AO54" s="39">
        <f>Weather!P186</f>
        <v>98.300000000000011</v>
      </c>
      <c r="AP54" s="39">
        <f>Weather!Q186</f>
        <v>1.2999999999999998</v>
      </c>
      <c r="AQ54" s="39">
        <f>Weather!R186</f>
        <v>152</v>
      </c>
      <c r="AR54" s="200">
        <v>0</v>
      </c>
      <c r="AS54" s="200">
        <v>0</v>
      </c>
      <c r="AT54" s="200">
        <v>0</v>
      </c>
      <c r="AU54" s="200">
        <v>0</v>
      </c>
      <c r="AV54" s="200">
        <v>1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200">
        <v>0</v>
      </c>
      <c r="BD54" s="200">
        <v>1</v>
      </c>
      <c r="BE54" s="200">
        <v>0</v>
      </c>
      <c r="BF54" s="200">
        <v>1</v>
      </c>
      <c r="BG54" s="201">
        <f t="shared" si="4"/>
        <v>53</v>
      </c>
      <c r="BH54" s="200">
        <v>31</v>
      </c>
      <c r="BI54" s="200">
        <v>22</v>
      </c>
      <c r="BJ54" s="159">
        <f t="shared" si="5"/>
        <v>681.44886950428327</v>
      </c>
      <c r="BK54" s="159">
        <f t="shared" si="6"/>
        <v>21.982221596912364</v>
      </c>
      <c r="BL54" s="158">
        <f t="shared" si="7"/>
        <v>1312096.8248981021</v>
      </c>
      <c r="BM54" s="159">
        <f t="shared" si="8"/>
        <v>2649.2938332969939</v>
      </c>
      <c r="BN54" s="159">
        <f t="shared" si="9"/>
        <v>85.461091396677219</v>
      </c>
      <c r="BO54" s="159">
        <f t="shared" si="10"/>
        <v>442859.37561758136</v>
      </c>
      <c r="BP54" s="159">
        <f t="shared" si="11"/>
        <v>72458.72792016693</v>
      </c>
      <c r="BQ54" s="159">
        <f t="shared" si="12"/>
        <v>2337.3783200053849</v>
      </c>
      <c r="BR54" s="159">
        <f t="shared" si="13"/>
        <v>3293.5785418257697</v>
      </c>
      <c r="BS54" s="159">
        <f t="shared" si="14"/>
        <v>2377113.7514454764</v>
      </c>
      <c r="BT54" s="159">
        <f t="shared" si="15"/>
        <v>3349569.3770368081</v>
      </c>
    </row>
    <row r="55" spans="1:72" x14ac:dyDescent="0.2">
      <c r="A55" s="203">
        <v>41791</v>
      </c>
      <c r="B55" s="204">
        <f t="shared" si="0"/>
        <v>2014</v>
      </c>
      <c r="C55" s="202">
        <v>44876201</v>
      </c>
      <c r="D55" s="202">
        <f>VLOOKUP(B55,CDM!$I$5:$N$15,2,FALSE)/12</f>
        <v>582902.57184116344</v>
      </c>
      <c r="E55" s="202">
        <f t="shared" si="1"/>
        <v>45459103.571841165</v>
      </c>
      <c r="F55" s="11">
        <f>(F54+F56)/2</f>
        <v>59798</v>
      </c>
      <c r="G55" s="205">
        <v>14123153</v>
      </c>
      <c r="H55" s="11">
        <f>(H54+H56)/2</f>
        <v>5192.5</v>
      </c>
      <c r="I55" s="202">
        <f>VLOOKUP(B55,CDM!$I$5:$N$15,3,FALSE)/12</f>
        <v>257042.64414502322</v>
      </c>
      <c r="J55" s="202">
        <f t="shared" si="2"/>
        <v>14380195.644145023</v>
      </c>
      <c r="K55" s="205">
        <v>75361823</v>
      </c>
      <c r="L55" s="202">
        <f>VLOOKUP(B55,CDM!$I$5:$N$15,4,FALSE)/12</f>
        <v>1679397.2948097724</v>
      </c>
      <c r="M55" s="86">
        <f t="shared" si="3"/>
        <v>77041220.294809774</v>
      </c>
      <c r="N55" s="205">
        <v>196650</v>
      </c>
      <c r="O55" s="11">
        <f>(O54+O56)/2</f>
        <v>1016.5</v>
      </c>
      <c r="P55" s="205">
        <v>599040</v>
      </c>
      <c r="Q55" s="205">
        <v>2302</v>
      </c>
      <c r="R55" s="205">
        <v>15153</v>
      </c>
      <c r="S55" s="205">
        <v>257573</v>
      </c>
      <c r="T55" s="201">
        <v>25</v>
      </c>
      <c r="U55" s="201">
        <v>569</v>
      </c>
      <c r="V55" s="37">
        <f>'Economic (2020 Adj.)'!C67</f>
        <v>659861.19999999995</v>
      </c>
      <c r="W55" s="37">
        <f>'Economic (2020 Adj.)'!D67</f>
        <v>6865.4</v>
      </c>
      <c r="X55" s="37">
        <f>'Economic (2020 Adj.)'!F67</f>
        <v>3091.8</v>
      </c>
      <c r="Y55" s="37">
        <f>'Economic (2020 Adj.)'!H67</f>
        <v>382</v>
      </c>
      <c r="Z55" s="37">
        <f>'Economic (2020 Adj.)'!E67</f>
        <v>6912.9</v>
      </c>
      <c r="AA55" s="37">
        <f>'Economic (2020 Adj.)'!G67</f>
        <v>3107.5</v>
      </c>
      <c r="AB55" s="37">
        <f>'Economic (2020 Adj.)'!I67</f>
        <v>383.3</v>
      </c>
      <c r="AC55" s="39">
        <f>Weather!D187</f>
        <v>18.513333333333328</v>
      </c>
      <c r="AD55" s="39">
        <f>Weather!E187</f>
        <v>65.400000000000006</v>
      </c>
      <c r="AE55" s="39">
        <f>Weather!F187</f>
        <v>20.799999999999997</v>
      </c>
      <c r="AF55" s="39">
        <f>Weather!G187</f>
        <v>31.200000000000006</v>
      </c>
      <c r="AG55" s="39">
        <f>Weather!H187</f>
        <v>46.6</v>
      </c>
      <c r="AH55" s="39">
        <f>Weather!I187</f>
        <v>10.700000000000001</v>
      </c>
      <c r="AI55" s="39">
        <f>Weather!J187</f>
        <v>86.1</v>
      </c>
      <c r="AJ55" s="39">
        <f>Weather!K187</f>
        <v>1.9000000000000004</v>
      </c>
      <c r="AK55" s="39">
        <f>Weather!L187</f>
        <v>137.30000000000001</v>
      </c>
      <c r="AL55" s="39">
        <f>Weather!M187</f>
        <v>0</v>
      </c>
      <c r="AM55" s="39">
        <f>Weather!N187</f>
        <v>195.40000000000003</v>
      </c>
      <c r="AN55" s="39">
        <f>Weather!O187</f>
        <v>0</v>
      </c>
      <c r="AO55" s="39">
        <f>Weather!P187</f>
        <v>255.40000000000003</v>
      </c>
      <c r="AP55" s="39">
        <f>Weather!Q187</f>
        <v>0</v>
      </c>
      <c r="AQ55" s="39">
        <f>Weather!R187</f>
        <v>315.39999999999998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1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200">
        <v>0</v>
      </c>
      <c r="BD55" s="200">
        <v>0</v>
      </c>
      <c r="BE55" s="200">
        <v>0</v>
      </c>
      <c r="BF55" s="200">
        <v>0</v>
      </c>
      <c r="BG55" s="201">
        <f t="shared" si="4"/>
        <v>54</v>
      </c>
      <c r="BH55" s="200">
        <v>30</v>
      </c>
      <c r="BI55" s="200">
        <v>21</v>
      </c>
      <c r="BJ55" s="159">
        <f t="shared" si="5"/>
        <v>760.21110357940347</v>
      </c>
      <c r="BK55" s="159">
        <f t="shared" si="6"/>
        <v>25.340370119313448</v>
      </c>
      <c r="BL55" s="158">
        <f t="shared" si="7"/>
        <v>1515303.4523947055</v>
      </c>
      <c r="BM55" s="159">
        <f t="shared" si="8"/>
        <v>2769.4165901097781</v>
      </c>
      <c r="BN55" s="159">
        <f t="shared" si="9"/>
        <v>92.31388633699261</v>
      </c>
      <c r="BO55" s="159">
        <f t="shared" si="10"/>
        <v>479339.85480483412</v>
      </c>
      <c r="BP55" s="159">
        <f t="shared" si="11"/>
        <v>75790.674170988466</v>
      </c>
      <c r="BQ55" s="159">
        <f t="shared" si="12"/>
        <v>2526.3558056996158</v>
      </c>
      <c r="BR55" s="159">
        <f t="shared" si="13"/>
        <v>3609.0797224280223</v>
      </c>
      <c r="BS55" s="159">
        <f t="shared" si="14"/>
        <v>2568040.6764936591</v>
      </c>
      <c r="BT55" s="159">
        <f t="shared" si="15"/>
        <v>3668629.5378480842</v>
      </c>
    </row>
    <row r="56" spans="1:72" x14ac:dyDescent="0.2">
      <c r="A56" s="203">
        <v>41821</v>
      </c>
      <c r="B56" s="204">
        <f t="shared" si="0"/>
        <v>2014</v>
      </c>
      <c r="C56" s="202">
        <v>51314720</v>
      </c>
      <c r="D56" s="202">
        <f>VLOOKUP(B56,CDM!$I$5:$N$15,2,FALSE)/12</f>
        <v>582902.57184116344</v>
      </c>
      <c r="E56" s="202">
        <f t="shared" si="1"/>
        <v>51897622.571841165</v>
      </c>
      <c r="F56" s="207">
        <v>59907</v>
      </c>
      <c r="G56" s="205">
        <v>14914369</v>
      </c>
      <c r="H56" s="207">
        <v>5203</v>
      </c>
      <c r="I56" s="202">
        <f>VLOOKUP(B56,CDM!$I$5:$N$15,3,FALSE)/12</f>
        <v>257042.64414502322</v>
      </c>
      <c r="J56" s="202">
        <f t="shared" si="2"/>
        <v>15171411.644145023</v>
      </c>
      <c r="K56" s="205">
        <v>79433068</v>
      </c>
      <c r="L56" s="202">
        <f>VLOOKUP(B56,CDM!$I$5:$N$15,4,FALSE)/12</f>
        <v>1679397.2948097724</v>
      </c>
      <c r="M56" s="86">
        <f t="shared" si="3"/>
        <v>81112465.294809774</v>
      </c>
      <c r="N56" s="205">
        <v>208736</v>
      </c>
      <c r="O56" s="207">
        <v>1016</v>
      </c>
      <c r="P56" s="205">
        <v>641462</v>
      </c>
      <c r="Q56" s="205">
        <v>2302</v>
      </c>
      <c r="R56" s="207">
        <v>15153</v>
      </c>
      <c r="S56" s="205">
        <v>257738</v>
      </c>
      <c r="T56" s="201">
        <v>25</v>
      </c>
      <c r="U56" s="201">
        <v>567</v>
      </c>
      <c r="V56" s="37">
        <f>'Economic (2020 Adj.)'!C68</f>
        <v>659861.19999999995</v>
      </c>
      <c r="W56" s="37">
        <f>'Economic (2020 Adj.)'!D68</f>
        <v>6864.4</v>
      </c>
      <c r="X56" s="37">
        <f>'Economic (2020 Adj.)'!F68</f>
        <v>3067.1</v>
      </c>
      <c r="Y56" s="37">
        <f>'Economic (2020 Adj.)'!H68</f>
        <v>383.8</v>
      </c>
      <c r="Z56" s="37">
        <f>'Economic (2020 Adj.)'!E68</f>
        <v>6957.8</v>
      </c>
      <c r="AA56" s="37">
        <f>'Economic (2020 Adj.)'!G68</f>
        <v>3095.5</v>
      </c>
      <c r="AB56" s="37">
        <f>'Economic (2020 Adj.)'!I68</f>
        <v>386.4</v>
      </c>
      <c r="AC56" s="39">
        <f>Weather!D188</f>
        <v>19.825806451612905</v>
      </c>
      <c r="AD56" s="39">
        <f>Weather!E188</f>
        <v>36.6</v>
      </c>
      <c r="AE56" s="39">
        <f>Weather!F188</f>
        <v>31.2</v>
      </c>
      <c r="AF56" s="39">
        <f>Weather!G188</f>
        <v>9.4</v>
      </c>
      <c r="AG56" s="39">
        <f>Weather!H188</f>
        <v>66.000000000000014</v>
      </c>
      <c r="AH56" s="39">
        <f>Weather!I188</f>
        <v>0.90000000000000036</v>
      </c>
      <c r="AI56" s="39">
        <f>Weather!J188</f>
        <v>119.49999999999999</v>
      </c>
      <c r="AJ56" s="39">
        <f>Weather!K188</f>
        <v>0</v>
      </c>
      <c r="AK56" s="39">
        <f>Weather!L188</f>
        <v>180.6</v>
      </c>
      <c r="AL56" s="39">
        <f>Weather!M188</f>
        <v>0</v>
      </c>
      <c r="AM56" s="39">
        <f>Weather!N188</f>
        <v>242.6</v>
      </c>
      <c r="AN56" s="39">
        <f>Weather!O188</f>
        <v>0</v>
      </c>
      <c r="AO56" s="39">
        <f>Weather!P188</f>
        <v>304.59999999999991</v>
      </c>
      <c r="AP56" s="39">
        <f>Weather!Q188</f>
        <v>0</v>
      </c>
      <c r="AQ56" s="39">
        <f>Weather!R188</f>
        <v>366.59999999999991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1</v>
      </c>
      <c r="AY56" s="200">
        <v>0</v>
      </c>
      <c r="AZ56" s="200">
        <v>0</v>
      </c>
      <c r="BA56" s="200">
        <v>0</v>
      </c>
      <c r="BB56" s="200">
        <v>0</v>
      </c>
      <c r="BC56" s="200">
        <v>0</v>
      </c>
      <c r="BD56" s="200">
        <v>0</v>
      </c>
      <c r="BE56" s="200">
        <v>0</v>
      </c>
      <c r="BF56" s="200">
        <v>0</v>
      </c>
      <c r="BG56" s="201">
        <f t="shared" si="4"/>
        <v>55</v>
      </c>
      <c r="BH56" s="200">
        <v>31</v>
      </c>
      <c r="BI56" s="200">
        <v>22</v>
      </c>
      <c r="BJ56" s="159">
        <f t="shared" si="5"/>
        <v>866.30314607376715</v>
      </c>
      <c r="BK56" s="159">
        <f t="shared" si="6"/>
        <v>27.945262776573134</v>
      </c>
      <c r="BL56" s="158">
        <f t="shared" si="7"/>
        <v>1674116.8571561666</v>
      </c>
      <c r="BM56" s="159">
        <f t="shared" si="8"/>
        <v>2915.8969141158991</v>
      </c>
      <c r="BN56" s="159">
        <f t="shared" si="9"/>
        <v>94.061190777932225</v>
      </c>
      <c r="BO56" s="159">
        <f t="shared" si="10"/>
        <v>489400.37561758136</v>
      </c>
      <c r="BP56" s="159">
        <f t="shared" si="11"/>
        <v>79835.103636623797</v>
      </c>
      <c r="BQ56" s="159">
        <f t="shared" si="12"/>
        <v>2575.3259237620578</v>
      </c>
      <c r="BR56" s="159">
        <f t="shared" si="13"/>
        <v>3628.8683471192635</v>
      </c>
      <c r="BS56" s="159">
        <f t="shared" si="14"/>
        <v>2616531.1385422507</v>
      </c>
      <c r="BT56" s="159">
        <f t="shared" si="15"/>
        <v>3686930.2406731714</v>
      </c>
    </row>
    <row r="57" spans="1:72" x14ac:dyDescent="0.2">
      <c r="A57" s="203">
        <v>41852</v>
      </c>
      <c r="B57" s="204">
        <f t="shared" si="0"/>
        <v>2014</v>
      </c>
      <c r="C57" s="202">
        <v>49665162</v>
      </c>
      <c r="D57" s="202">
        <f>VLOOKUP(B57,CDM!$I$5:$N$15,2,FALSE)/12</f>
        <v>582902.57184116344</v>
      </c>
      <c r="E57" s="202">
        <f t="shared" si="1"/>
        <v>50248064.571841165</v>
      </c>
      <c r="F57" s="205">
        <v>59924</v>
      </c>
      <c r="G57" s="205">
        <v>14542524</v>
      </c>
      <c r="H57" s="205">
        <v>5210</v>
      </c>
      <c r="I57" s="202">
        <f>VLOOKUP(B57,CDM!$I$5:$N$15,3,FALSE)/12</f>
        <v>257042.64414502322</v>
      </c>
      <c r="J57" s="202">
        <f t="shared" si="2"/>
        <v>14799566.644145023</v>
      </c>
      <c r="K57" s="205">
        <v>78009925</v>
      </c>
      <c r="L57" s="202">
        <f>VLOOKUP(B57,CDM!$I$5:$N$15,4,FALSE)/12</f>
        <v>1679397.2948097724</v>
      </c>
      <c r="M57" s="86">
        <f t="shared" si="3"/>
        <v>79689322.294809774</v>
      </c>
      <c r="N57" s="205">
        <v>203097</v>
      </c>
      <c r="O57" s="205">
        <v>1016</v>
      </c>
      <c r="P57" s="205">
        <v>719839</v>
      </c>
      <c r="Q57" s="205">
        <v>2304</v>
      </c>
      <c r="R57" s="207">
        <v>15195</v>
      </c>
      <c r="S57" s="205">
        <v>257786</v>
      </c>
      <c r="T57" s="201">
        <v>25</v>
      </c>
      <c r="U57" s="201">
        <v>567</v>
      </c>
      <c r="V57" s="37">
        <f>'Economic (2020 Adj.)'!C69</f>
        <v>659861.19999999995</v>
      </c>
      <c r="W57" s="37">
        <f>'Economic (2020 Adj.)'!D69</f>
        <v>6869.9</v>
      </c>
      <c r="X57" s="37">
        <f>'Economic (2020 Adj.)'!F69</f>
        <v>3056.5</v>
      </c>
      <c r="Y57" s="37">
        <f>'Economic (2020 Adj.)'!H69</f>
        <v>385.2</v>
      </c>
      <c r="Z57" s="37">
        <f>'Economic (2020 Adj.)'!E69</f>
        <v>6969.7</v>
      </c>
      <c r="AA57" s="37">
        <f>'Economic (2020 Adj.)'!G69</f>
        <v>3094.2</v>
      </c>
      <c r="AB57" s="37">
        <f>'Economic (2020 Adj.)'!I69</f>
        <v>388.9</v>
      </c>
      <c r="AC57" s="39">
        <f>Weather!D189</f>
        <v>20.070967741935487</v>
      </c>
      <c r="AD57" s="39">
        <f>Weather!E189</f>
        <v>29.3</v>
      </c>
      <c r="AE57" s="39">
        <f>Weather!F189</f>
        <v>31.500000000000007</v>
      </c>
      <c r="AF57" s="39">
        <f>Weather!G189</f>
        <v>8.3000000000000007</v>
      </c>
      <c r="AG57" s="39">
        <f>Weather!H189</f>
        <v>72.500000000000028</v>
      </c>
      <c r="AH57" s="39">
        <f>Weather!I189</f>
        <v>0.5</v>
      </c>
      <c r="AI57" s="39">
        <f>Weather!J189</f>
        <v>126.70000000000002</v>
      </c>
      <c r="AJ57" s="39">
        <f>Weather!K189</f>
        <v>0</v>
      </c>
      <c r="AK57" s="39">
        <f>Weather!L189</f>
        <v>188.19999999999996</v>
      </c>
      <c r="AL57" s="39">
        <f>Weather!M189</f>
        <v>0</v>
      </c>
      <c r="AM57" s="39">
        <f>Weather!N189</f>
        <v>250.19999999999996</v>
      </c>
      <c r="AN57" s="39">
        <f>Weather!O189</f>
        <v>0</v>
      </c>
      <c r="AO57" s="39">
        <f>Weather!P189</f>
        <v>312.2</v>
      </c>
      <c r="AP57" s="39">
        <f>Weather!Q189</f>
        <v>0</v>
      </c>
      <c r="AQ57" s="39">
        <f>Weather!R189</f>
        <v>374.2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1</v>
      </c>
      <c r="AZ57" s="200">
        <v>0</v>
      </c>
      <c r="BA57" s="200">
        <v>0</v>
      </c>
      <c r="BB57" s="200">
        <v>0</v>
      </c>
      <c r="BC57" s="200">
        <v>0</v>
      </c>
      <c r="BD57" s="200">
        <v>0</v>
      </c>
      <c r="BE57" s="200">
        <v>0</v>
      </c>
      <c r="BF57" s="200">
        <v>0</v>
      </c>
      <c r="BG57" s="201">
        <f t="shared" si="4"/>
        <v>56</v>
      </c>
      <c r="BH57" s="200">
        <v>31</v>
      </c>
      <c r="BI57" s="200">
        <v>20</v>
      </c>
      <c r="BJ57" s="159">
        <f t="shared" si="5"/>
        <v>838.52988071292248</v>
      </c>
      <c r="BK57" s="159">
        <f t="shared" si="6"/>
        <v>27.049350990739434</v>
      </c>
      <c r="BL57" s="158">
        <f t="shared" si="7"/>
        <v>1620905.3087690698</v>
      </c>
      <c r="BM57" s="159">
        <f t="shared" si="8"/>
        <v>2840.6078011794671</v>
      </c>
      <c r="BN57" s="159">
        <f t="shared" si="9"/>
        <v>91.632509715466682</v>
      </c>
      <c r="BO57" s="159">
        <f t="shared" si="10"/>
        <v>477405.37561758136</v>
      </c>
      <c r="BP57" s="159">
        <f t="shared" si="11"/>
        <v>78434.372337411201</v>
      </c>
      <c r="BQ57" s="159">
        <f t="shared" si="12"/>
        <v>2530.1410431422969</v>
      </c>
      <c r="BR57" s="159">
        <f t="shared" si="13"/>
        <v>3921.7186168705603</v>
      </c>
      <c r="BS57" s="159">
        <f t="shared" si="14"/>
        <v>2570623.2998325732</v>
      </c>
      <c r="BT57" s="159">
        <f t="shared" si="15"/>
        <v>3984466.1147404886</v>
      </c>
    </row>
    <row r="58" spans="1:72" x14ac:dyDescent="0.2">
      <c r="A58" s="203">
        <v>41883</v>
      </c>
      <c r="B58" s="204">
        <f t="shared" si="0"/>
        <v>2014</v>
      </c>
      <c r="C58" s="202">
        <v>43344666</v>
      </c>
      <c r="D58" s="202">
        <f>VLOOKUP(B58,CDM!$I$5:$N$15,2,FALSE)/12</f>
        <v>582902.57184116344</v>
      </c>
      <c r="E58" s="202">
        <f t="shared" si="1"/>
        <v>43927568.571841165</v>
      </c>
      <c r="F58" s="207">
        <v>59924</v>
      </c>
      <c r="G58" s="205">
        <v>13413771</v>
      </c>
      <c r="H58" s="207">
        <v>5214</v>
      </c>
      <c r="I58" s="202">
        <f>VLOOKUP(B58,CDM!$I$5:$N$15,3,FALSE)/12</f>
        <v>257042.64414502322</v>
      </c>
      <c r="J58" s="202">
        <f t="shared" si="2"/>
        <v>13670813.644145023</v>
      </c>
      <c r="K58" s="205">
        <v>74627463</v>
      </c>
      <c r="L58" s="202">
        <f>VLOOKUP(B58,CDM!$I$5:$N$15,4,FALSE)/12</f>
        <v>1679397.2948097724</v>
      </c>
      <c r="M58" s="86">
        <f t="shared" si="3"/>
        <v>76306860.294809774</v>
      </c>
      <c r="N58" s="205">
        <v>208037</v>
      </c>
      <c r="O58" s="207">
        <v>1025</v>
      </c>
      <c r="P58" s="205">
        <v>794176</v>
      </c>
      <c r="Q58" s="205">
        <v>2304</v>
      </c>
      <c r="R58" s="205">
        <v>15195</v>
      </c>
      <c r="S58" s="205">
        <v>257746</v>
      </c>
      <c r="T58" s="201">
        <v>25</v>
      </c>
      <c r="U58" s="201">
        <v>567</v>
      </c>
      <c r="V58" s="37">
        <f>'Economic (2020 Adj.)'!C70</f>
        <v>659861.19999999995</v>
      </c>
      <c r="W58" s="37">
        <f>'Economic (2020 Adj.)'!D70</f>
        <v>6884.5</v>
      </c>
      <c r="X58" s="37">
        <f>'Economic (2020 Adj.)'!F70</f>
        <v>3058.5</v>
      </c>
      <c r="Y58" s="37">
        <f>'Economic (2020 Adj.)'!H70</f>
        <v>385.2</v>
      </c>
      <c r="Z58" s="37">
        <f>'Economic (2020 Adj.)'!E70</f>
        <v>6944.1</v>
      </c>
      <c r="AA58" s="37">
        <f>'Economic (2020 Adj.)'!G70</f>
        <v>3085.3</v>
      </c>
      <c r="AB58" s="37">
        <f>'Economic (2020 Adj.)'!I70</f>
        <v>386.9</v>
      </c>
      <c r="AC58" s="39">
        <f>Weather!D190</f>
        <v>17.286666666666665</v>
      </c>
      <c r="AD58" s="39">
        <f>Weather!E190</f>
        <v>99.799999999999983</v>
      </c>
      <c r="AE58" s="39">
        <f>Weather!F190</f>
        <v>18.399999999999999</v>
      </c>
      <c r="AF58" s="39">
        <f>Weather!G190</f>
        <v>55.900000000000006</v>
      </c>
      <c r="AG58" s="39">
        <f>Weather!H190</f>
        <v>34.5</v>
      </c>
      <c r="AH58" s="39">
        <f>Weather!I190</f>
        <v>26</v>
      </c>
      <c r="AI58" s="39">
        <f>Weather!J190</f>
        <v>64.600000000000009</v>
      </c>
      <c r="AJ58" s="39">
        <f>Weather!K190</f>
        <v>10.299999999999999</v>
      </c>
      <c r="AK58" s="39">
        <f>Weather!L190</f>
        <v>108.9</v>
      </c>
      <c r="AL58" s="39">
        <f>Weather!M190</f>
        <v>0.59999999999999964</v>
      </c>
      <c r="AM58" s="39">
        <f>Weather!N190</f>
        <v>159.19999999999996</v>
      </c>
      <c r="AN58" s="39">
        <f>Weather!O190</f>
        <v>0</v>
      </c>
      <c r="AO58" s="39">
        <f>Weather!P190</f>
        <v>218.59999999999994</v>
      </c>
      <c r="AP58" s="39">
        <f>Weather!Q190</f>
        <v>0</v>
      </c>
      <c r="AQ58" s="39">
        <f>Weather!R190</f>
        <v>278.59999999999997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1</v>
      </c>
      <c r="BA58" s="200">
        <v>0</v>
      </c>
      <c r="BB58" s="200">
        <v>0</v>
      </c>
      <c r="BC58" s="200">
        <v>0</v>
      </c>
      <c r="BD58" s="200">
        <v>0</v>
      </c>
      <c r="BE58" s="200">
        <v>1</v>
      </c>
      <c r="BF58" s="200">
        <v>1</v>
      </c>
      <c r="BG58" s="201">
        <f t="shared" si="4"/>
        <v>57</v>
      </c>
      <c r="BH58" s="200">
        <v>30</v>
      </c>
      <c r="BI58" s="200">
        <v>21</v>
      </c>
      <c r="BJ58" s="159">
        <f t="shared" si="5"/>
        <v>733.0546787904874</v>
      </c>
      <c r="BK58" s="159">
        <f t="shared" si="6"/>
        <v>24.435155959682913</v>
      </c>
      <c r="BL58" s="158">
        <f t="shared" si="7"/>
        <v>1464252.2857280388</v>
      </c>
      <c r="BM58" s="159">
        <f t="shared" si="8"/>
        <v>2621.9435450987771</v>
      </c>
      <c r="BN58" s="159">
        <f t="shared" si="9"/>
        <v>87.398118169959233</v>
      </c>
      <c r="BO58" s="159">
        <f t="shared" si="10"/>
        <v>455693.78813816741</v>
      </c>
      <c r="BP58" s="159">
        <f t="shared" si="11"/>
        <v>74445.717360790019</v>
      </c>
      <c r="BQ58" s="159">
        <f t="shared" si="12"/>
        <v>2481.5239120263341</v>
      </c>
      <c r="BR58" s="159">
        <f t="shared" si="13"/>
        <v>3545.03416003762</v>
      </c>
      <c r="BS58" s="159">
        <f t="shared" si="14"/>
        <v>2543562.0098269926</v>
      </c>
      <c r="BT58" s="159">
        <f t="shared" si="15"/>
        <v>3633660.0140385604</v>
      </c>
    </row>
    <row r="59" spans="1:72" x14ac:dyDescent="0.2">
      <c r="A59" s="203">
        <v>41913</v>
      </c>
      <c r="B59" s="204">
        <f t="shared" si="0"/>
        <v>2014</v>
      </c>
      <c r="C59" s="202">
        <v>41116020</v>
      </c>
      <c r="D59" s="202">
        <f>VLOOKUP(B59,CDM!$I$5:$N$15,2,FALSE)/12</f>
        <v>582902.57184116344</v>
      </c>
      <c r="E59" s="202">
        <f t="shared" si="1"/>
        <v>41698922.571841165</v>
      </c>
      <c r="F59" s="207">
        <v>59943</v>
      </c>
      <c r="G59" s="205">
        <v>13009887</v>
      </c>
      <c r="H59" s="207">
        <v>5215</v>
      </c>
      <c r="I59" s="202">
        <f>VLOOKUP(B59,CDM!$I$5:$N$15,3,FALSE)/12</f>
        <v>257042.64414502322</v>
      </c>
      <c r="J59" s="202">
        <f t="shared" si="2"/>
        <v>13266929.644145023</v>
      </c>
      <c r="K59" s="205">
        <v>72913145</v>
      </c>
      <c r="L59" s="202">
        <f>VLOOKUP(B59,CDM!$I$5:$N$15,4,FALSE)/12</f>
        <v>1679397.2948097724</v>
      </c>
      <c r="M59" s="86">
        <f t="shared" si="3"/>
        <v>74592542.294809774</v>
      </c>
      <c r="N59" s="205">
        <v>204893</v>
      </c>
      <c r="O59" s="207">
        <v>1028</v>
      </c>
      <c r="P59" s="205">
        <v>925946</v>
      </c>
      <c r="Q59" s="205">
        <v>2304</v>
      </c>
      <c r="R59" s="207">
        <v>15196</v>
      </c>
      <c r="S59" s="205">
        <v>258047</v>
      </c>
      <c r="T59" s="201">
        <v>24</v>
      </c>
      <c r="U59" s="201">
        <v>566</v>
      </c>
      <c r="V59" s="37">
        <f>'Economic (2020 Adj.)'!C71</f>
        <v>659861.19999999995</v>
      </c>
      <c r="W59" s="37">
        <f>'Economic (2020 Adj.)'!D71</f>
        <v>6901.5</v>
      </c>
      <c r="X59" s="37">
        <f>'Economic (2020 Adj.)'!F71</f>
        <v>3072.7</v>
      </c>
      <c r="Y59" s="37">
        <f>'Economic (2020 Adj.)'!H71</f>
        <v>385.1</v>
      </c>
      <c r="Z59" s="37">
        <f>'Economic (2020 Adj.)'!E71</f>
        <v>6936.6</v>
      </c>
      <c r="AA59" s="37">
        <f>'Economic (2020 Adj.)'!G71</f>
        <v>3089.4</v>
      </c>
      <c r="AB59" s="37">
        <f>'Economic (2020 Adj.)'!I71</f>
        <v>387.2</v>
      </c>
      <c r="AC59" s="39">
        <f>Weather!D191</f>
        <v>11.712903225806446</v>
      </c>
      <c r="AD59" s="39">
        <f>Weather!E191</f>
        <v>256.89999999999998</v>
      </c>
      <c r="AE59" s="39">
        <f>Weather!F191</f>
        <v>0</v>
      </c>
      <c r="AF59" s="39">
        <f>Weather!G191</f>
        <v>197.1</v>
      </c>
      <c r="AG59" s="39">
        <f>Weather!H191</f>
        <v>2.1999999999999993</v>
      </c>
      <c r="AH59" s="39">
        <f>Weather!I191</f>
        <v>139.29999999999998</v>
      </c>
      <c r="AI59" s="39">
        <f>Weather!J191</f>
        <v>6.3999999999999986</v>
      </c>
      <c r="AJ59" s="39">
        <f>Weather!K191</f>
        <v>90.8</v>
      </c>
      <c r="AK59" s="39">
        <f>Weather!L191</f>
        <v>19.899999999999999</v>
      </c>
      <c r="AL59" s="39">
        <f>Weather!M191</f>
        <v>50.6</v>
      </c>
      <c r="AM59" s="39">
        <f>Weather!N191</f>
        <v>41.699999999999996</v>
      </c>
      <c r="AN59" s="39">
        <f>Weather!O191</f>
        <v>18.099999999999998</v>
      </c>
      <c r="AO59" s="39">
        <f>Weather!P191</f>
        <v>71.199999999999989</v>
      </c>
      <c r="AP59" s="39">
        <f>Weather!Q191</f>
        <v>3.7999999999999989</v>
      </c>
      <c r="AQ59" s="39">
        <f>Weather!R191</f>
        <v>118.90000000000002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1</v>
      </c>
      <c r="BB59" s="200">
        <v>0</v>
      </c>
      <c r="BC59" s="200">
        <v>0</v>
      </c>
      <c r="BD59" s="200">
        <v>0</v>
      </c>
      <c r="BE59" s="200">
        <v>1</v>
      </c>
      <c r="BF59" s="200">
        <v>1</v>
      </c>
      <c r="BG59" s="201">
        <f t="shared" si="4"/>
        <v>58</v>
      </c>
      <c r="BH59" s="200">
        <v>31</v>
      </c>
      <c r="BI59" s="200">
        <v>22</v>
      </c>
      <c r="BJ59" s="159">
        <f t="shared" si="5"/>
        <v>695.64290362246072</v>
      </c>
      <c r="BK59" s="159">
        <f t="shared" si="6"/>
        <v>22.440093665240667</v>
      </c>
      <c r="BL59" s="158">
        <f t="shared" si="7"/>
        <v>1345126.5345755215</v>
      </c>
      <c r="BM59" s="159">
        <f t="shared" si="8"/>
        <v>2543.9941791265624</v>
      </c>
      <c r="BN59" s="159">
        <f t="shared" si="9"/>
        <v>82.064328358921372</v>
      </c>
      <c r="BO59" s="159">
        <f t="shared" si="10"/>
        <v>427965.47239177494</v>
      </c>
      <c r="BP59" s="159">
        <f t="shared" si="11"/>
        <v>72560.838808180721</v>
      </c>
      <c r="BQ59" s="159">
        <f t="shared" si="12"/>
        <v>2340.6722196187329</v>
      </c>
      <c r="BR59" s="159">
        <f t="shared" si="13"/>
        <v>3298.2199458263963</v>
      </c>
      <c r="BS59" s="159">
        <f t="shared" si="14"/>
        <v>2406211.0417680573</v>
      </c>
      <c r="BT59" s="159">
        <f t="shared" si="15"/>
        <v>3390570.1043095351</v>
      </c>
    </row>
    <row r="60" spans="1:72" x14ac:dyDescent="0.2">
      <c r="A60" s="203">
        <v>41944</v>
      </c>
      <c r="B60" s="204">
        <f t="shared" si="0"/>
        <v>2014</v>
      </c>
      <c r="C60" s="202">
        <v>40016132</v>
      </c>
      <c r="D60" s="202">
        <f>VLOOKUP(B60,CDM!$I$5:$N$15,2,FALSE)/12</f>
        <v>582902.57184116344</v>
      </c>
      <c r="E60" s="202">
        <f t="shared" si="1"/>
        <v>40599034.571841165</v>
      </c>
      <c r="F60" s="205">
        <v>59983</v>
      </c>
      <c r="G60" s="205">
        <v>13754258</v>
      </c>
      <c r="H60" s="205">
        <v>5219</v>
      </c>
      <c r="I60" s="202">
        <f>VLOOKUP(B60,CDM!$I$5:$N$15,3,FALSE)/12</f>
        <v>257042.64414502322</v>
      </c>
      <c r="J60" s="202">
        <f t="shared" si="2"/>
        <v>14011300.644145023</v>
      </c>
      <c r="K60" s="205">
        <v>72454970</v>
      </c>
      <c r="L60" s="202">
        <f>VLOOKUP(B60,CDM!$I$5:$N$15,4,FALSE)/12</f>
        <v>1679397.2948097724</v>
      </c>
      <c r="M60" s="86">
        <f t="shared" si="3"/>
        <v>74134367.294809774</v>
      </c>
      <c r="N60" s="205">
        <v>201777</v>
      </c>
      <c r="O60" s="205">
        <v>1029</v>
      </c>
      <c r="P60" s="205">
        <v>985612</v>
      </c>
      <c r="Q60" s="205">
        <v>2304</v>
      </c>
      <c r="R60" s="207">
        <v>15196</v>
      </c>
      <c r="S60" s="205">
        <v>257104</v>
      </c>
      <c r="T60" s="201">
        <v>24</v>
      </c>
      <c r="U60" s="201">
        <v>566</v>
      </c>
      <c r="V60" s="37">
        <f>'Economic (2020 Adj.)'!C72</f>
        <v>659861.19999999995</v>
      </c>
      <c r="W60" s="37">
        <f>'Economic (2020 Adj.)'!D72</f>
        <v>6907.5</v>
      </c>
      <c r="X60" s="37">
        <f>'Economic (2020 Adj.)'!F72</f>
        <v>3082</v>
      </c>
      <c r="Y60" s="37">
        <f>'Economic (2020 Adj.)'!H72</f>
        <v>383</v>
      </c>
      <c r="Z60" s="37">
        <f>'Economic (2020 Adj.)'!E72</f>
        <v>6914.3</v>
      </c>
      <c r="AA60" s="37">
        <f>'Economic (2020 Adj.)'!G72</f>
        <v>3084.8</v>
      </c>
      <c r="AB60" s="37">
        <f>'Economic (2020 Adj.)'!I72</f>
        <v>384.2</v>
      </c>
      <c r="AC60" s="39">
        <f>Weather!D192</f>
        <v>3.2833333333333328</v>
      </c>
      <c r="AD60" s="39">
        <f>Weather!E192</f>
        <v>501.49999999999994</v>
      </c>
      <c r="AE60" s="39">
        <f>Weather!F192</f>
        <v>0</v>
      </c>
      <c r="AF60" s="39">
        <f>Weather!G192</f>
        <v>441.49999999999994</v>
      </c>
      <c r="AG60" s="39">
        <f>Weather!H192</f>
        <v>0</v>
      </c>
      <c r="AH60" s="39">
        <f>Weather!I192</f>
        <v>381.49999999999994</v>
      </c>
      <c r="AI60" s="39">
        <f>Weather!J192</f>
        <v>0</v>
      </c>
      <c r="AJ60" s="39">
        <f>Weather!K192</f>
        <v>321.5</v>
      </c>
      <c r="AK60" s="39">
        <f>Weather!L192</f>
        <v>0</v>
      </c>
      <c r="AL60" s="39">
        <f>Weather!M192</f>
        <v>261.60000000000002</v>
      </c>
      <c r="AM60" s="39">
        <f>Weather!N192</f>
        <v>9.9999999999999645E-2</v>
      </c>
      <c r="AN60" s="39">
        <f>Weather!O192</f>
        <v>207.1</v>
      </c>
      <c r="AO60" s="39">
        <f>Weather!P192</f>
        <v>5.6</v>
      </c>
      <c r="AP60" s="39">
        <f>Weather!Q192</f>
        <v>156.39999999999998</v>
      </c>
      <c r="AQ60" s="39">
        <f>Weather!R192</f>
        <v>14.899999999999999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1</v>
      </c>
      <c r="BC60" s="200">
        <v>0</v>
      </c>
      <c r="BD60" s="200">
        <v>0</v>
      </c>
      <c r="BE60" s="200">
        <v>1</v>
      </c>
      <c r="BF60" s="200">
        <v>1</v>
      </c>
      <c r="BG60" s="201">
        <f t="shared" si="4"/>
        <v>59</v>
      </c>
      <c r="BH60" s="200">
        <v>30</v>
      </c>
      <c r="BI60" s="200">
        <v>20</v>
      </c>
      <c r="BJ60" s="159">
        <f t="shared" si="5"/>
        <v>676.84234819600829</v>
      </c>
      <c r="BK60" s="159">
        <f t="shared" si="6"/>
        <v>22.561411606533611</v>
      </c>
      <c r="BL60" s="158">
        <f t="shared" si="7"/>
        <v>1353301.1523947055</v>
      </c>
      <c r="BM60" s="159">
        <f t="shared" si="8"/>
        <v>2684.6715164102361</v>
      </c>
      <c r="BN60" s="159">
        <f t="shared" si="9"/>
        <v>89.489050547007864</v>
      </c>
      <c r="BO60" s="159">
        <f t="shared" si="10"/>
        <v>467043.35480483412</v>
      </c>
      <c r="BP60" s="159">
        <f t="shared" si="11"/>
        <v>72045.060539173734</v>
      </c>
      <c r="BQ60" s="159">
        <f t="shared" si="12"/>
        <v>2401.5020179724579</v>
      </c>
      <c r="BR60" s="159">
        <f t="shared" si="13"/>
        <v>3602.2530269586869</v>
      </c>
      <c r="BS60" s="159">
        <f t="shared" si="14"/>
        <v>2471145.5764936591</v>
      </c>
      <c r="BT60" s="159">
        <f t="shared" si="15"/>
        <v>3706718.3647404886</v>
      </c>
    </row>
    <row r="61" spans="1:72" x14ac:dyDescent="0.2">
      <c r="A61" s="203">
        <v>41974</v>
      </c>
      <c r="B61" s="204">
        <f t="shared" si="0"/>
        <v>2014</v>
      </c>
      <c r="C61" s="202">
        <v>44606686</v>
      </c>
      <c r="D61" s="202">
        <f>VLOOKUP(B61,CDM!$I$5:$N$15,2,FALSE)/12</f>
        <v>582902.57184116344</v>
      </c>
      <c r="E61" s="202">
        <f t="shared" si="1"/>
        <v>45189588.571841165</v>
      </c>
      <c r="F61" s="207">
        <v>60014</v>
      </c>
      <c r="G61" s="205">
        <v>14879853</v>
      </c>
      <c r="H61" s="207">
        <v>5230</v>
      </c>
      <c r="I61" s="202">
        <f>VLOOKUP(B61,CDM!$I$5:$N$15,3,FALSE)/12</f>
        <v>257042.64414502322</v>
      </c>
      <c r="J61" s="202">
        <f t="shared" si="2"/>
        <v>15136895.644145023</v>
      </c>
      <c r="K61" s="205">
        <v>73645384</v>
      </c>
      <c r="L61" s="202">
        <f>VLOOKUP(B61,CDM!$I$5:$N$15,4,FALSE)/12</f>
        <v>1679397.2948097724</v>
      </c>
      <c r="M61" s="86">
        <f t="shared" si="3"/>
        <v>75324781.294809774</v>
      </c>
      <c r="N61" s="205">
        <v>179258</v>
      </c>
      <c r="O61" s="207">
        <v>1028</v>
      </c>
      <c r="P61" s="205">
        <v>1068286</v>
      </c>
      <c r="Q61" s="205">
        <v>2304</v>
      </c>
      <c r="R61" s="205">
        <v>15196</v>
      </c>
      <c r="S61" s="205">
        <v>260405</v>
      </c>
      <c r="T61" s="201">
        <v>24</v>
      </c>
      <c r="U61" s="201">
        <v>566</v>
      </c>
      <c r="V61" s="37">
        <f>'Economic (2020 Adj.)'!C73</f>
        <v>659861.19999999995</v>
      </c>
      <c r="W61" s="37">
        <f>'Economic (2020 Adj.)'!D73</f>
        <v>6903.1</v>
      </c>
      <c r="X61" s="37">
        <f>'Economic (2020 Adj.)'!F73</f>
        <v>3080.1</v>
      </c>
      <c r="Y61" s="37">
        <f>'Economic (2020 Adj.)'!H73</f>
        <v>380</v>
      </c>
      <c r="Z61" s="37">
        <f>'Economic (2020 Adj.)'!E73</f>
        <v>6903.2</v>
      </c>
      <c r="AA61" s="37">
        <f>'Economic (2020 Adj.)'!G73</f>
        <v>3082.8</v>
      </c>
      <c r="AB61" s="37">
        <f>'Economic (2020 Adj.)'!I73</f>
        <v>382.5</v>
      </c>
      <c r="AC61" s="39">
        <f>Weather!D193</f>
        <v>1.2548387096774198</v>
      </c>
      <c r="AD61" s="39">
        <f>Weather!E193</f>
        <v>581.09999999999991</v>
      </c>
      <c r="AE61" s="39">
        <f>Weather!F193</f>
        <v>0</v>
      </c>
      <c r="AF61" s="39">
        <f>Weather!G193</f>
        <v>519.09999999999991</v>
      </c>
      <c r="AG61" s="39">
        <f>Weather!H193</f>
        <v>0</v>
      </c>
      <c r="AH61" s="39">
        <f>Weather!I193</f>
        <v>457.09999999999997</v>
      </c>
      <c r="AI61" s="39">
        <f>Weather!J193</f>
        <v>0</v>
      </c>
      <c r="AJ61" s="39">
        <f>Weather!K193</f>
        <v>395.1</v>
      </c>
      <c r="AK61" s="39">
        <f>Weather!L193</f>
        <v>0</v>
      </c>
      <c r="AL61" s="39">
        <f>Weather!M193</f>
        <v>333.1</v>
      </c>
      <c r="AM61" s="39">
        <f>Weather!N193</f>
        <v>0</v>
      </c>
      <c r="AN61" s="39">
        <f>Weather!O193</f>
        <v>271.10000000000002</v>
      </c>
      <c r="AO61" s="39">
        <f>Weather!P193</f>
        <v>0</v>
      </c>
      <c r="AP61" s="39">
        <f>Weather!Q193</f>
        <v>209.10000000000002</v>
      </c>
      <c r="AQ61" s="39">
        <f>Weather!R193</f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200">
        <v>1</v>
      </c>
      <c r="BD61" s="200">
        <v>0</v>
      </c>
      <c r="BE61" s="200">
        <v>0</v>
      </c>
      <c r="BF61" s="200">
        <v>0</v>
      </c>
      <c r="BG61" s="201">
        <f t="shared" si="4"/>
        <v>60</v>
      </c>
      <c r="BH61" s="200">
        <v>31</v>
      </c>
      <c r="BI61" s="200">
        <v>21</v>
      </c>
      <c r="BJ61" s="159">
        <f t="shared" si="5"/>
        <v>752.98411323759728</v>
      </c>
      <c r="BK61" s="159">
        <f t="shared" si="6"/>
        <v>24.289810104438622</v>
      </c>
      <c r="BL61" s="158">
        <f t="shared" si="7"/>
        <v>1457728.6636077794</v>
      </c>
      <c r="BM61" s="159">
        <f t="shared" si="8"/>
        <v>2894.2439090143448</v>
      </c>
      <c r="BN61" s="159">
        <f t="shared" si="9"/>
        <v>93.362706742398217</v>
      </c>
      <c r="BO61" s="159">
        <f t="shared" si="10"/>
        <v>488286.95626274269</v>
      </c>
      <c r="BP61" s="159">
        <f t="shared" si="11"/>
        <v>73273.133555262422</v>
      </c>
      <c r="BQ61" s="159">
        <f t="shared" si="12"/>
        <v>2363.6494695245942</v>
      </c>
      <c r="BR61" s="159">
        <f t="shared" si="13"/>
        <v>3489.1968359648772</v>
      </c>
      <c r="BS61" s="159">
        <f t="shared" si="14"/>
        <v>2429831.654671283</v>
      </c>
      <c r="BT61" s="159">
        <f t="shared" si="15"/>
        <v>3586894.3473718939</v>
      </c>
    </row>
    <row r="62" spans="1:72" x14ac:dyDescent="0.2">
      <c r="A62" s="203">
        <v>42005</v>
      </c>
      <c r="B62" s="204">
        <f t="shared" si="0"/>
        <v>2015</v>
      </c>
      <c r="C62" s="202">
        <v>49036178</v>
      </c>
      <c r="D62" s="202">
        <f>VLOOKUP(B62,CDM!$I$5:$N$15,2,FALSE)/12</f>
        <v>848162.4041380249</v>
      </c>
      <c r="E62" s="202">
        <f t="shared" si="1"/>
        <v>49884340.404138029</v>
      </c>
      <c r="F62" s="207">
        <v>60019</v>
      </c>
      <c r="G62" s="205">
        <v>15722680</v>
      </c>
      <c r="H62" s="207">
        <v>5230</v>
      </c>
      <c r="I62" s="202">
        <f>VLOOKUP(B62,CDM!$I$5:$N$15,3,FALSE)/12</f>
        <v>459568.97275676782</v>
      </c>
      <c r="J62" s="202">
        <f t="shared" si="2"/>
        <v>16182248.972756768</v>
      </c>
      <c r="K62" s="205">
        <v>79523058</v>
      </c>
      <c r="L62" s="202">
        <f>VLOOKUP(B62,CDM!$I$5:$N$15,4,FALSE)/12</f>
        <v>2131711.9193045753</v>
      </c>
      <c r="M62" s="86">
        <f t="shared" si="3"/>
        <v>81654769.919304579</v>
      </c>
      <c r="N62" s="205">
        <v>190064</v>
      </c>
      <c r="O62" s="207">
        <v>1028</v>
      </c>
      <c r="P62" s="205">
        <v>1045146</v>
      </c>
      <c r="Q62" s="205">
        <v>2305</v>
      </c>
      <c r="R62" s="207">
        <v>15225</v>
      </c>
      <c r="S62" s="205">
        <v>257164</v>
      </c>
      <c r="T62" s="201">
        <v>24</v>
      </c>
      <c r="U62" s="201">
        <v>566</v>
      </c>
      <c r="V62" s="37">
        <f>'Economic (2020 Adj.)'!C74</f>
        <v>677384</v>
      </c>
      <c r="W62" s="37">
        <f>'Economic (2020 Adj.)'!D74</f>
        <v>6885.7</v>
      </c>
      <c r="X62" s="37">
        <f>'Economic (2020 Adj.)'!F74</f>
        <v>3076.8</v>
      </c>
      <c r="Y62" s="37">
        <f>'Economic (2020 Adj.)'!H74</f>
        <v>379.5</v>
      </c>
      <c r="Z62" s="37">
        <f>'Economic (2020 Adj.)'!E74</f>
        <v>6845.1</v>
      </c>
      <c r="AA62" s="37">
        <f>'Economic (2020 Adj.)'!G74</f>
        <v>3066.1</v>
      </c>
      <c r="AB62" s="37">
        <f>'Economic (2020 Adj.)'!I74</f>
        <v>379.3</v>
      </c>
      <c r="AC62" s="39">
        <f>Weather!D194</f>
        <v>-5.8580645161290343</v>
      </c>
      <c r="AD62" s="39">
        <f>Weather!E194</f>
        <v>801.5999999999998</v>
      </c>
      <c r="AE62" s="39">
        <f>Weather!F194</f>
        <v>0</v>
      </c>
      <c r="AF62" s="39">
        <f>Weather!G194</f>
        <v>739.5999999999998</v>
      </c>
      <c r="AG62" s="39">
        <f>Weather!H194</f>
        <v>0</v>
      </c>
      <c r="AH62" s="39">
        <f>Weather!I194</f>
        <v>677.59999999999968</v>
      </c>
      <c r="AI62" s="39">
        <f>Weather!J194</f>
        <v>0</v>
      </c>
      <c r="AJ62" s="39">
        <f>Weather!K194</f>
        <v>615.5999999999998</v>
      </c>
      <c r="AK62" s="39">
        <f>Weather!L194</f>
        <v>0</v>
      </c>
      <c r="AL62" s="39">
        <f>Weather!M194</f>
        <v>553.59999999999991</v>
      </c>
      <c r="AM62" s="39">
        <f>Weather!N194</f>
        <v>0</v>
      </c>
      <c r="AN62" s="39">
        <f>Weather!O194</f>
        <v>491.59999999999997</v>
      </c>
      <c r="AO62" s="39">
        <f>Weather!P194</f>
        <v>0</v>
      </c>
      <c r="AP62" s="39">
        <f>Weather!Q194</f>
        <v>429.59999999999997</v>
      </c>
      <c r="AQ62" s="39">
        <f>Weather!R194</f>
        <v>0</v>
      </c>
      <c r="AR62" s="200">
        <v>1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200">
        <v>0</v>
      </c>
      <c r="BD62" s="200">
        <v>0</v>
      </c>
      <c r="BE62" s="200">
        <v>0</v>
      </c>
      <c r="BF62" s="200">
        <v>0</v>
      </c>
      <c r="BG62" s="201">
        <f t="shared" si="4"/>
        <v>61</v>
      </c>
      <c r="BH62" s="200">
        <v>31</v>
      </c>
      <c r="BI62" s="200">
        <v>21</v>
      </c>
      <c r="BJ62" s="159">
        <f t="shared" si="5"/>
        <v>831.14247828417717</v>
      </c>
      <c r="BK62" s="159">
        <f t="shared" si="6"/>
        <v>26.81104768658636</v>
      </c>
      <c r="BL62" s="158">
        <f t="shared" si="7"/>
        <v>1609172.2711012268</v>
      </c>
      <c r="BM62" s="159">
        <f t="shared" si="8"/>
        <v>3094.1202624773932</v>
      </c>
      <c r="BN62" s="159">
        <f t="shared" si="9"/>
        <v>99.81033104765784</v>
      </c>
      <c r="BO62" s="159">
        <f t="shared" si="10"/>
        <v>522008.03137925058</v>
      </c>
      <c r="BP62" s="159">
        <f t="shared" si="11"/>
        <v>79430.710038234029</v>
      </c>
      <c r="BQ62" s="159">
        <f t="shared" si="12"/>
        <v>2562.2809689752912</v>
      </c>
      <c r="BR62" s="159">
        <f t="shared" si="13"/>
        <v>3782.41476372543</v>
      </c>
      <c r="BS62" s="159">
        <f t="shared" si="14"/>
        <v>2634024.8361065993</v>
      </c>
      <c r="BT62" s="159">
        <f t="shared" si="15"/>
        <v>3888322.3771097418</v>
      </c>
    </row>
    <row r="63" spans="1:72" x14ac:dyDescent="0.2">
      <c r="A63" s="203">
        <v>42036</v>
      </c>
      <c r="B63" s="204">
        <f t="shared" si="0"/>
        <v>2015</v>
      </c>
      <c r="C63" s="202">
        <v>42132823</v>
      </c>
      <c r="D63" s="202">
        <f>VLOOKUP(B63,CDM!$I$5:$N$15,2,FALSE)/12</f>
        <v>848162.4041380249</v>
      </c>
      <c r="E63" s="202">
        <f t="shared" si="1"/>
        <v>42980985.404138029</v>
      </c>
      <c r="F63" s="205">
        <v>60029</v>
      </c>
      <c r="G63" s="205">
        <v>14670158</v>
      </c>
      <c r="H63" s="205">
        <v>5234</v>
      </c>
      <c r="I63" s="202">
        <f>VLOOKUP(B63,CDM!$I$5:$N$15,3,FALSE)/12</f>
        <v>459568.97275676782</v>
      </c>
      <c r="J63" s="202">
        <f t="shared" si="2"/>
        <v>15129726.972756768</v>
      </c>
      <c r="K63" s="205">
        <v>74181806</v>
      </c>
      <c r="L63" s="202">
        <f>VLOOKUP(B63,CDM!$I$5:$N$15,4,FALSE)/12</f>
        <v>2131711.9193045753</v>
      </c>
      <c r="M63" s="86">
        <f t="shared" si="3"/>
        <v>76313517.919304579</v>
      </c>
      <c r="N63" s="205">
        <v>194654</v>
      </c>
      <c r="O63" s="205">
        <v>1027</v>
      </c>
      <c r="P63" s="205">
        <v>873453</v>
      </c>
      <c r="Q63" s="205">
        <v>2305</v>
      </c>
      <c r="R63" s="207">
        <v>15225</v>
      </c>
      <c r="S63" s="205">
        <v>256037</v>
      </c>
      <c r="T63" s="201">
        <v>24</v>
      </c>
      <c r="U63" s="201">
        <v>553</v>
      </c>
      <c r="V63" s="37">
        <f>'Economic (2020 Adj.)'!C75</f>
        <v>677384</v>
      </c>
      <c r="W63" s="37">
        <f>'Economic (2020 Adj.)'!D75</f>
        <v>6885.3</v>
      </c>
      <c r="X63" s="37">
        <f>'Economic (2020 Adj.)'!F75</f>
        <v>3085.5</v>
      </c>
      <c r="Y63" s="37">
        <f>'Economic (2020 Adj.)'!H75</f>
        <v>378.6</v>
      </c>
      <c r="Z63" s="37">
        <f>'Economic (2020 Adj.)'!E75</f>
        <v>6810.3</v>
      </c>
      <c r="AA63" s="37">
        <f>'Economic (2020 Adj.)'!G75</f>
        <v>3057.4</v>
      </c>
      <c r="AB63" s="37">
        <f>'Economic (2020 Adj.)'!I75</f>
        <v>376.2</v>
      </c>
      <c r="AC63" s="39">
        <f>Weather!D195</f>
        <v>-11.139285714285718</v>
      </c>
      <c r="AD63" s="39">
        <f>Weather!E195</f>
        <v>871.89999999999975</v>
      </c>
      <c r="AE63" s="39">
        <f>Weather!F195</f>
        <v>0</v>
      </c>
      <c r="AF63" s="39">
        <f>Weather!G195</f>
        <v>815.89999999999975</v>
      </c>
      <c r="AG63" s="39">
        <f>Weather!H195</f>
        <v>0</v>
      </c>
      <c r="AH63" s="39">
        <f>Weather!I195</f>
        <v>759.89999999999986</v>
      </c>
      <c r="AI63" s="39">
        <f>Weather!J195</f>
        <v>0</v>
      </c>
      <c r="AJ63" s="39">
        <f>Weather!K195</f>
        <v>703.89999999999986</v>
      </c>
      <c r="AK63" s="39">
        <f>Weather!L195</f>
        <v>0</v>
      </c>
      <c r="AL63" s="39">
        <f>Weather!M195</f>
        <v>647.9</v>
      </c>
      <c r="AM63" s="39">
        <f>Weather!N195</f>
        <v>0</v>
      </c>
      <c r="AN63" s="39">
        <f>Weather!O195</f>
        <v>591.9</v>
      </c>
      <c r="AO63" s="39">
        <f>Weather!P195</f>
        <v>0</v>
      </c>
      <c r="AP63" s="39">
        <f>Weather!Q195</f>
        <v>535.9</v>
      </c>
      <c r="AQ63" s="39">
        <f>Weather!R195</f>
        <v>0</v>
      </c>
      <c r="AR63" s="200">
        <v>0</v>
      </c>
      <c r="AS63" s="200">
        <v>1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200">
        <v>0</v>
      </c>
      <c r="BD63" s="200">
        <v>0</v>
      </c>
      <c r="BE63" s="200">
        <v>0</v>
      </c>
      <c r="BF63" s="200">
        <v>0</v>
      </c>
      <c r="BG63" s="201">
        <f t="shared" si="4"/>
        <v>62</v>
      </c>
      <c r="BH63" s="200">
        <v>28</v>
      </c>
      <c r="BI63" s="200">
        <v>19</v>
      </c>
      <c r="BJ63" s="159">
        <f t="shared" si="5"/>
        <v>716.00368828629541</v>
      </c>
      <c r="BK63" s="159">
        <f t="shared" si="6"/>
        <v>25.571560295939122</v>
      </c>
      <c r="BL63" s="158">
        <f t="shared" si="7"/>
        <v>1535035.1930049297</v>
      </c>
      <c r="BM63" s="159">
        <f t="shared" si="8"/>
        <v>2890.6623944892563</v>
      </c>
      <c r="BN63" s="159">
        <f t="shared" si="9"/>
        <v>103.23794266033057</v>
      </c>
      <c r="BO63" s="159">
        <f t="shared" si="10"/>
        <v>540347.39188417024</v>
      </c>
      <c r="BP63" s="159">
        <f t="shared" si="11"/>
        <v>74307.222900978173</v>
      </c>
      <c r="BQ63" s="159">
        <f t="shared" si="12"/>
        <v>2653.8293893206492</v>
      </c>
      <c r="BR63" s="159">
        <f t="shared" si="13"/>
        <v>3910.9064684725354</v>
      </c>
      <c r="BS63" s="159">
        <f t="shared" si="14"/>
        <v>2725482.7828323063</v>
      </c>
      <c r="BT63" s="159">
        <f t="shared" si="15"/>
        <v>4016500.9431212936</v>
      </c>
    </row>
    <row r="64" spans="1:72" x14ac:dyDescent="0.2">
      <c r="A64" s="203">
        <v>42064</v>
      </c>
      <c r="B64" s="204">
        <f t="shared" si="0"/>
        <v>2015</v>
      </c>
      <c r="C64" s="202">
        <v>42570862</v>
      </c>
      <c r="D64" s="202">
        <f>VLOOKUP(B64,CDM!$I$5:$N$15,2,FALSE)/12</f>
        <v>848162.4041380249</v>
      </c>
      <c r="E64" s="202">
        <f t="shared" si="1"/>
        <v>43419024.404138029</v>
      </c>
      <c r="F64" s="207">
        <v>60053</v>
      </c>
      <c r="G64" s="205">
        <v>15080135</v>
      </c>
      <c r="H64" s="207">
        <v>5236</v>
      </c>
      <c r="I64" s="202">
        <f>VLOOKUP(B64,CDM!$I$5:$N$15,3,FALSE)/12</f>
        <v>459568.97275676782</v>
      </c>
      <c r="J64" s="202">
        <f t="shared" si="2"/>
        <v>15539703.972756768</v>
      </c>
      <c r="K64" s="205">
        <v>77250849</v>
      </c>
      <c r="L64" s="202">
        <f>VLOOKUP(B64,CDM!$I$5:$N$15,4,FALSE)/12</f>
        <v>2131711.9193045753</v>
      </c>
      <c r="M64" s="86">
        <f t="shared" si="3"/>
        <v>79382560.919304579</v>
      </c>
      <c r="N64" s="205">
        <v>196634</v>
      </c>
      <c r="O64" s="207">
        <v>1030</v>
      </c>
      <c r="P64" s="205">
        <v>862804</v>
      </c>
      <c r="Q64" s="205">
        <v>2305</v>
      </c>
      <c r="R64" s="205">
        <v>15225</v>
      </c>
      <c r="S64" s="205">
        <v>257839</v>
      </c>
      <c r="T64" s="201">
        <v>24</v>
      </c>
      <c r="U64" s="201">
        <v>553</v>
      </c>
      <c r="V64" s="37">
        <f>'Economic (2020 Adj.)'!C76</f>
        <v>677384</v>
      </c>
      <c r="W64" s="37">
        <f>'Economic (2020 Adj.)'!D76</f>
        <v>6892.1</v>
      </c>
      <c r="X64" s="37">
        <f>'Economic (2020 Adj.)'!F76</f>
        <v>3108.7</v>
      </c>
      <c r="Y64" s="37">
        <f>'Economic (2020 Adj.)'!H76</f>
        <v>379.4</v>
      </c>
      <c r="Z64" s="37">
        <f>'Economic (2020 Adj.)'!E76</f>
        <v>6783.7</v>
      </c>
      <c r="AA64" s="37">
        <f>'Economic (2020 Adj.)'!G76</f>
        <v>3060.7</v>
      </c>
      <c r="AB64" s="37">
        <f>'Economic (2020 Adj.)'!I76</f>
        <v>373.1</v>
      </c>
      <c r="AC64" s="39">
        <f>Weather!D196</f>
        <v>-1.1612903225806448</v>
      </c>
      <c r="AD64" s="39">
        <f>Weather!E196</f>
        <v>655.99999999999989</v>
      </c>
      <c r="AE64" s="39">
        <f>Weather!F196</f>
        <v>0</v>
      </c>
      <c r="AF64" s="39">
        <f>Weather!G196</f>
        <v>593.99999999999989</v>
      </c>
      <c r="AG64" s="39">
        <f>Weather!H196</f>
        <v>0</v>
      </c>
      <c r="AH64" s="39">
        <f>Weather!I196</f>
        <v>531.99999999999989</v>
      </c>
      <c r="AI64" s="39">
        <f>Weather!J196</f>
        <v>0</v>
      </c>
      <c r="AJ64" s="39">
        <f>Weather!K196</f>
        <v>469.99999999999994</v>
      </c>
      <c r="AK64" s="39">
        <f>Weather!L196</f>
        <v>0</v>
      </c>
      <c r="AL64" s="39">
        <f>Weather!M196</f>
        <v>408</v>
      </c>
      <c r="AM64" s="39">
        <f>Weather!N196</f>
        <v>0</v>
      </c>
      <c r="AN64" s="39">
        <f>Weather!O196</f>
        <v>346</v>
      </c>
      <c r="AO64" s="39">
        <f>Weather!P196</f>
        <v>0</v>
      </c>
      <c r="AP64" s="39">
        <f>Weather!Q196</f>
        <v>284</v>
      </c>
      <c r="AQ64" s="39">
        <f>Weather!R196</f>
        <v>0</v>
      </c>
      <c r="AR64" s="200">
        <v>0</v>
      </c>
      <c r="AS64" s="200">
        <v>0</v>
      </c>
      <c r="AT64" s="200">
        <v>1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200">
        <v>0</v>
      </c>
      <c r="BD64" s="200">
        <v>1</v>
      </c>
      <c r="BE64" s="200">
        <v>0</v>
      </c>
      <c r="BF64" s="200">
        <v>1</v>
      </c>
      <c r="BG64" s="201">
        <f t="shared" si="4"/>
        <v>63</v>
      </c>
      <c r="BH64" s="200">
        <v>31</v>
      </c>
      <c r="BI64" s="200">
        <v>22</v>
      </c>
      <c r="BJ64" s="159">
        <f t="shared" si="5"/>
        <v>723.01174635968277</v>
      </c>
      <c r="BK64" s="159">
        <f t="shared" si="6"/>
        <v>23.322959559989766</v>
      </c>
      <c r="BL64" s="158">
        <f t="shared" si="7"/>
        <v>1400613.6904560653</v>
      </c>
      <c r="BM64" s="159">
        <f t="shared" si="8"/>
        <v>2967.8579015960213</v>
      </c>
      <c r="BN64" s="159">
        <f t="shared" si="9"/>
        <v>95.737351664387788</v>
      </c>
      <c r="BO64" s="159">
        <f t="shared" si="10"/>
        <v>501280.77331473446</v>
      </c>
      <c r="BP64" s="159">
        <f t="shared" si="11"/>
        <v>77070.447494470471</v>
      </c>
      <c r="BQ64" s="159">
        <f t="shared" si="12"/>
        <v>2486.1434675635637</v>
      </c>
      <c r="BR64" s="159">
        <f t="shared" si="13"/>
        <v>3503.2021588395669</v>
      </c>
      <c r="BS64" s="159">
        <f t="shared" si="14"/>
        <v>2560727.7715904703</v>
      </c>
      <c r="BT64" s="159">
        <f t="shared" si="15"/>
        <v>3608298.2236047536</v>
      </c>
    </row>
    <row r="65" spans="1:72" x14ac:dyDescent="0.2">
      <c r="A65" s="203">
        <v>42095</v>
      </c>
      <c r="B65" s="204">
        <f t="shared" si="0"/>
        <v>2015</v>
      </c>
      <c r="C65" s="202">
        <v>37765295</v>
      </c>
      <c r="D65" s="202">
        <f>VLOOKUP(B65,CDM!$I$5:$N$15,2,FALSE)/12</f>
        <v>848162.4041380249</v>
      </c>
      <c r="E65" s="202">
        <f t="shared" si="1"/>
        <v>38613457.404138029</v>
      </c>
      <c r="F65" s="207">
        <v>60058</v>
      </c>
      <c r="G65" s="205">
        <v>13252080</v>
      </c>
      <c r="H65" s="207">
        <v>5236</v>
      </c>
      <c r="I65" s="202">
        <f>VLOOKUP(B65,CDM!$I$5:$N$15,3,FALSE)/12</f>
        <v>459568.97275676782</v>
      </c>
      <c r="J65" s="202">
        <f t="shared" si="2"/>
        <v>13711648.972756768</v>
      </c>
      <c r="K65" s="205">
        <v>69787643</v>
      </c>
      <c r="L65" s="202">
        <f>VLOOKUP(B65,CDM!$I$5:$N$15,4,FALSE)/12</f>
        <v>2131711.9193045753</v>
      </c>
      <c r="M65" s="86">
        <f t="shared" si="3"/>
        <v>71919354.919304579</v>
      </c>
      <c r="N65" s="205">
        <v>192074</v>
      </c>
      <c r="O65" s="207">
        <v>1028</v>
      </c>
      <c r="P65" s="205">
        <v>732535</v>
      </c>
      <c r="Q65" s="205">
        <v>2305</v>
      </c>
      <c r="R65" s="207">
        <v>15225</v>
      </c>
      <c r="S65" s="205">
        <v>256901</v>
      </c>
      <c r="T65" s="201">
        <v>24</v>
      </c>
      <c r="U65" s="201">
        <v>553</v>
      </c>
      <c r="V65" s="37">
        <f>'Economic (2020 Adj.)'!C77</f>
        <v>677384</v>
      </c>
      <c r="W65" s="37">
        <f>'Economic (2020 Adj.)'!D77</f>
        <v>6897.3</v>
      </c>
      <c r="X65" s="37">
        <f>'Economic (2020 Adj.)'!F77</f>
        <v>3122.7</v>
      </c>
      <c r="Y65" s="37">
        <f>'Economic (2020 Adj.)'!H77</f>
        <v>379.6</v>
      </c>
      <c r="Z65" s="37">
        <f>'Economic (2020 Adj.)'!E77</f>
        <v>6805.6</v>
      </c>
      <c r="AA65" s="37">
        <f>'Economic (2020 Adj.)'!G77</f>
        <v>3086.6</v>
      </c>
      <c r="AB65" s="37">
        <f>'Economic (2020 Adj.)'!I77</f>
        <v>374.7</v>
      </c>
      <c r="AC65" s="39">
        <f>Weather!D197</f>
        <v>7.2700000000000022</v>
      </c>
      <c r="AD65" s="39">
        <f>Weather!E197</f>
        <v>381.90000000000003</v>
      </c>
      <c r="AE65" s="39">
        <f>Weather!F197</f>
        <v>0</v>
      </c>
      <c r="AF65" s="39">
        <f>Weather!G197</f>
        <v>321.90000000000009</v>
      </c>
      <c r="AG65" s="39">
        <f>Weather!H197</f>
        <v>0</v>
      </c>
      <c r="AH65" s="39">
        <f>Weather!I197</f>
        <v>261.89999999999998</v>
      </c>
      <c r="AI65" s="39">
        <f>Weather!J197</f>
        <v>0</v>
      </c>
      <c r="AJ65" s="39">
        <f>Weather!K197</f>
        <v>203.49999999999991</v>
      </c>
      <c r="AK65" s="39">
        <f>Weather!L197</f>
        <v>1.5999999999999996</v>
      </c>
      <c r="AL65" s="39">
        <f>Weather!M197</f>
        <v>149.69999999999996</v>
      </c>
      <c r="AM65" s="39">
        <f>Weather!N197</f>
        <v>7.8000000000000007</v>
      </c>
      <c r="AN65" s="39">
        <f>Weather!O197</f>
        <v>102.5</v>
      </c>
      <c r="AO65" s="39">
        <f>Weather!P197</f>
        <v>20.6</v>
      </c>
      <c r="AP65" s="39">
        <f>Weather!Q197</f>
        <v>61.70000000000001</v>
      </c>
      <c r="AQ65" s="39">
        <f>Weather!R197</f>
        <v>39.799999999999997</v>
      </c>
      <c r="AR65" s="200">
        <v>0</v>
      </c>
      <c r="AS65" s="200">
        <v>0</v>
      </c>
      <c r="AT65" s="200">
        <v>0</v>
      </c>
      <c r="AU65" s="200">
        <v>1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200">
        <v>0</v>
      </c>
      <c r="BD65" s="200">
        <v>1</v>
      </c>
      <c r="BE65" s="200">
        <v>0</v>
      </c>
      <c r="BF65" s="200">
        <v>1</v>
      </c>
      <c r="BG65" s="201">
        <f t="shared" si="4"/>
        <v>64</v>
      </c>
      <c r="BH65" s="200">
        <v>30</v>
      </c>
      <c r="BI65" s="200">
        <v>20</v>
      </c>
      <c r="BJ65" s="159">
        <f t="shared" si="5"/>
        <v>642.93611848776231</v>
      </c>
      <c r="BK65" s="159">
        <f t="shared" si="6"/>
        <v>21.431203949592078</v>
      </c>
      <c r="BL65" s="158">
        <f t="shared" si="7"/>
        <v>1287115.246804601</v>
      </c>
      <c r="BM65" s="159">
        <f t="shared" si="8"/>
        <v>2618.7259306258152</v>
      </c>
      <c r="BN65" s="159">
        <f t="shared" si="9"/>
        <v>87.290864354193843</v>
      </c>
      <c r="BO65" s="159">
        <f t="shared" si="10"/>
        <v>457054.96575855894</v>
      </c>
      <c r="BP65" s="159">
        <f t="shared" si="11"/>
        <v>69960.46198375932</v>
      </c>
      <c r="BQ65" s="159">
        <f t="shared" si="12"/>
        <v>2332.015399458644</v>
      </c>
      <c r="BR65" s="159">
        <f t="shared" si="13"/>
        <v>3498.0230991879662</v>
      </c>
      <c r="BS65" s="159">
        <f t="shared" si="14"/>
        <v>2397311.8306434858</v>
      </c>
      <c r="BT65" s="159">
        <f t="shared" si="15"/>
        <v>3595967.7459652289</v>
      </c>
    </row>
    <row r="66" spans="1:72" x14ac:dyDescent="0.2">
      <c r="A66" s="203">
        <v>42125</v>
      </c>
      <c r="B66" s="204">
        <f t="shared" ref="B66:B128" si="16">YEAR(A66)</f>
        <v>2015</v>
      </c>
      <c r="C66" s="202">
        <v>39914946</v>
      </c>
      <c r="D66" s="202">
        <f>VLOOKUP(B66,CDM!$I$5:$N$15,2,FALSE)/12</f>
        <v>848162.4041380249</v>
      </c>
      <c r="E66" s="202">
        <f t="shared" ref="E66:E127" si="17">C66+D66</f>
        <v>40763108.404138029</v>
      </c>
      <c r="F66" s="205">
        <v>60068</v>
      </c>
      <c r="G66" s="205">
        <v>13384750</v>
      </c>
      <c r="H66" s="205">
        <v>5250</v>
      </c>
      <c r="I66" s="202">
        <f>VLOOKUP(B66,CDM!$I$5:$N$15,3,FALSE)/12</f>
        <v>459568.97275676782</v>
      </c>
      <c r="J66" s="202">
        <f t="shared" ref="J66:J126" si="18">G66+I66</f>
        <v>13844318.972756768</v>
      </c>
      <c r="K66" s="205">
        <v>73480701</v>
      </c>
      <c r="L66" s="202">
        <f>VLOOKUP(B66,CDM!$I$5:$N$15,4,FALSE)/12</f>
        <v>2131711.9193045753</v>
      </c>
      <c r="M66" s="86">
        <f t="shared" ref="M66:M126" si="19">K66+L66</f>
        <v>75612412.919304579</v>
      </c>
      <c r="N66" s="205">
        <v>187740</v>
      </c>
      <c r="O66" s="205">
        <v>1028</v>
      </c>
      <c r="P66" s="205">
        <v>666655</v>
      </c>
      <c r="Q66" s="205">
        <v>2305</v>
      </c>
      <c r="R66" s="207">
        <v>15225</v>
      </c>
      <c r="S66" s="205">
        <v>266757</v>
      </c>
      <c r="T66" s="201">
        <v>24</v>
      </c>
      <c r="U66" s="201">
        <v>556</v>
      </c>
      <c r="V66" s="37">
        <f>'Economic (2020 Adj.)'!C78</f>
        <v>677384</v>
      </c>
      <c r="W66" s="37">
        <f>'Economic (2020 Adj.)'!D78</f>
        <v>6906.5</v>
      </c>
      <c r="X66" s="37">
        <f>'Economic (2020 Adj.)'!F78</f>
        <v>3142.3</v>
      </c>
      <c r="Y66" s="37">
        <f>'Economic (2020 Adj.)'!H78</f>
        <v>385</v>
      </c>
      <c r="Z66" s="37">
        <f>'Economic (2020 Adj.)'!E78</f>
        <v>6870.9</v>
      </c>
      <c r="AA66" s="37">
        <f>'Economic (2020 Adj.)'!G78</f>
        <v>3130.7</v>
      </c>
      <c r="AB66" s="37">
        <f>'Economic (2020 Adj.)'!I78</f>
        <v>382.4</v>
      </c>
      <c r="AC66" s="39">
        <f>Weather!D198</f>
        <v>14.535483870967743</v>
      </c>
      <c r="AD66" s="39">
        <f>Weather!E198</f>
        <v>175.50000000000003</v>
      </c>
      <c r="AE66" s="39">
        <f>Weather!F198</f>
        <v>6.1000000000000014</v>
      </c>
      <c r="AF66" s="39">
        <f>Weather!G198</f>
        <v>123.90000000000002</v>
      </c>
      <c r="AG66" s="39">
        <f>Weather!H198</f>
        <v>16.5</v>
      </c>
      <c r="AH66" s="39">
        <f>Weather!I198</f>
        <v>80.5</v>
      </c>
      <c r="AI66" s="39">
        <f>Weather!J198</f>
        <v>35.1</v>
      </c>
      <c r="AJ66" s="39">
        <f>Weather!K198</f>
        <v>44.20000000000001</v>
      </c>
      <c r="AK66" s="39">
        <f>Weather!L198</f>
        <v>60.8</v>
      </c>
      <c r="AL66" s="39">
        <f>Weather!M198</f>
        <v>18.3</v>
      </c>
      <c r="AM66" s="39">
        <f>Weather!N198</f>
        <v>96.90000000000002</v>
      </c>
      <c r="AN66" s="39">
        <f>Weather!O198</f>
        <v>4.5999999999999996</v>
      </c>
      <c r="AO66" s="39">
        <f>Weather!P198</f>
        <v>145.20000000000002</v>
      </c>
      <c r="AP66" s="39">
        <f>Weather!Q198</f>
        <v>0.5</v>
      </c>
      <c r="AQ66" s="39">
        <f>Weather!R198</f>
        <v>203.09999999999997</v>
      </c>
      <c r="AR66" s="200">
        <v>0</v>
      </c>
      <c r="AS66" s="200">
        <v>0</v>
      </c>
      <c r="AT66" s="200">
        <v>0</v>
      </c>
      <c r="AU66" s="200">
        <v>0</v>
      </c>
      <c r="AV66" s="200">
        <v>1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200">
        <v>0</v>
      </c>
      <c r="BD66" s="200">
        <v>1</v>
      </c>
      <c r="BE66" s="200">
        <v>0</v>
      </c>
      <c r="BF66" s="200">
        <v>1</v>
      </c>
      <c r="BG66" s="201">
        <f t="shared" si="4"/>
        <v>65</v>
      </c>
      <c r="BH66" s="200">
        <v>31</v>
      </c>
      <c r="BI66" s="200">
        <v>20</v>
      </c>
      <c r="BJ66" s="159">
        <f t="shared" si="5"/>
        <v>678.61604188816057</v>
      </c>
      <c r="BK66" s="159">
        <f t="shared" si="6"/>
        <v>21.890840060908406</v>
      </c>
      <c r="BL66" s="158">
        <f t="shared" si="7"/>
        <v>1314938.9807786462</v>
      </c>
      <c r="BM66" s="159">
        <f t="shared" si="8"/>
        <v>2637.0131376679556</v>
      </c>
      <c r="BN66" s="159">
        <f t="shared" si="9"/>
        <v>85.064939924772759</v>
      </c>
      <c r="BO66" s="159">
        <f t="shared" si="10"/>
        <v>446590.934605057</v>
      </c>
      <c r="BP66" s="159">
        <f t="shared" si="11"/>
        <v>73552.930855354643</v>
      </c>
      <c r="BQ66" s="159">
        <f t="shared" si="12"/>
        <v>2372.6751888824078</v>
      </c>
      <c r="BR66" s="159">
        <f t="shared" si="13"/>
        <v>3677.6465427677322</v>
      </c>
      <c r="BS66" s="159">
        <f t="shared" si="14"/>
        <v>2439110.0941711157</v>
      </c>
      <c r="BT66" s="159">
        <f t="shared" si="15"/>
        <v>3780620.6459652288</v>
      </c>
    </row>
    <row r="67" spans="1:72" x14ac:dyDescent="0.2">
      <c r="A67" s="203">
        <v>42156</v>
      </c>
      <c r="B67" s="204">
        <f t="shared" si="16"/>
        <v>2015</v>
      </c>
      <c r="C67" s="202">
        <v>45271087</v>
      </c>
      <c r="D67" s="202">
        <f>VLOOKUP(B67,CDM!$I$5:$N$15,2,FALSE)/12</f>
        <v>848162.4041380249</v>
      </c>
      <c r="E67" s="202">
        <f t="shared" si="17"/>
        <v>46119249.404138029</v>
      </c>
      <c r="F67" s="207">
        <v>60094</v>
      </c>
      <c r="G67" s="205">
        <v>13700810</v>
      </c>
      <c r="H67" s="207">
        <v>5241</v>
      </c>
      <c r="I67" s="202">
        <f>VLOOKUP(B67,CDM!$I$5:$N$15,3,FALSE)/12</f>
        <v>459568.97275676782</v>
      </c>
      <c r="J67" s="202">
        <f t="shared" si="18"/>
        <v>14160378.972756768</v>
      </c>
      <c r="K67" s="205">
        <v>75378497</v>
      </c>
      <c r="L67" s="202">
        <f>VLOOKUP(B67,CDM!$I$5:$N$15,4,FALSE)/12</f>
        <v>2131711.9193045753</v>
      </c>
      <c r="M67" s="86">
        <f t="shared" si="19"/>
        <v>77510208.919304579</v>
      </c>
      <c r="N67" s="205">
        <v>203725</v>
      </c>
      <c r="O67" s="207">
        <v>1027</v>
      </c>
      <c r="P67" s="205">
        <v>599971</v>
      </c>
      <c r="Q67" s="205">
        <v>2305</v>
      </c>
      <c r="R67" s="205">
        <v>15225</v>
      </c>
      <c r="S67" s="205">
        <v>266425</v>
      </c>
      <c r="T67" s="201">
        <v>24</v>
      </c>
      <c r="U67" s="201">
        <v>556</v>
      </c>
      <c r="V67" s="37">
        <f>'Economic (2020 Adj.)'!C79</f>
        <v>677384</v>
      </c>
      <c r="W67" s="37">
        <f>'Economic (2020 Adj.)'!D79</f>
        <v>6921.3</v>
      </c>
      <c r="X67" s="37">
        <f>'Economic (2020 Adj.)'!F79</f>
        <v>3163.2</v>
      </c>
      <c r="Y67" s="37">
        <f>'Economic (2020 Adj.)'!H79</f>
        <v>387.9</v>
      </c>
      <c r="Z67" s="37">
        <f>'Economic (2020 Adj.)'!E79</f>
        <v>6965.8</v>
      </c>
      <c r="AA67" s="37">
        <f>'Economic (2020 Adj.)'!G79</f>
        <v>3182.8</v>
      </c>
      <c r="AB67" s="37">
        <f>'Economic (2020 Adj.)'!I79</f>
        <v>389.3</v>
      </c>
      <c r="AC67" s="39">
        <f>Weather!D199</f>
        <v>16.886666666666663</v>
      </c>
      <c r="AD67" s="39">
        <f>Weather!E199</f>
        <v>101.39999999999998</v>
      </c>
      <c r="AE67" s="39">
        <f>Weather!F199</f>
        <v>8</v>
      </c>
      <c r="AF67" s="39">
        <f>Weather!G199</f>
        <v>61.3</v>
      </c>
      <c r="AG67" s="39">
        <f>Weather!H199</f>
        <v>27.9</v>
      </c>
      <c r="AH67" s="39">
        <f>Weather!I199</f>
        <v>29.699999999999996</v>
      </c>
      <c r="AI67" s="39">
        <f>Weather!J199</f>
        <v>56.3</v>
      </c>
      <c r="AJ67" s="39">
        <f>Weather!K199</f>
        <v>11.4</v>
      </c>
      <c r="AK67" s="39">
        <f>Weather!L199</f>
        <v>98.000000000000028</v>
      </c>
      <c r="AL67" s="39">
        <f>Weather!M199</f>
        <v>3.5</v>
      </c>
      <c r="AM67" s="39">
        <f>Weather!N199</f>
        <v>150.10000000000005</v>
      </c>
      <c r="AN67" s="39">
        <f>Weather!O199</f>
        <v>0</v>
      </c>
      <c r="AO67" s="39">
        <f>Weather!P199</f>
        <v>206.60000000000002</v>
      </c>
      <c r="AP67" s="39">
        <f>Weather!Q199</f>
        <v>0</v>
      </c>
      <c r="AQ67" s="39">
        <f>Weather!R199</f>
        <v>266.60000000000002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1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200">
        <v>0</v>
      </c>
      <c r="BD67" s="200">
        <v>0</v>
      </c>
      <c r="BE67" s="200">
        <v>0</v>
      </c>
      <c r="BF67" s="200">
        <v>0</v>
      </c>
      <c r="BG67" s="201">
        <f t="shared" ref="BG67:BG121" si="20">1+BG66</f>
        <v>66</v>
      </c>
      <c r="BH67" s="200">
        <v>30</v>
      </c>
      <c r="BI67" s="200">
        <v>22</v>
      </c>
      <c r="BJ67" s="159">
        <f t="shared" ref="BJ67:BJ121" si="21">E67/F67</f>
        <v>767.45181555792635</v>
      </c>
      <c r="BK67" s="159">
        <f t="shared" ref="BK67:BK121" si="22">BJ67/BH67</f>
        <v>25.58172718526421</v>
      </c>
      <c r="BL67" s="158">
        <f t="shared" ref="BL67:BL121" si="23">E67/BH67</f>
        <v>1537308.3134712677</v>
      </c>
      <c r="BM67" s="159">
        <f t="shared" ref="BM67:BM121" si="24">J67/H67</f>
        <v>2701.846779766603</v>
      </c>
      <c r="BN67" s="159">
        <f t="shared" ref="BN67:BN121" si="25">BM67/BH67</f>
        <v>90.061559325553432</v>
      </c>
      <c r="BO67" s="159">
        <f t="shared" ref="BO67:BO121" si="26">J67/BH67</f>
        <v>472012.63242522557</v>
      </c>
      <c r="BP67" s="159">
        <f t="shared" ref="BP67:BP121" si="27">M67/O67</f>
        <v>75472.452696499109</v>
      </c>
      <c r="BQ67" s="159">
        <f t="shared" ref="BQ67:BQ121" si="28">BP67/BH67</f>
        <v>2515.7484232166371</v>
      </c>
      <c r="BR67" s="159">
        <f t="shared" ref="BR67:BR121" si="29">BP67/BI67</f>
        <v>3430.5660316590506</v>
      </c>
      <c r="BS67" s="159">
        <f t="shared" ref="BS67:BS121" si="30">M67/BH67</f>
        <v>2583673.630643486</v>
      </c>
      <c r="BT67" s="159">
        <f t="shared" ref="BT67:BT121" si="31">M67/BI67</f>
        <v>3523191.3145138444</v>
      </c>
    </row>
    <row r="68" spans="1:72" x14ac:dyDescent="0.2">
      <c r="A68" s="203">
        <v>42186</v>
      </c>
      <c r="B68" s="204">
        <f t="shared" si="16"/>
        <v>2015</v>
      </c>
      <c r="C68" s="202">
        <v>53575923</v>
      </c>
      <c r="D68" s="202">
        <f>VLOOKUP(B68,CDM!$I$5:$N$15,2,FALSE)/12</f>
        <v>848162.4041380249</v>
      </c>
      <c r="E68" s="202">
        <f t="shared" si="17"/>
        <v>54424085.404138029</v>
      </c>
      <c r="F68" s="207">
        <v>60096</v>
      </c>
      <c r="G68" s="205">
        <v>15161240</v>
      </c>
      <c r="H68" s="207">
        <v>5240</v>
      </c>
      <c r="I68" s="202">
        <f>VLOOKUP(B68,CDM!$I$5:$N$15,3,FALSE)/12</f>
        <v>459568.97275676782</v>
      </c>
      <c r="J68" s="202">
        <f t="shared" si="18"/>
        <v>15620808.972756768</v>
      </c>
      <c r="K68" s="205">
        <v>81975954</v>
      </c>
      <c r="L68" s="202">
        <f>VLOOKUP(B68,CDM!$I$5:$N$15,4,FALSE)/12</f>
        <v>2131711.9193045753</v>
      </c>
      <c r="M68" s="86">
        <f t="shared" si="19"/>
        <v>84107665.919304579</v>
      </c>
      <c r="N68" s="205">
        <v>203387</v>
      </c>
      <c r="O68" s="207">
        <v>1027</v>
      </c>
      <c r="P68" s="205">
        <v>641997</v>
      </c>
      <c r="Q68" s="205">
        <v>2305</v>
      </c>
      <c r="R68" s="207">
        <v>15225</v>
      </c>
      <c r="S68" s="205">
        <v>258055</v>
      </c>
      <c r="T68" s="201">
        <v>24</v>
      </c>
      <c r="U68" s="201">
        <v>558</v>
      </c>
      <c r="V68" s="37">
        <f>'Economic (2020 Adj.)'!C80</f>
        <v>677384</v>
      </c>
      <c r="W68" s="37">
        <f>'Economic (2020 Adj.)'!D80</f>
        <v>6941.2</v>
      </c>
      <c r="X68" s="37">
        <f>'Economic (2020 Adj.)'!F80</f>
        <v>3194.9</v>
      </c>
      <c r="Y68" s="37">
        <f>'Economic (2020 Adj.)'!H80</f>
        <v>392.4</v>
      </c>
      <c r="Z68" s="37">
        <f>'Economic (2020 Adj.)'!E80</f>
        <v>7032.3</v>
      </c>
      <c r="AA68" s="37">
        <f>'Economic (2020 Adj.)'!G80</f>
        <v>3226.4</v>
      </c>
      <c r="AB68" s="37">
        <f>'Economic (2020 Adj.)'!I80</f>
        <v>395.3</v>
      </c>
      <c r="AC68" s="39">
        <f>Weather!D200</f>
        <v>21.899999999999995</v>
      </c>
      <c r="AD68" s="39">
        <f>Weather!E200</f>
        <v>17.600000000000001</v>
      </c>
      <c r="AE68" s="39">
        <f>Weather!F200</f>
        <v>76.5</v>
      </c>
      <c r="AF68" s="39">
        <f>Weather!G200</f>
        <v>4.4000000000000021</v>
      </c>
      <c r="AG68" s="39">
        <f>Weather!H200</f>
        <v>125.30000000000001</v>
      </c>
      <c r="AH68" s="39">
        <f>Weather!I200</f>
        <v>0</v>
      </c>
      <c r="AI68" s="39">
        <f>Weather!J200</f>
        <v>182.9</v>
      </c>
      <c r="AJ68" s="39">
        <f>Weather!K200</f>
        <v>0</v>
      </c>
      <c r="AK68" s="39">
        <f>Weather!L200</f>
        <v>244.9</v>
      </c>
      <c r="AL68" s="39">
        <f>Weather!M200</f>
        <v>0</v>
      </c>
      <c r="AM68" s="39">
        <f>Weather!N200</f>
        <v>306.90000000000003</v>
      </c>
      <c r="AN68" s="39">
        <f>Weather!O200</f>
        <v>0</v>
      </c>
      <c r="AO68" s="39">
        <f>Weather!P200</f>
        <v>368.90000000000003</v>
      </c>
      <c r="AP68" s="39">
        <f>Weather!Q200</f>
        <v>0</v>
      </c>
      <c r="AQ68" s="39">
        <f>Weather!R200</f>
        <v>430.90000000000003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1</v>
      </c>
      <c r="AY68" s="200">
        <v>0</v>
      </c>
      <c r="AZ68" s="200">
        <v>0</v>
      </c>
      <c r="BA68" s="200">
        <v>0</v>
      </c>
      <c r="BB68" s="200">
        <v>0</v>
      </c>
      <c r="BC68" s="200">
        <v>0</v>
      </c>
      <c r="BD68" s="200">
        <v>0</v>
      </c>
      <c r="BE68" s="200">
        <v>0</v>
      </c>
      <c r="BF68" s="200">
        <v>0</v>
      </c>
      <c r="BG68" s="201">
        <f t="shared" si="20"/>
        <v>67</v>
      </c>
      <c r="BH68" s="200">
        <v>31</v>
      </c>
      <c r="BI68" s="200">
        <v>22</v>
      </c>
      <c r="BJ68" s="159">
        <f t="shared" si="21"/>
        <v>905.61909950975155</v>
      </c>
      <c r="BK68" s="159">
        <f t="shared" si="22"/>
        <v>29.213519339024245</v>
      </c>
      <c r="BL68" s="158">
        <f t="shared" si="23"/>
        <v>1755615.6581980009</v>
      </c>
      <c r="BM68" s="159">
        <f t="shared" si="24"/>
        <v>2981.0704146482381</v>
      </c>
      <c r="BN68" s="159">
        <f t="shared" si="25"/>
        <v>96.163561762846385</v>
      </c>
      <c r="BO68" s="159">
        <f t="shared" si="26"/>
        <v>503897.06363731506</v>
      </c>
      <c r="BP68" s="159">
        <f t="shared" si="27"/>
        <v>81896.461459887607</v>
      </c>
      <c r="BQ68" s="159">
        <f t="shared" si="28"/>
        <v>2641.8213374157294</v>
      </c>
      <c r="BR68" s="159">
        <f t="shared" si="29"/>
        <v>3722.5664299948912</v>
      </c>
      <c r="BS68" s="159">
        <f t="shared" si="30"/>
        <v>2713150.513525954</v>
      </c>
      <c r="BT68" s="159">
        <f t="shared" si="31"/>
        <v>3823075.7236047536</v>
      </c>
    </row>
    <row r="69" spans="1:72" x14ac:dyDescent="0.2">
      <c r="A69" s="203">
        <v>42217</v>
      </c>
      <c r="B69" s="204">
        <f t="shared" si="16"/>
        <v>2015</v>
      </c>
      <c r="C69" s="202">
        <v>54286474</v>
      </c>
      <c r="D69" s="202">
        <f>VLOOKUP(B69,CDM!$I$5:$N$15,2,FALSE)/12</f>
        <v>848162.4041380249</v>
      </c>
      <c r="E69" s="202">
        <f t="shared" si="17"/>
        <v>55134636.404138029</v>
      </c>
      <c r="F69" s="205">
        <v>60131</v>
      </c>
      <c r="G69" s="205">
        <v>15391927</v>
      </c>
      <c r="H69" s="205">
        <v>5244</v>
      </c>
      <c r="I69" s="202">
        <f>VLOOKUP(B69,CDM!$I$5:$N$15,3,FALSE)/12</f>
        <v>459568.97275676782</v>
      </c>
      <c r="J69" s="202">
        <f t="shared" si="18"/>
        <v>15851495.972756768</v>
      </c>
      <c r="K69" s="205">
        <v>80836724</v>
      </c>
      <c r="L69" s="202">
        <f>VLOOKUP(B69,CDM!$I$5:$N$15,4,FALSE)/12</f>
        <v>2131711.9193045753</v>
      </c>
      <c r="M69" s="86">
        <f t="shared" si="19"/>
        <v>82968435.919304579</v>
      </c>
      <c r="N69" s="205">
        <v>210022</v>
      </c>
      <c r="O69" s="205">
        <v>1029</v>
      </c>
      <c r="P69" s="205">
        <v>720424</v>
      </c>
      <c r="Q69" s="205">
        <v>2305</v>
      </c>
      <c r="R69" s="207">
        <v>15225</v>
      </c>
      <c r="S69" s="205">
        <v>257469</v>
      </c>
      <c r="T69" s="201">
        <v>24</v>
      </c>
      <c r="U69" s="201">
        <v>557</v>
      </c>
      <c r="V69" s="37">
        <f>'Economic (2020 Adj.)'!C81</f>
        <v>677384</v>
      </c>
      <c r="W69" s="37">
        <f>'Economic (2020 Adj.)'!D81</f>
        <v>6949.2</v>
      </c>
      <c r="X69" s="37">
        <f>'Economic (2020 Adj.)'!F81</f>
        <v>3214.6</v>
      </c>
      <c r="Y69" s="37">
        <f>'Economic (2020 Adj.)'!H81</f>
        <v>392.6</v>
      </c>
      <c r="Z69" s="37">
        <f>'Economic (2020 Adj.)'!E81</f>
        <v>7045.7</v>
      </c>
      <c r="AA69" s="37">
        <f>'Economic (2020 Adj.)'!G81</f>
        <v>3251.2</v>
      </c>
      <c r="AB69" s="37">
        <f>'Economic (2020 Adj.)'!I81</f>
        <v>397.2</v>
      </c>
      <c r="AC69" s="39">
        <f>Weather!D201</f>
        <v>20.796774193548384</v>
      </c>
      <c r="AD69" s="39">
        <f>Weather!E201</f>
        <v>20.399999999999999</v>
      </c>
      <c r="AE69" s="39">
        <f>Weather!F201</f>
        <v>45.100000000000009</v>
      </c>
      <c r="AF69" s="39">
        <f>Weather!G201</f>
        <v>1.8000000000000007</v>
      </c>
      <c r="AG69" s="39">
        <f>Weather!H201</f>
        <v>88.499999999999986</v>
      </c>
      <c r="AH69" s="39">
        <f>Weather!I201</f>
        <v>0</v>
      </c>
      <c r="AI69" s="39">
        <f>Weather!J201</f>
        <v>148.70000000000002</v>
      </c>
      <c r="AJ69" s="39">
        <f>Weather!K201</f>
        <v>0</v>
      </c>
      <c r="AK69" s="39">
        <f>Weather!L201</f>
        <v>210.70000000000002</v>
      </c>
      <c r="AL69" s="39">
        <f>Weather!M201</f>
        <v>0</v>
      </c>
      <c r="AM69" s="39">
        <f>Weather!N201</f>
        <v>272.70000000000005</v>
      </c>
      <c r="AN69" s="39">
        <f>Weather!O201</f>
        <v>0</v>
      </c>
      <c r="AO69" s="39">
        <f>Weather!P201</f>
        <v>334.7000000000001</v>
      </c>
      <c r="AP69" s="39">
        <f>Weather!Q201</f>
        <v>0</v>
      </c>
      <c r="AQ69" s="39">
        <f>Weather!R201</f>
        <v>396.7000000000001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1</v>
      </c>
      <c r="AZ69" s="200">
        <v>0</v>
      </c>
      <c r="BA69" s="200">
        <v>0</v>
      </c>
      <c r="BB69" s="200">
        <v>0</v>
      </c>
      <c r="BC69" s="200">
        <v>0</v>
      </c>
      <c r="BD69" s="200">
        <v>0</v>
      </c>
      <c r="BE69" s="200">
        <v>0</v>
      </c>
      <c r="BF69" s="200">
        <v>0</v>
      </c>
      <c r="BG69" s="201">
        <f t="shared" si="20"/>
        <v>68</v>
      </c>
      <c r="BH69" s="200">
        <v>31</v>
      </c>
      <c r="BI69" s="200">
        <v>20</v>
      </c>
      <c r="BJ69" s="159">
        <f t="shared" si="21"/>
        <v>916.90868943037754</v>
      </c>
      <c r="BK69" s="159">
        <f t="shared" si="22"/>
        <v>29.577699659044438</v>
      </c>
      <c r="BL69" s="158">
        <f t="shared" si="23"/>
        <v>1778536.6581980009</v>
      </c>
      <c r="BM69" s="159">
        <f t="shared" si="24"/>
        <v>3022.7871801595666</v>
      </c>
      <c r="BN69" s="159">
        <f t="shared" si="25"/>
        <v>97.509263876115057</v>
      </c>
      <c r="BO69" s="159">
        <f t="shared" si="26"/>
        <v>511338.57976634736</v>
      </c>
      <c r="BP69" s="159">
        <f t="shared" si="27"/>
        <v>80630.161243250317</v>
      </c>
      <c r="BQ69" s="159">
        <f t="shared" si="28"/>
        <v>2600.9729433306552</v>
      </c>
      <c r="BR69" s="159">
        <f t="shared" si="29"/>
        <v>4031.5080621625157</v>
      </c>
      <c r="BS69" s="159">
        <f t="shared" si="30"/>
        <v>2676401.1586872446</v>
      </c>
      <c r="BT69" s="159">
        <f t="shared" si="31"/>
        <v>4148421.7959652292</v>
      </c>
    </row>
    <row r="70" spans="1:72" x14ac:dyDescent="0.2">
      <c r="A70" s="203">
        <v>42248</v>
      </c>
      <c r="B70" s="204">
        <f t="shared" si="16"/>
        <v>2015</v>
      </c>
      <c r="C70" s="202">
        <v>46949969</v>
      </c>
      <c r="D70" s="202">
        <f>VLOOKUP(B70,CDM!$I$5:$N$15,2,FALSE)/12</f>
        <v>848162.4041380249</v>
      </c>
      <c r="E70" s="202">
        <f t="shared" si="17"/>
        <v>47798131.404138029</v>
      </c>
      <c r="F70" s="207">
        <v>60165</v>
      </c>
      <c r="G70" s="205">
        <v>14009493</v>
      </c>
      <c r="H70" s="207">
        <v>5237</v>
      </c>
      <c r="I70" s="202">
        <f>VLOOKUP(B70,CDM!$I$5:$N$15,3,FALSE)/12</f>
        <v>459568.97275676782</v>
      </c>
      <c r="J70" s="202">
        <f t="shared" si="18"/>
        <v>14469061.972756768</v>
      </c>
      <c r="K70" s="205">
        <v>78337146</v>
      </c>
      <c r="L70" s="202">
        <f>VLOOKUP(B70,CDM!$I$5:$N$15,4,FALSE)/12</f>
        <v>2131711.9193045753</v>
      </c>
      <c r="M70" s="86">
        <f t="shared" si="19"/>
        <v>80468857.919304579</v>
      </c>
      <c r="N70" s="205">
        <v>211976</v>
      </c>
      <c r="O70" s="207">
        <v>1028</v>
      </c>
      <c r="P70" s="205">
        <v>794773</v>
      </c>
      <c r="Q70" s="205">
        <v>2305</v>
      </c>
      <c r="R70" s="205">
        <v>15225</v>
      </c>
      <c r="S70" s="205">
        <v>257589</v>
      </c>
      <c r="T70" s="201">
        <v>24</v>
      </c>
      <c r="U70" s="201">
        <v>557</v>
      </c>
      <c r="V70" s="37">
        <f>'Economic (2020 Adj.)'!C82</f>
        <v>677384</v>
      </c>
      <c r="W70" s="37">
        <f>'Economic (2020 Adj.)'!D82</f>
        <v>6941.1</v>
      </c>
      <c r="X70" s="37">
        <f>'Economic (2020 Adj.)'!F82</f>
        <v>3220.3</v>
      </c>
      <c r="Y70" s="37">
        <f>'Economic (2020 Adj.)'!H82</f>
        <v>390.5</v>
      </c>
      <c r="Z70" s="37">
        <f>'Economic (2020 Adj.)'!E82</f>
        <v>6994.9</v>
      </c>
      <c r="AA70" s="37">
        <f>'Economic (2020 Adj.)'!G82</f>
        <v>3243.3</v>
      </c>
      <c r="AB70" s="37">
        <f>'Economic (2020 Adj.)'!I82</f>
        <v>393.9</v>
      </c>
      <c r="AC70" s="39">
        <f>Weather!D202</f>
        <v>20.030000000000005</v>
      </c>
      <c r="AD70" s="39">
        <f>Weather!E202</f>
        <v>50.100000000000009</v>
      </c>
      <c r="AE70" s="39">
        <f>Weather!F202</f>
        <v>51.000000000000014</v>
      </c>
      <c r="AF70" s="39">
        <f>Weather!G202</f>
        <v>22.6</v>
      </c>
      <c r="AG70" s="39">
        <f>Weather!H202</f>
        <v>83.5</v>
      </c>
      <c r="AH70" s="39">
        <f>Weather!I202</f>
        <v>7.2000000000000011</v>
      </c>
      <c r="AI70" s="39">
        <f>Weather!J202</f>
        <v>128.10000000000002</v>
      </c>
      <c r="AJ70" s="39">
        <f>Weather!K202</f>
        <v>9.9999999999999645E-2</v>
      </c>
      <c r="AK70" s="39">
        <f>Weather!L202</f>
        <v>181</v>
      </c>
      <c r="AL70" s="39">
        <f>Weather!M202</f>
        <v>0</v>
      </c>
      <c r="AM70" s="39">
        <f>Weather!N202</f>
        <v>240.9</v>
      </c>
      <c r="AN70" s="39">
        <f>Weather!O202</f>
        <v>0</v>
      </c>
      <c r="AO70" s="39">
        <f>Weather!P202</f>
        <v>300.90000000000003</v>
      </c>
      <c r="AP70" s="39">
        <f>Weather!Q202</f>
        <v>0</v>
      </c>
      <c r="AQ70" s="39">
        <f>Weather!R202</f>
        <v>360.90000000000009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1</v>
      </c>
      <c r="BA70" s="200">
        <v>0</v>
      </c>
      <c r="BB70" s="200">
        <v>0</v>
      </c>
      <c r="BC70" s="200">
        <v>0</v>
      </c>
      <c r="BD70" s="200">
        <v>0</v>
      </c>
      <c r="BE70" s="200">
        <v>1</v>
      </c>
      <c r="BF70" s="200">
        <v>1</v>
      </c>
      <c r="BG70" s="201">
        <f t="shared" si="20"/>
        <v>69</v>
      </c>
      <c r="BH70" s="200">
        <v>30</v>
      </c>
      <c r="BI70" s="200">
        <v>21</v>
      </c>
      <c r="BJ70" s="159">
        <f t="shared" si="21"/>
        <v>794.45078374699619</v>
      </c>
      <c r="BK70" s="159">
        <f t="shared" si="22"/>
        <v>26.481692791566541</v>
      </c>
      <c r="BL70" s="158">
        <f t="shared" si="23"/>
        <v>1593271.0468046009</v>
      </c>
      <c r="BM70" s="159">
        <f t="shared" si="24"/>
        <v>2762.8531550041566</v>
      </c>
      <c r="BN70" s="159">
        <f t="shared" si="25"/>
        <v>92.095105166805226</v>
      </c>
      <c r="BO70" s="159">
        <f t="shared" si="26"/>
        <v>482302.06575855892</v>
      </c>
      <c r="BP70" s="159">
        <f t="shared" si="27"/>
        <v>78277.099143292391</v>
      </c>
      <c r="BQ70" s="159">
        <f t="shared" si="28"/>
        <v>2609.2366381097463</v>
      </c>
      <c r="BR70" s="159">
        <f t="shared" si="29"/>
        <v>3727.4809115853518</v>
      </c>
      <c r="BS70" s="159">
        <f t="shared" si="30"/>
        <v>2682295.2639768193</v>
      </c>
      <c r="BT70" s="159">
        <f t="shared" si="31"/>
        <v>3831850.3771097418</v>
      </c>
    </row>
    <row r="71" spans="1:72" x14ac:dyDescent="0.2">
      <c r="A71" s="203">
        <v>42278</v>
      </c>
      <c r="B71" s="204">
        <f t="shared" si="16"/>
        <v>2015</v>
      </c>
      <c r="C71" s="202">
        <v>41035508</v>
      </c>
      <c r="D71" s="202">
        <f>VLOOKUP(B71,CDM!$I$5:$N$15,2,FALSE)/12</f>
        <v>848162.4041380249</v>
      </c>
      <c r="E71" s="202">
        <f t="shared" si="17"/>
        <v>41883670.404138029</v>
      </c>
      <c r="F71" s="207">
        <v>60249</v>
      </c>
      <c r="G71" s="205">
        <v>12961860</v>
      </c>
      <c r="H71" s="207">
        <v>5242</v>
      </c>
      <c r="I71" s="202">
        <f>VLOOKUP(B71,CDM!$I$5:$N$15,3,FALSE)/12</f>
        <v>459568.97275676782</v>
      </c>
      <c r="J71" s="202">
        <f t="shared" si="18"/>
        <v>13421428.972756768</v>
      </c>
      <c r="K71" s="205">
        <v>72632384</v>
      </c>
      <c r="L71" s="202">
        <f>VLOOKUP(B71,CDM!$I$5:$N$15,4,FALSE)/12</f>
        <v>2131711.9193045753</v>
      </c>
      <c r="M71" s="86">
        <f t="shared" si="19"/>
        <v>74764095.919304579</v>
      </c>
      <c r="N71" s="205">
        <v>210663</v>
      </c>
      <c r="O71" s="207">
        <v>1024</v>
      </c>
      <c r="P71" s="205">
        <v>927060</v>
      </c>
      <c r="Q71" s="205">
        <v>2305</v>
      </c>
      <c r="R71" s="207">
        <v>15225</v>
      </c>
      <c r="S71" s="205">
        <v>257836</v>
      </c>
      <c r="T71" s="201">
        <v>24</v>
      </c>
      <c r="U71" s="201">
        <v>558</v>
      </c>
      <c r="V71" s="37">
        <f>'Economic (2020 Adj.)'!C83</f>
        <v>677384</v>
      </c>
      <c r="W71" s="37">
        <f>'Economic (2020 Adj.)'!D83</f>
        <v>6934.8</v>
      </c>
      <c r="X71" s="37">
        <f>'Economic (2020 Adj.)'!F83</f>
        <v>3216.5</v>
      </c>
      <c r="Y71" s="37">
        <f>'Economic (2020 Adj.)'!H83</f>
        <v>385.6</v>
      </c>
      <c r="Z71" s="37">
        <f>'Economic (2020 Adj.)'!E83</f>
        <v>6969</v>
      </c>
      <c r="AA71" s="37">
        <f>'Economic (2020 Adj.)'!G83</f>
        <v>3229.5</v>
      </c>
      <c r="AB71" s="37">
        <f>'Economic (2020 Adj.)'!I83</f>
        <v>388.2</v>
      </c>
      <c r="AC71" s="39">
        <f>Weather!D203</f>
        <v>11.587096774193544</v>
      </c>
      <c r="AD71" s="39">
        <f>Weather!E203</f>
        <v>260.8</v>
      </c>
      <c r="AE71" s="39">
        <f>Weather!F203</f>
        <v>0</v>
      </c>
      <c r="AF71" s="39">
        <f>Weather!G203</f>
        <v>200</v>
      </c>
      <c r="AG71" s="39">
        <f>Weather!H203</f>
        <v>1.1999999999999993</v>
      </c>
      <c r="AH71" s="39">
        <f>Weather!I203</f>
        <v>141.1</v>
      </c>
      <c r="AI71" s="39">
        <f>Weather!J203</f>
        <v>4.2999999999999972</v>
      </c>
      <c r="AJ71" s="39">
        <f>Weather!K203</f>
        <v>89.2</v>
      </c>
      <c r="AK71" s="39">
        <f>Weather!L203</f>
        <v>14.399999999999997</v>
      </c>
      <c r="AL71" s="39">
        <f>Weather!M203</f>
        <v>51.800000000000004</v>
      </c>
      <c r="AM71" s="39">
        <f>Weather!N203</f>
        <v>38.999999999999993</v>
      </c>
      <c r="AN71" s="39">
        <f>Weather!O203</f>
        <v>26.9</v>
      </c>
      <c r="AO71" s="39">
        <f>Weather!P203</f>
        <v>76.100000000000023</v>
      </c>
      <c r="AP71" s="39">
        <f>Weather!Q203</f>
        <v>11.299999999999999</v>
      </c>
      <c r="AQ71" s="39">
        <f>Weather!R203</f>
        <v>122.50000000000003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1</v>
      </c>
      <c r="BB71" s="200">
        <v>0</v>
      </c>
      <c r="BC71" s="200">
        <v>0</v>
      </c>
      <c r="BD71" s="200">
        <v>0</v>
      </c>
      <c r="BE71" s="200">
        <v>1</v>
      </c>
      <c r="BF71" s="200">
        <v>1</v>
      </c>
      <c r="BG71" s="201">
        <f t="shared" si="20"/>
        <v>70</v>
      </c>
      <c r="BH71" s="200">
        <v>31</v>
      </c>
      <c r="BI71" s="200">
        <v>21</v>
      </c>
      <c r="BJ71" s="159">
        <f t="shared" si="21"/>
        <v>695.17619220465122</v>
      </c>
      <c r="BK71" s="159">
        <f t="shared" si="22"/>
        <v>22.425038458214555</v>
      </c>
      <c r="BL71" s="158">
        <f t="shared" si="23"/>
        <v>1351086.1420689686</v>
      </c>
      <c r="BM71" s="159">
        <f t="shared" si="24"/>
        <v>2560.3641687822906</v>
      </c>
      <c r="BN71" s="159">
        <f t="shared" si="25"/>
        <v>82.592392541364205</v>
      </c>
      <c r="BO71" s="159">
        <f t="shared" si="26"/>
        <v>432949.32170183124</v>
      </c>
      <c r="BP71" s="159">
        <f t="shared" si="27"/>
        <v>73011.812421195878</v>
      </c>
      <c r="BQ71" s="159">
        <f t="shared" si="28"/>
        <v>2355.2197555224475</v>
      </c>
      <c r="BR71" s="159">
        <f t="shared" si="29"/>
        <v>3476.7529724378992</v>
      </c>
      <c r="BS71" s="159">
        <f t="shared" si="30"/>
        <v>2411745.0296549862</v>
      </c>
      <c r="BT71" s="159">
        <f t="shared" si="31"/>
        <v>3560195.0437764088</v>
      </c>
    </row>
    <row r="72" spans="1:72" x14ac:dyDescent="0.2">
      <c r="A72" s="203">
        <v>42309</v>
      </c>
      <c r="B72" s="204">
        <f t="shared" si="16"/>
        <v>2015</v>
      </c>
      <c r="C72" s="202">
        <v>37505130</v>
      </c>
      <c r="D72" s="202">
        <f>VLOOKUP(B72,CDM!$I$5:$N$15,2,FALSE)/12</f>
        <v>848162.4041380249</v>
      </c>
      <c r="E72" s="202">
        <f t="shared" si="17"/>
        <v>38353292.404138029</v>
      </c>
      <c r="F72" s="205">
        <v>60255</v>
      </c>
      <c r="G72" s="205">
        <v>13004522</v>
      </c>
      <c r="H72" s="205">
        <v>5234</v>
      </c>
      <c r="I72" s="202">
        <f>VLOOKUP(B72,CDM!$I$5:$N$15,3,FALSE)/12</f>
        <v>459568.97275676782</v>
      </c>
      <c r="J72" s="202">
        <f t="shared" si="18"/>
        <v>13464090.972756768</v>
      </c>
      <c r="K72" s="205">
        <v>71446240</v>
      </c>
      <c r="L72" s="202">
        <f>VLOOKUP(B72,CDM!$I$5:$N$15,4,FALSE)/12</f>
        <v>2131711.9193045753</v>
      </c>
      <c r="M72" s="86">
        <f t="shared" si="19"/>
        <v>73577951.919304579</v>
      </c>
      <c r="N72" s="205">
        <v>195211</v>
      </c>
      <c r="O72" s="205">
        <v>1027</v>
      </c>
      <c r="P72" s="205">
        <v>985984</v>
      </c>
      <c r="Q72" s="205">
        <v>2307</v>
      </c>
      <c r="R72" s="207">
        <v>15235</v>
      </c>
      <c r="S72" s="205">
        <v>257269</v>
      </c>
      <c r="T72" s="201">
        <v>24</v>
      </c>
      <c r="U72" s="201">
        <v>557</v>
      </c>
      <c r="V72" s="37">
        <f>'Economic (2020 Adj.)'!C84</f>
        <v>677384</v>
      </c>
      <c r="W72" s="37">
        <f>'Economic (2020 Adj.)'!D84</f>
        <v>6928.3</v>
      </c>
      <c r="X72" s="37">
        <f>'Economic (2020 Adj.)'!F84</f>
        <v>3211.5</v>
      </c>
      <c r="Y72" s="37">
        <f>'Economic (2020 Adj.)'!H84</f>
        <v>384.5</v>
      </c>
      <c r="Z72" s="37">
        <f>'Economic (2020 Adj.)'!E84</f>
        <v>6936.9</v>
      </c>
      <c r="AA72" s="37">
        <f>'Economic (2020 Adj.)'!G84</f>
        <v>3211.5</v>
      </c>
      <c r="AB72" s="37">
        <f>'Economic (2020 Adj.)'!I84</f>
        <v>385.6</v>
      </c>
      <c r="AC72" s="39">
        <f>Weather!D204</f>
        <v>7.9633333333333329</v>
      </c>
      <c r="AD72" s="39">
        <f>Weather!E204</f>
        <v>361.1</v>
      </c>
      <c r="AE72" s="39">
        <f>Weather!F204</f>
        <v>0</v>
      </c>
      <c r="AF72" s="39">
        <f>Weather!G204</f>
        <v>301.10000000000008</v>
      </c>
      <c r="AG72" s="39">
        <f>Weather!H204</f>
        <v>0</v>
      </c>
      <c r="AH72" s="39">
        <f>Weather!I204</f>
        <v>241.20000000000005</v>
      </c>
      <c r="AI72" s="39">
        <f>Weather!J204</f>
        <v>0.10000000000000142</v>
      </c>
      <c r="AJ72" s="39">
        <f>Weather!K204</f>
        <v>185.10000000000002</v>
      </c>
      <c r="AK72" s="39">
        <f>Weather!L204</f>
        <v>4.0000000000000018</v>
      </c>
      <c r="AL72" s="39">
        <f>Weather!M204</f>
        <v>133</v>
      </c>
      <c r="AM72" s="39">
        <f>Weather!N204</f>
        <v>11.9</v>
      </c>
      <c r="AN72" s="39">
        <f>Weather!O204</f>
        <v>90.2</v>
      </c>
      <c r="AO72" s="39">
        <f>Weather!P204</f>
        <v>29.1</v>
      </c>
      <c r="AP72" s="39">
        <f>Weather!Q204</f>
        <v>56.800000000000004</v>
      </c>
      <c r="AQ72" s="39">
        <f>Weather!R204</f>
        <v>55.70000000000001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1</v>
      </c>
      <c r="BC72" s="200">
        <v>0</v>
      </c>
      <c r="BD72" s="200">
        <v>0</v>
      </c>
      <c r="BE72" s="200">
        <v>1</v>
      </c>
      <c r="BF72" s="200">
        <v>1</v>
      </c>
      <c r="BG72" s="201">
        <f t="shared" si="20"/>
        <v>71</v>
      </c>
      <c r="BH72" s="200">
        <v>30</v>
      </c>
      <c r="BI72" s="200">
        <v>21</v>
      </c>
      <c r="BJ72" s="159">
        <f t="shared" si="21"/>
        <v>636.51634560016646</v>
      </c>
      <c r="BK72" s="159">
        <f t="shared" si="22"/>
        <v>21.217211520005549</v>
      </c>
      <c r="BL72" s="158">
        <f t="shared" si="23"/>
        <v>1278443.0801379343</v>
      </c>
      <c r="BM72" s="159">
        <f t="shared" si="24"/>
        <v>2572.428538929455</v>
      </c>
      <c r="BN72" s="159">
        <f t="shared" si="25"/>
        <v>85.747617964315168</v>
      </c>
      <c r="BO72" s="159">
        <f t="shared" si="26"/>
        <v>448803.0324252256</v>
      </c>
      <c r="BP72" s="159">
        <f t="shared" si="27"/>
        <v>71643.575383938252</v>
      </c>
      <c r="BQ72" s="159">
        <f t="shared" si="28"/>
        <v>2388.1191794646084</v>
      </c>
      <c r="BR72" s="159">
        <f t="shared" si="29"/>
        <v>3411.5988278065834</v>
      </c>
      <c r="BS72" s="159">
        <f t="shared" si="30"/>
        <v>2452598.3973101526</v>
      </c>
      <c r="BT72" s="159">
        <f t="shared" si="31"/>
        <v>3503711.9961573607</v>
      </c>
    </row>
    <row r="73" spans="1:72" x14ac:dyDescent="0.2">
      <c r="A73" s="203">
        <v>42339</v>
      </c>
      <c r="B73" s="204">
        <f t="shared" si="16"/>
        <v>2015</v>
      </c>
      <c r="C73" s="202">
        <v>40955651</v>
      </c>
      <c r="D73" s="202">
        <f>VLOOKUP(B73,CDM!$I$5:$N$15,2,FALSE)/12</f>
        <v>848162.4041380249</v>
      </c>
      <c r="E73" s="202">
        <f t="shared" si="17"/>
        <v>41803813.404138029</v>
      </c>
      <c r="F73" s="207">
        <v>60262</v>
      </c>
      <c r="G73" s="205">
        <v>13905854</v>
      </c>
      <c r="H73" s="207">
        <v>5238</v>
      </c>
      <c r="I73" s="202">
        <f>VLOOKUP(B73,CDM!$I$5:$N$15,3,FALSE)/12</f>
        <v>459568.97275676782</v>
      </c>
      <c r="J73" s="202">
        <f t="shared" si="18"/>
        <v>14365422.972756768</v>
      </c>
      <c r="K73" s="205">
        <v>72220640</v>
      </c>
      <c r="L73" s="202">
        <f>VLOOKUP(B73,CDM!$I$5:$N$15,4,FALSE)/12</f>
        <v>2131711.9193045753</v>
      </c>
      <c r="M73" s="86">
        <f t="shared" si="19"/>
        <v>74352351.919304579</v>
      </c>
      <c r="N73" s="205">
        <v>177950</v>
      </c>
      <c r="O73" s="207">
        <v>1029</v>
      </c>
      <c r="P73" s="205">
        <v>1067879</v>
      </c>
      <c r="Q73" s="205">
        <v>2304</v>
      </c>
      <c r="R73" s="205">
        <v>15258</v>
      </c>
      <c r="S73" s="205">
        <v>260807</v>
      </c>
      <c r="T73" s="201">
        <v>24</v>
      </c>
      <c r="U73" s="201">
        <v>557</v>
      </c>
      <c r="V73" s="37">
        <f>'Economic (2020 Adj.)'!C85</f>
        <v>677384</v>
      </c>
      <c r="W73" s="37">
        <f>'Economic (2020 Adj.)'!D85</f>
        <v>6942.8</v>
      </c>
      <c r="X73" s="37">
        <f>'Economic (2020 Adj.)'!F85</f>
        <v>3220.1</v>
      </c>
      <c r="Y73" s="37">
        <f>'Economic (2020 Adj.)'!H85</f>
        <v>383.7</v>
      </c>
      <c r="Z73" s="37">
        <f>'Economic (2020 Adj.)'!E85</f>
        <v>6948.2</v>
      </c>
      <c r="AA73" s="37">
        <f>'Economic (2020 Adj.)'!G85</f>
        <v>3220</v>
      </c>
      <c r="AB73" s="37">
        <f>'Economic (2020 Adj.)'!I85</f>
        <v>385.4</v>
      </c>
      <c r="AC73" s="39">
        <f>Weather!D205</f>
        <v>5.2741935483870979</v>
      </c>
      <c r="AD73" s="39">
        <f>Weather!E205</f>
        <v>456.5</v>
      </c>
      <c r="AE73" s="39">
        <f>Weather!F205</f>
        <v>0</v>
      </c>
      <c r="AF73" s="39">
        <f>Weather!G205</f>
        <v>394.5</v>
      </c>
      <c r="AG73" s="39">
        <f>Weather!H205</f>
        <v>0</v>
      </c>
      <c r="AH73" s="39">
        <f>Weather!I205</f>
        <v>332.5</v>
      </c>
      <c r="AI73" s="39">
        <f>Weather!J205</f>
        <v>0</v>
      </c>
      <c r="AJ73" s="39">
        <f>Weather!K205</f>
        <v>270.5</v>
      </c>
      <c r="AK73" s="39">
        <f>Weather!L205</f>
        <v>0</v>
      </c>
      <c r="AL73" s="39">
        <f>Weather!M205</f>
        <v>208.49999999999994</v>
      </c>
      <c r="AM73" s="39">
        <f>Weather!N205</f>
        <v>0</v>
      </c>
      <c r="AN73" s="39">
        <f>Weather!O205</f>
        <v>148</v>
      </c>
      <c r="AO73" s="39">
        <f>Weather!P205</f>
        <v>1.5</v>
      </c>
      <c r="AP73" s="39">
        <f>Weather!Q205</f>
        <v>96.899999999999991</v>
      </c>
      <c r="AQ73" s="39">
        <f>Weather!R205</f>
        <v>12.400000000000002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200">
        <v>1</v>
      </c>
      <c r="BD73" s="200">
        <v>0</v>
      </c>
      <c r="BE73" s="200">
        <v>0</v>
      </c>
      <c r="BF73" s="200">
        <v>0</v>
      </c>
      <c r="BG73" s="201">
        <f t="shared" si="20"/>
        <v>72</v>
      </c>
      <c r="BH73" s="200">
        <v>31</v>
      </c>
      <c r="BI73" s="200">
        <v>21</v>
      </c>
      <c r="BJ73" s="159">
        <f t="shared" si="21"/>
        <v>693.7010620978067</v>
      </c>
      <c r="BK73" s="159">
        <f t="shared" si="22"/>
        <v>22.377453616058279</v>
      </c>
      <c r="BL73" s="158">
        <f t="shared" si="23"/>
        <v>1348510.1098109041</v>
      </c>
      <c r="BM73" s="159">
        <f t="shared" si="24"/>
        <v>2742.5397046118305</v>
      </c>
      <c r="BN73" s="159">
        <f t="shared" si="25"/>
        <v>88.469022729413894</v>
      </c>
      <c r="BO73" s="159">
        <f t="shared" si="26"/>
        <v>463400.74105666991</v>
      </c>
      <c r="BP73" s="159">
        <f t="shared" si="27"/>
        <v>72256.901768031661</v>
      </c>
      <c r="BQ73" s="159">
        <f t="shared" si="28"/>
        <v>2330.8677989687631</v>
      </c>
      <c r="BR73" s="159">
        <f t="shared" si="29"/>
        <v>3440.8048460967457</v>
      </c>
      <c r="BS73" s="159">
        <f t="shared" si="30"/>
        <v>2398462.9651388573</v>
      </c>
      <c r="BT73" s="159">
        <f t="shared" si="31"/>
        <v>3540588.1866335515</v>
      </c>
    </row>
    <row r="74" spans="1:72" x14ac:dyDescent="0.2">
      <c r="A74" s="203">
        <v>42370</v>
      </c>
      <c r="B74" s="204">
        <f t="shared" si="16"/>
        <v>2016</v>
      </c>
      <c r="C74" s="202">
        <v>44822386</v>
      </c>
      <c r="D74" s="202">
        <f>VLOOKUP(B74,CDM!$I$5:$N$15,2,FALSE)/12</f>
        <v>1262307.9842212892</v>
      </c>
      <c r="E74" s="202">
        <f t="shared" si="17"/>
        <v>46084693.984221287</v>
      </c>
      <c r="F74" s="207">
        <v>60313</v>
      </c>
      <c r="G74" s="205">
        <v>14814307</v>
      </c>
      <c r="H74" s="207">
        <v>5246</v>
      </c>
      <c r="I74" s="202">
        <f>VLOOKUP(B74,CDM!$I$5:$N$15,3,FALSE)/12</f>
        <v>702182.9509756678</v>
      </c>
      <c r="J74" s="202">
        <f t="shared" si="18"/>
        <v>15516489.950975668</v>
      </c>
      <c r="K74" s="205">
        <v>78060980</v>
      </c>
      <c r="L74" s="202">
        <f>VLOOKUP(B74,CDM!$I$5:$N$15,4,FALSE)/12</f>
        <v>2812165.8049401059</v>
      </c>
      <c r="M74" s="86">
        <f t="shared" si="19"/>
        <v>80873145.804940104</v>
      </c>
      <c r="N74" s="205">
        <v>187910</v>
      </c>
      <c r="O74" s="207">
        <v>1031</v>
      </c>
      <c r="P74" s="205">
        <v>1044725</v>
      </c>
      <c r="Q74" s="205">
        <v>2304</v>
      </c>
      <c r="R74" s="207">
        <v>15258</v>
      </c>
      <c r="S74" s="205">
        <v>258738</v>
      </c>
      <c r="T74" s="201">
        <v>24</v>
      </c>
      <c r="U74" s="201">
        <v>557</v>
      </c>
      <c r="V74" s="37">
        <f>'Economic (2020 Adj.)'!C86</f>
        <v>692620.80000000005</v>
      </c>
      <c r="W74" s="37">
        <f>'Economic (2020 Adj.)'!D86</f>
        <v>6957.7</v>
      </c>
      <c r="X74" s="37">
        <f>'Economic (2020 Adj.)'!F86</f>
        <v>3227</v>
      </c>
      <c r="Y74" s="37">
        <f>'Economic (2020 Adj.)'!H86</f>
        <v>382.6</v>
      </c>
      <c r="Z74" s="37">
        <f>'Economic (2020 Adj.)'!E86</f>
        <v>6919.2</v>
      </c>
      <c r="AA74" s="37">
        <f>'Economic (2020 Adj.)'!G86</f>
        <v>3213.9</v>
      </c>
      <c r="AB74" s="37">
        <f>'Economic (2020 Adj.)'!I86</f>
        <v>381.7</v>
      </c>
      <c r="AC74" s="39">
        <f>Weather!D206</f>
        <v>-2.1612903225806446</v>
      </c>
      <c r="AD74" s="39">
        <f>Weather!E206</f>
        <v>686.99999999999989</v>
      </c>
      <c r="AE74" s="39">
        <f>Weather!F206</f>
        <v>0</v>
      </c>
      <c r="AF74" s="39">
        <f>Weather!G206</f>
        <v>624.99999999999989</v>
      </c>
      <c r="AG74" s="39">
        <f>Weather!H206</f>
        <v>0</v>
      </c>
      <c r="AH74" s="39">
        <f>Weather!I206</f>
        <v>563</v>
      </c>
      <c r="AI74" s="39">
        <f>Weather!J206</f>
        <v>0</v>
      </c>
      <c r="AJ74" s="39">
        <f>Weather!K206</f>
        <v>501</v>
      </c>
      <c r="AK74" s="39">
        <f>Weather!L206</f>
        <v>0</v>
      </c>
      <c r="AL74" s="39">
        <f>Weather!M206</f>
        <v>439</v>
      </c>
      <c r="AM74" s="39">
        <f>Weather!N206</f>
        <v>0</v>
      </c>
      <c r="AN74" s="39">
        <f>Weather!O206</f>
        <v>377.00000000000006</v>
      </c>
      <c r="AO74" s="39">
        <f>Weather!P206</f>
        <v>0</v>
      </c>
      <c r="AP74" s="39">
        <f>Weather!Q206</f>
        <v>315</v>
      </c>
      <c r="AQ74" s="39">
        <f>Weather!R206</f>
        <v>0</v>
      </c>
      <c r="AR74" s="200">
        <v>1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200">
        <v>0</v>
      </c>
      <c r="BD74" s="200">
        <v>0</v>
      </c>
      <c r="BE74" s="200">
        <v>0</v>
      </c>
      <c r="BF74" s="200">
        <v>0</v>
      </c>
      <c r="BG74" s="201">
        <f t="shared" si="20"/>
        <v>73</v>
      </c>
      <c r="BH74" s="200">
        <v>31</v>
      </c>
      <c r="BI74" s="200">
        <v>20</v>
      </c>
      <c r="BJ74" s="159">
        <f t="shared" si="21"/>
        <v>764.09221866299617</v>
      </c>
      <c r="BK74" s="159">
        <f t="shared" si="22"/>
        <v>24.648136085903101</v>
      </c>
      <c r="BL74" s="158">
        <f t="shared" si="23"/>
        <v>1486603.0317490739</v>
      </c>
      <c r="BM74" s="159">
        <f t="shared" si="24"/>
        <v>2957.7754386152628</v>
      </c>
      <c r="BN74" s="159">
        <f t="shared" si="25"/>
        <v>95.412110923073001</v>
      </c>
      <c r="BO74" s="159">
        <f t="shared" si="26"/>
        <v>500531.93390244088</v>
      </c>
      <c r="BP74" s="159">
        <f t="shared" si="27"/>
        <v>78441.460528554904</v>
      </c>
      <c r="BQ74" s="159">
        <f t="shared" si="28"/>
        <v>2530.369694469513</v>
      </c>
      <c r="BR74" s="159">
        <f t="shared" si="29"/>
        <v>3922.0730264277454</v>
      </c>
      <c r="BS74" s="159">
        <f t="shared" si="30"/>
        <v>2608811.1549980678</v>
      </c>
      <c r="BT74" s="159">
        <f t="shared" si="31"/>
        <v>4043657.2902470054</v>
      </c>
    </row>
    <row r="75" spans="1:72" x14ac:dyDescent="0.2">
      <c r="A75" s="203">
        <v>42401</v>
      </c>
      <c r="B75" s="204">
        <f t="shared" si="16"/>
        <v>2016</v>
      </c>
      <c r="C75" s="202">
        <v>39320516</v>
      </c>
      <c r="D75" s="202">
        <f>VLOOKUP(B75,CDM!$I$5:$N$15,2,FALSE)/12</f>
        <v>1262307.9842212892</v>
      </c>
      <c r="E75" s="202">
        <f t="shared" si="17"/>
        <v>40582823.984221287</v>
      </c>
      <c r="F75" s="205">
        <v>60310</v>
      </c>
      <c r="G75" s="205">
        <v>14022576</v>
      </c>
      <c r="H75" s="205">
        <v>5267</v>
      </c>
      <c r="I75" s="202">
        <f>VLOOKUP(B75,CDM!$I$5:$N$15,3,FALSE)/12</f>
        <v>702182.9509756678</v>
      </c>
      <c r="J75" s="202">
        <f t="shared" si="18"/>
        <v>14724758.950975668</v>
      </c>
      <c r="K75" s="205">
        <v>73880261</v>
      </c>
      <c r="L75" s="202">
        <f>VLOOKUP(B75,CDM!$I$5:$N$15,4,FALSE)/12</f>
        <v>2812165.8049401059</v>
      </c>
      <c r="M75" s="86">
        <f t="shared" si="19"/>
        <v>76692426.804940104</v>
      </c>
      <c r="N75" s="205">
        <v>193682</v>
      </c>
      <c r="O75" s="205">
        <v>1033</v>
      </c>
      <c r="P75" s="205">
        <v>902902</v>
      </c>
      <c r="Q75" s="205">
        <v>2304</v>
      </c>
      <c r="R75" s="207">
        <v>15252</v>
      </c>
      <c r="S75" s="205">
        <v>259398</v>
      </c>
      <c r="T75" s="201">
        <v>24</v>
      </c>
      <c r="U75" s="201">
        <v>556</v>
      </c>
      <c r="V75" s="37">
        <f>'Economic (2020 Adj.)'!C87</f>
        <v>692620.80000000005</v>
      </c>
      <c r="W75" s="37">
        <f>'Economic (2020 Adj.)'!D87</f>
        <v>6970.6</v>
      </c>
      <c r="X75" s="37">
        <f>'Economic (2020 Adj.)'!F87</f>
        <v>3221.1</v>
      </c>
      <c r="Y75" s="37">
        <f>'Economic (2020 Adj.)'!H87</f>
        <v>384.2</v>
      </c>
      <c r="Z75" s="37">
        <f>'Economic (2020 Adj.)'!E87</f>
        <v>6896.8</v>
      </c>
      <c r="AA75" s="37">
        <f>'Economic (2020 Adj.)'!G87</f>
        <v>3193.2</v>
      </c>
      <c r="AB75" s="37">
        <f>'Economic (2020 Adj.)'!I87</f>
        <v>380.8</v>
      </c>
      <c r="AC75" s="39">
        <f>Weather!D207</f>
        <v>-0.76896551724137929</v>
      </c>
      <c r="AD75" s="39">
        <f>Weather!E207</f>
        <v>602.29999999999995</v>
      </c>
      <c r="AE75" s="39">
        <f>Weather!F207</f>
        <v>0</v>
      </c>
      <c r="AF75" s="39">
        <f>Weather!G207</f>
        <v>544.29999999999984</v>
      </c>
      <c r="AG75" s="39">
        <f>Weather!H207</f>
        <v>0</v>
      </c>
      <c r="AH75" s="39">
        <f>Weather!I207</f>
        <v>486.3</v>
      </c>
      <c r="AI75" s="39">
        <f>Weather!J207</f>
        <v>0</v>
      </c>
      <c r="AJ75" s="39">
        <f>Weather!K207</f>
        <v>428.29999999999995</v>
      </c>
      <c r="AK75" s="39">
        <f>Weather!L207</f>
        <v>0</v>
      </c>
      <c r="AL75" s="39">
        <f>Weather!M207</f>
        <v>370.3</v>
      </c>
      <c r="AM75" s="39">
        <f>Weather!N207</f>
        <v>0</v>
      </c>
      <c r="AN75" s="39">
        <f>Weather!O207</f>
        <v>312.5</v>
      </c>
      <c r="AO75" s="39">
        <f>Weather!P207</f>
        <v>0.19999999999999929</v>
      </c>
      <c r="AP75" s="39">
        <f>Weather!Q207</f>
        <v>257.2</v>
      </c>
      <c r="AQ75" s="39">
        <f>Weather!R207</f>
        <v>2.8999999999999986</v>
      </c>
      <c r="AR75" s="200">
        <v>0</v>
      </c>
      <c r="AS75" s="200">
        <v>1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200">
        <v>0</v>
      </c>
      <c r="BD75" s="200">
        <v>0</v>
      </c>
      <c r="BE75" s="200">
        <v>0</v>
      </c>
      <c r="BF75" s="200">
        <v>0</v>
      </c>
      <c r="BG75" s="201">
        <f t="shared" si="20"/>
        <v>74</v>
      </c>
      <c r="BH75" s="200">
        <v>29</v>
      </c>
      <c r="BI75" s="200">
        <v>20</v>
      </c>
      <c r="BJ75" s="159">
        <f t="shared" si="21"/>
        <v>672.90373046296281</v>
      </c>
      <c r="BK75" s="159">
        <f t="shared" si="22"/>
        <v>23.20357691251596</v>
      </c>
      <c r="BL75" s="158">
        <f t="shared" si="23"/>
        <v>1399407.7235938376</v>
      </c>
      <c r="BM75" s="159">
        <f t="shared" si="24"/>
        <v>2795.6633664278843</v>
      </c>
      <c r="BN75" s="159">
        <f t="shared" si="25"/>
        <v>96.402185049237389</v>
      </c>
      <c r="BO75" s="159">
        <f t="shared" si="26"/>
        <v>507750.30865433335</v>
      </c>
      <c r="BP75" s="159">
        <f t="shared" si="27"/>
        <v>74242.426723078519</v>
      </c>
      <c r="BQ75" s="159">
        <f t="shared" si="28"/>
        <v>2560.083680106156</v>
      </c>
      <c r="BR75" s="159">
        <f t="shared" si="29"/>
        <v>3712.1213361539258</v>
      </c>
      <c r="BS75" s="159">
        <f t="shared" si="30"/>
        <v>2644566.4415496588</v>
      </c>
      <c r="BT75" s="159">
        <f t="shared" si="31"/>
        <v>3834621.3402470052</v>
      </c>
    </row>
    <row r="76" spans="1:72" x14ac:dyDescent="0.2">
      <c r="A76" s="203">
        <v>42430</v>
      </c>
      <c r="B76" s="204">
        <f t="shared" si="16"/>
        <v>2016</v>
      </c>
      <c r="C76" s="202">
        <v>39386600</v>
      </c>
      <c r="D76" s="202">
        <f>VLOOKUP(B76,CDM!$I$5:$N$15,2,FALSE)/12</f>
        <v>1262307.9842212892</v>
      </c>
      <c r="E76" s="202">
        <f t="shared" si="17"/>
        <v>40648907.984221287</v>
      </c>
      <c r="F76" s="207">
        <v>60323</v>
      </c>
      <c r="G76" s="205">
        <v>14145609</v>
      </c>
      <c r="H76" s="207">
        <v>5268</v>
      </c>
      <c r="I76" s="202">
        <f>VLOOKUP(B76,CDM!$I$5:$N$15,3,FALSE)/12</f>
        <v>702182.9509756678</v>
      </c>
      <c r="J76" s="202">
        <f t="shared" si="18"/>
        <v>14847791.950975668</v>
      </c>
      <c r="K76" s="205">
        <v>76236827</v>
      </c>
      <c r="L76" s="202">
        <f>VLOOKUP(B76,CDM!$I$5:$N$15,4,FALSE)/12</f>
        <v>2812165.8049401059</v>
      </c>
      <c r="M76" s="86">
        <f t="shared" si="19"/>
        <v>79048992.804940104</v>
      </c>
      <c r="N76" s="205">
        <v>195760</v>
      </c>
      <c r="O76" s="207">
        <v>1034</v>
      </c>
      <c r="P76" s="205">
        <v>862508</v>
      </c>
      <c r="Q76" s="205">
        <v>2304</v>
      </c>
      <c r="R76" s="205">
        <v>15252</v>
      </c>
      <c r="S76" s="205">
        <v>260607</v>
      </c>
      <c r="T76" s="201">
        <v>24</v>
      </c>
      <c r="U76" s="201">
        <v>560</v>
      </c>
      <c r="V76" s="37">
        <f>'Economic (2020 Adj.)'!C88</f>
        <v>692620.80000000005</v>
      </c>
      <c r="W76" s="37">
        <f>'Economic (2020 Adj.)'!D88</f>
        <v>6978.1</v>
      </c>
      <c r="X76" s="37">
        <f>'Economic (2020 Adj.)'!F88</f>
        <v>3210.6</v>
      </c>
      <c r="Y76" s="37">
        <f>'Economic (2020 Adj.)'!H88</f>
        <v>385.2</v>
      </c>
      <c r="Z76" s="37">
        <f>'Economic (2020 Adj.)'!E88</f>
        <v>6872.4</v>
      </c>
      <c r="AA76" s="37">
        <f>'Economic (2020 Adj.)'!G88</f>
        <v>3165.9</v>
      </c>
      <c r="AB76" s="37">
        <f>'Economic (2020 Adj.)'!I88</f>
        <v>378.9</v>
      </c>
      <c r="AC76" s="39">
        <f>Weather!D208</f>
        <v>3.4451612903225803</v>
      </c>
      <c r="AD76" s="39">
        <f>Weather!E208</f>
        <v>513.20000000000005</v>
      </c>
      <c r="AE76" s="39">
        <f>Weather!F208</f>
        <v>0</v>
      </c>
      <c r="AF76" s="39">
        <f>Weather!G208</f>
        <v>451.2</v>
      </c>
      <c r="AG76" s="39">
        <f>Weather!H208</f>
        <v>0</v>
      </c>
      <c r="AH76" s="39">
        <f>Weather!I208</f>
        <v>389.2</v>
      </c>
      <c r="AI76" s="39">
        <f>Weather!J208</f>
        <v>0</v>
      </c>
      <c r="AJ76" s="39">
        <f>Weather!K208</f>
        <v>327.2</v>
      </c>
      <c r="AK76" s="39">
        <f>Weather!L208</f>
        <v>0</v>
      </c>
      <c r="AL76" s="39">
        <f>Weather!M208</f>
        <v>267</v>
      </c>
      <c r="AM76" s="39">
        <f>Weather!N208</f>
        <v>1.8000000000000007</v>
      </c>
      <c r="AN76" s="39">
        <f>Weather!O208</f>
        <v>208.49999999999997</v>
      </c>
      <c r="AO76" s="39">
        <f>Weather!P208</f>
        <v>5.3000000000000007</v>
      </c>
      <c r="AP76" s="39">
        <f>Weather!Q208</f>
        <v>154.29999999999998</v>
      </c>
      <c r="AQ76" s="39">
        <f>Weather!R208</f>
        <v>13.100000000000001</v>
      </c>
      <c r="AR76" s="200">
        <v>0</v>
      </c>
      <c r="AS76" s="200">
        <v>0</v>
      </c>
      <c r="AT76" s="200">
        <v>1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200">
        <v>0</v>
      </c>
      <c r="BD76" s="200">
        <v>1</v>
      </c>
      <c r="BE76" s="200">
        <v>0</v>
      </c>
      <c r="BF76" s="200">
        <v>1</v>
      </c>
      <c r="BG76" s="201">
        <f t="shared" si="20"/>
        <v>75</v>
      </c>
      <c r="BH76" s="200">
        <v>31</v>
      </c>
      <c r="BI76" s="200">
        <v>21</v>
      </c>
      <c r="BJ76" s="159">
        <f t="shared" si="21"/>
        <v>673.8542178641859</v>
      </c>
      <c r="BK76" s="159">
        <f t="shared" si="22"/>
        <v>21.737232834328577</v>
      </c>
      <c r="BL76" s="158">
        <f t="shared" si="23"/>
        <v>1311255.0962652029</v>
      </c>
      <c r="BM76" s="159">
        <f t="shared" si="24"/>
        <v>2818.4874622201341</v>
      </c>
      <c r="BN76" s="159">
        <f t="shared" si="25"/>
        <v>90.918950394197878</v>
      </c>
      <c r="BO76" s="159">
        <f t="shared" si="26"/>
        <v>478961.03067663446</v>
      </c>
      <c r="BP76" s="159">
        <f t="shared" si="27"/>
        <v>76449.702906131628</v>
      </c>
      <c r="BQ76" s="159">
        <f t="shared" si="28"/>
        <v>2466.1194485848914</v>
      </c>
      <c r="BR76" s="159">
        <f t="shared" si="29"/>
        <v>3640.4620431491253</v>
      </c>
      <c r="BS76" s="159">
        <f t="shared" si="30"/>
        <v>2549967.5098367776</v>
      </c>
      <c r="BT76" s="159">
        <f t="shared" si="31"/>
        <v>3764237.7526161955</v>
      </c>
    </row>
    <row r="77" spans="1:72" x14ac:dyDescent="0.2">
      <c r="A77" s="203">
        <v>42461</v>
      </c>
      <c r="B77" s="204">
        <f t="shared" si="16"/>
        <v>2016</v>
      </c>
      <c r="C77" s="202">
        <v>36920940</v>
      </c>
      <c r="D77" s="202">
        <f>VLOOKUP(B77,CDM!$I$5:$N$15,2,FALSE)/12</f>
        <v>1262307.9842212892</v>
      </c>
      <c r="E77" s="202">
        <f t="shared" si="17"/>
        <v>38183247.984221287</v>
      </c>
      <c r="F77" s="207">
        <v>60319</v>
      </c>
      <c r="G77" s="205">
        <v>13041004</v>
      </c>
      <c r="H77" s="207">
        <v>5267</v>
      </c>
      <c r="I77" s="202">
        <f>VLOOKUP(B77,CDM!$I$5:$N$15,3,FALSE)/12</f>
        <v>702182.9509756678</v>
      </c>
      <c r="J77" s="202">
        <f t="shared" si="18"/>
        <v>13743186.950975668</v>
      </c>
      <c r="K77" s="205">
        <v>72510143</v>
      </c>
      <c r="L77" s="202">
        <f>VLOOKUP(B77,CDM!$I$5:$N$15,4,FALSE)/12</f>
        <v>2812165.8049401059</v>
      </c>
      <c r="M77" s="86">
        <f t="shared" si="19"/>
        <v>75322308.804940104</v>
      </c>
      <c r="N77" s="205">
        <v>193410</v>
      </c>
      <c r="O77" s="207">
        <v>1035</v>
      </c>
      <c r="P77" s="205">
        <v>732326</v>
      </c>
      <c r="Q77" s="205">
        <v>2304</v>
      </c>
      <c r="R77" s="207">
        <v>15252</v>
      </c>
      <c r="S77" s="205">
        <v>259023</v>
      </c>
      <c r="T77" s="201">
        <v>24</v>
      </c>
      <c r="U77" s="201">
        <v>560</v>
      </c>
      <c r="V77" s="37">
        <f>'Economic (2020 Adj.)'!C89</f>
        <v>692620.80000000005</v>
      </c>
      <c r="W77" s="37">
        <f>'Economic (2020 Adj.)'!D89</f>
        <v>6981.8</v>
      </c>
      <c r="X77" s="37">
        <f>'Economic (2020 Adj.)'!F89</f>
        <v>3208.5</v>
      </c>
      <c r="Y77" s="37">
        <f>'Economic (2020 Adj.)'!H89</f>
        <v>387.9</v>
      </c>
      <c r="Z77" s="37">
        <f>'Economic (2020 Adj.)'!E89</f>
        <v>6890.3</v>
      </c>
      <c r="AA77" s="37">
        <f>'Economic (2020 Adj.)'!G89</f>
        <v>3172.5</v>
      </c>
      <c r="AB77" s="37">
        <f>'Economic (2020 Adj.)'!I89</f>
        <v>383.7</v>
      </c>
      <c r="AC77" s="39">
        <f>Weather!D209</f>
        <v>4.9666666666666659</v>
      </c>
      <c r="AD77" s="39">
        <f>Weather!E209</f>
        <v>450.99999999999983</v>
      </c>
      <c r="AE77" s="39">
        <f>Weather!F209</f>
        <v>0</v>
      </c>
      <c r="AF77" s="39">
        <f>Weather!G209</f>
        <v>390.99999999999983</v>
      </c>
      <c r="AG77" s="39">
        <f>Weather!H209</f>
        <v>0</v>
      </c>
      <c r="AH77" s="39">
        <f>Weather!I209</f>
        <v>331.7999999999999</v>
      </c>
      <c r="AI77" s="39">
        <f>Weather!J209</f>
        <v>0.80000000000000071</v>
      </c>
      <c r="AJ77" s="39">
        <f>Weather!K209</f>
        <v>273.7999999999999</v>
      </c>
      <c r="AK77" s="39">
        <f>Weather!L209</f>
        <v>2.8000000000000007</v>
      </c>
      <c r="AL77" s="39">
        <f>Weather!M209</f>
        <v>216.89999999999998</v>
      </c>
      <c r="AM77" s="39">
        <f>Weather!N209</f>
        <v>5.9</v>
      </c>
      <c r="AN77" s="39">
        <f>Weather!O209</f>
        <v>162.69999999999999</v>
      </c>
      <c r="AO77" s="39">
        <f>Weather!P209</f>
        <v>11.700000000000001</v>
      </c>
      <c r="AP77" s="39">
        <f>Weather!Q209</f>
        <v>113.70000000000002</v>
      </c>
      <c r="AQ77" s="39">
        <f>Weather!R209</f>
        <v>22.700000000000003</v>
      </c>
      <c r="AR77" s="200">
        <v>0</v>
      </c>
      <c r="AS77" s="200">
        <v>0</v>
      </c>
      <c r="AT77" s="200">
        <v>0</v>
      </c>
      <c r="AU77" s="200">
        <v>1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200">
        <v>0</v>
      </c>
      <c r="BD77" s="200">
        <v>1</v>
      </c>
      <c r="BE77" s="200">
        <v>0</v>
      </c>
      <c r="BF77" s="200">
        <v>1</v>
      </c>
      <c r="BG77" s="201">
        <f t="shared" si="20"/>
        <v>76</v>
      </c>
      <c r="BH77" s="200">
        <v>30</v>
      </c>
      <c r="BI77" s="200">
        <v>21</v>
      </c>
      <c r="BJ77" s="159">
        <f t="shared" si="21"/>
        <v>633.02189996885375</v>
      </c>
      <c r="BK77" s="159">
        <f t="shared" si="22"/>
        <v>21.100729998961793</v>
      </c>
      <c r="BL77" s="158">
        <f t="shared" si="23"/>
        <v>1272774.9328073761</v>
      </c>
      <c r="BM77" s="159">
        <f t="shared" si="24"/>
        <v>2609.3007311516362</v>
      </c>
      <c r="BN77" s="159">
        <f t="shared" si="25"/>
        <v>86.97669103838787</v>
      </c>
      <c r="BO77" s="159">
        <f t="shared" si="26"/>
        <v>458106.23169918894</v>
      </c>
      <c r="BP77" s="159">
        <f t="shared" si="27"/>
        <v>72775.177589314117</v>
      </c>
      <c r="BQ77" s="159">
        <f t="shared" si="28"/>
        <v>2425.8392529771372</v>
      </c>
      <c r="BR77" s="159">
        <f t="shared" si="29"/>
        <v>3465.484647110196</v>
      </c>
      <c r="BS77" s="159">
        <f t="shared" si="30"/>
        <v>2510743.6268313369</v>
      </c>
      <c r="BT77" s="159">
        <f t="shared" si="31"/>
        <v>3586776.6097590527</v>
      </c>
    </row>
    <row r="78" spans="1:72" x14ac:dyDescent="0.2">
      <c r="A78" s="203">
        <v>42491</v>
      </c>
      <c r="B78" s="204">
        <f t="shared" si="16"/>
        <v>2016</v>
      </c>
      <c r="C78" s="202">
        <v>41386492</v>
      </c>
      <c r="D78" s="202">
        <f>VLOOKUP(B78,CDM!$I$5:$N$15,2,FALSE)/12</f>
        <v>1262307.9842212892</v>
      </c>
      <c r="E78" s="202">
        <f t="shared" si="17"/>
        <v>42648799.984221287</v>
      </c>
      <c r="F78" s="205">
        <v>60305</v>
      </c>
      <c r="G78" s="205">
        <v>13344960</v>
      </c>
      <c r="H78" s="205">
        <v>5294</v>
      </c>
      <c r="I78" s="202">
        <f>VLOOKUP(B78,CDM!$I$5:$N$15,3,FALSE)/12</f>
        <v>702182.9509756678</v>
      </c>
      <c r="J78" s="202">
        <f t="shared" si="18"/>
        <v>14047142.950975668</v>
      </c>
      <c r="K78" s="205">
        <v>74482255</v>
      </c>
      <c r="L78" s="202">
        <f>VLOOKUP(B78,CDM!$I$5:$N$15,4,FALSE)/12</f>
        <v>2812165.8049401059</v>
      </c>
      <c r="M78" s="86">
        <f t="shared" si="19"/>
        <v>77294420.804940104</v>
      </c>
      <c r="N78" s="205">
        <v>190232</v>
      </c>
      <c r="O78" s="205">
        <v>1035</v>
      </c>
      <c r="P78" s="205">
        <v>666464</v>
      </c>
      <c r="Q78" s="205">
        <v>2304</v>
      </c>
      <c r="R78" s="207">
        <v>15252</v>
      </c>
      <c r="S78" s="205">
        <v>259477</v>
      </c>
      <c r="T78" s="201">
        <v>24</v>
      </c>
      <c r="U78" s="201">
        <v>560</v>
      </c>
      <c r="V78" s="37">
        <f>'Economic (2020 Adj.)'!C90</f>
        <v>692620.80000000005</v>
      </c>
      <c r="W78" s="37">
        <f>'Economic (2020 Adj.)'!D90</f>
        <v>6994.4</v>
      </c>
      <c r="X78" s="37">
        <f>'Economic (2020 Adj.)'!F90</f>
        <v>3217.7</v>
      </c>
      <c r="Y78" s="37">
        <f>'Economic (2020 Adj.)'!H90</f>
        <v>383.2</v>
      </c>
      <c r="Z78" s="37">
        <f>'Economic (2020 Adj.)'!E90</f>
        <v>6962.5</v>
      </c>
      <c r="AA78" s="37">
        <f>'Economic (2020 Adj.)'!G90</f>
        <v>3207.8</v>
      </c>
      <c r="AB78" s="37">
        <f>'Economic (2020 Adj.)'!I90</f>
        <v>382.3</v>
      </c>
      <c r="AC78" s="39">
        <f>Weather!D210</f>
        <v>13.870967741935482</v>
      </c>
      <c r="AD78" s="39">
        <f>Weather!E210</f>
        <v>203.6</v>
      </c>
      <c r="AE78" s="39">
        <f>Weather!F210</f>
        <v>13.599999999999998</v>
      </c>
      <c r="AF78" s="39">
        <f>Weather!G210</f>
        <v>156.09999999999997</v>
      </c>
      <c r="AG78" s="39">
        <f>Weather!H210</f>
        <v>28.099999999999998</v>
      </c>
      <c r="AH78" s="39">
        <f>Weather!I210</f>
        <v>113.69999999999999</v>
      </c>
      <c r="AI78" s="39">
        <f>Weather!J210</f>
        <v>47.699999999999989</v>
      </c>
      <c r="AJ78" s="39">
        <f>Weather!K210</f>
        <v>74.600000000000009</v>
      </c>
      <c r="AK78" s="39">
        <f>Weather!L210</f>
        <v>70.599999999999994</v>
      </c>
      <c r="AL78" s="39">
        <f>Weather!M210</f>
        <v>41.900000000000006</v>
      </c>
      <c r="AM78" s="39">
        <f>Weather!N210</f>
        <v>99.899999999999991</v>
      </c>
      <c r="AN78" s="39">
        <f>Weather!O210</f>
        <v>17.299999999999997</v>
      </c>
      <c r="AO78" s="39">
        <f>Weather!P210</f>
        <v>137.30000000000001</v>
      </c>
      <c r="AP78" s="39">
        <f>Weather!Q210</f>
        <v>4.5</v>
      </c>
      <c r="AQ78" s="39">
        <f>Weather!R210</f>
        <v>186.50000000000003</v>
      </c>
      <c r="AR78" s="200">
        <v>0</v>
      </c>
      <c r="AS78" s="200">
        <v>0</v>
      </c>
      <c r="AT78" s="200">
        <v>0</v>
      </c>
      <c r="AU78" s="200">
        <v>0</v>
      </c>
      <c r="AV78" s="200">
        <v>1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200">
        <v>0</v>
      </c>
      <c r="BD78" s="200">
        <v>1</v>
      </c>
      <c r="BE78" s="200">
        <v>0</v>
      </c>
      <c r="BF78" s="200">
        <v>1</v>
      </c>
      <c r="BG78" s="201">
        <f t="shared" si="20"/>
        <v>77</v>
      </c>
      <c r="BH78" s="200">
        <v>31</v>
      </c>
      <c r="BI78" s="200">
        <v>21</v>
      </c>
      <c r="BJ78" s="159">
        <f t="shared" si="21"/>
        <v>707.21830667807455</v>
      </c>
      <c r="BK78" s="159">
        <f t="shared" si="22"/>
        <v>22.813493763808857</v>
      </c>
      <c r="BL78" s="158">
        <f t="shared" si="23"/>
        <v>1375767.741426493</v>
      </c>
      <c r="BM78" s="159">
        <f t="shared" si="24"/>
        <v>2653.4081886995973</v>
      </c>
      <c r="BN78" s="159">
        <f t="shared" si="25"/>
        <v>85.593812538696682</v>
      </c>
      <c r="BO78" s="159">
        <f t="shared" si="26"/>
        <v>453133.64357986028</v>
      </c>
      <c r="BP78" s="159">
        <f t="shared" si="27"/>
        <v>74680.599811536333</v>
      </c>
      <c r="BQ78" s="159">
        <f t="shared" si="28"/>
        <v>2409.0516068237525</v>
      </c>
      <c r="BR78" s="159">
        <f t="shared" si="29"/>
        <v>3556.2190386445873</v>
      </c>
      <c r="BS78" s="159">
        <f t="shared" si="30"/>
        <v>2493368.4130625841</v>
      </c>
      <c r="BT78" s="159">
        <f t="shared" si="31"/>
        <v>3680686.7049971479</v>
      </c>
    </row>
    <row r="79" spans="1:72" x14ac:dyDescent="0.2">
      <c r="A79" s="203">
        <v>42522</v>
      </c>
      <c r="B79" s="204">
        <f t="shared" si="16"/>
        <v>2016</v>
      </c>
      <c r="C79" s="202">
        <v>50574849</v>
      </c>
      <c r="D79" s="202">
        <f>VLOOKUP(B79,CDM!$I$5:$N$15,2,FALSE)/12</f>
        <v>1262307.9842212892</v>
      </c>
      <c r="E79" s="202">
        <f t="shared" si="17"/>
        <v>51837156.984221287</v>
      </c>
      <c r="F79" s="207">
        <v>60308</v>
      </c>
      <c r="G79" s="205">
        <v>14145403</v>
      </c>
      <c r="H79" s="207">
        <v>5264</v>
      </c>
      <c r="I79" s="202">
        <f>VLOOKUP(B79,CDM!$I$5:$N$15,3,FALSE)/12</f>
        <v>702182.9509756678</v>
      </c>
      <c r="J79" s="202">
        <f t="shared" si="18"/>
        <v>14847585.950975668</v>
      </c>
      <c r="K79" s="205">
        <v>77899377</v>
      </c>
      <c r="L79" s="202">
        <f>VLOOKUP(B79,CDM!$I$5:$N$15,4,FALSE)/12</f>
        <v>2812165.8049401059</v>
      </c>
      <c r="M79" s="86">
        <f t="shared" si="19"/>
        <v>80711542.804940104</v>
      </c>
      <c r="N79" s="205">
        <v>204631</v>
      </c>
      <c r="O79" s="207">
        <v>1033</v>
      </c>
      <c r="P79" s="205">
        <v>599799</v>
      </c>
      <c r="Q79" s="205">
        <v>2304</v>
      </c>
      <c r="R79" s="205">
        <v>15252</v>
      </c>
      <c r="S79" s="205">
        <v>258917</v>
      </c>
      <c r="T79" s="201">
        <v>24</v>
      </c>
      <c r="U79" s="201">
        <v>560</v>
      </c>
      <c r="V79" s="37">
        <f>'Economic (2020 Adj.)'!C91</f>
        <v>692620.80000000005</v>
      </c>
      <c r="W79" s="37">
        <f>'Economic (2020 Adj.)'!D91</f>
        <v>7001.9</v>
      </c>
      <c r="X79" s="37">
        <f>'Economic (2020 Adj.)'!F91</f>
        <v>3230.3</v>
      </c>
      <c r="Y79" s="37">
        <f>'Economic (2020 Adj.)'!H91</f>
        <v>382.1</v>
      </c>
      <c r="Z79" s="37">
        <f>'Economic (2020 Adj.)'!E91</f>
        <v>7047.3</v>
      </c>
      <c r="AA79" s="37">
        <f>'Economic (2020 Adj.)'!G91</f>
        <v>3251.8</v>
      </c>
      <c r="AB79" s="37">
        <f>'Economic (2020 Adj.)'!I91</f>
        <v>384.6</v>
      </c>
      <c r="AC79" s="39">
        <f>Weather!D211</f>
        <v>19.386666666666663</v>
      </c>
      <c r="AD79" s="39">
        <f>Weather!E211</f>
        <v>53</v>
      </c>
      <c r="AE79" s="39">
        <f>Weather!F211</f>
        <v>34.6</v>
      </c>
      <c r="AF79" s="39">
        <f>Weather!G211</f>
        <v>26.500000000000004</v>
      </c>
      <c r="AG79" s="39">
        <f>Weather!H211</f>
        <v>68.099999999999994</v>
      </c>
      <c r="AH79" s="39">
        <f>Weather!I211</f>
        <v>8.5</v>
      </c>
      <c r="AI79" s="39">
        <f>Weather!J211</f>
        <v>110.1</v>
      </c>
      <c r="AJ79" s="39">
        <f>Weather!K211</f>
        <v>2</v>
      </c>
      <c r="AK79" s="39">
        <f>Weather!L211</f>
        <v>163.6</v>
      </c>
      <c r="AL79" s="39">
        <f>Weather!M211</f>
        <v>0</v>
      </c>
      <c r="AM79" s="39">
        <f>Weather!N211</f>
        <v>221.60000000000002</v>
      </c>
      <c r="AN79" s="39">
        <f>Weather!O211</f>
        <v>0</v>
      </c>
      <c r="AO79" s="39">
        <f>Weather!P211</f>
        <v>281.60000000000008</v>
      </c>
      <c r="AP79" s="39">
        <f>Weather!Q211</f>
        <v>0</v>
      </c>
      <c r="AQ79" s="39">
        <f>Weather!R211</f>
        <v>341.6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1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200">
        <v>0</v>
      </c>
      <c r="BD79" s="200">
        <v>0</v>
      </c>
      <c r="BE79" s="200">
        <v>0</v>
      </c>
      <c r="BF79" s="200">
        <v>0</v>
      </c>
      <c r="BG79" s="201">
        <f t="shared" si="20"/>
        <v>78</v>
      </c>
      <c r="BH79" s="200">
        <v>30</v>
      </c>
      <c r="BI79" s="200">
        <v>22</v>
      </c>
      <c r="BJ79" s="159">
        <f t="shared" si="21"/>
        <v>859.54030948168213</v>
      </c>
      <c r="BK79" s="159">
        <f t="shared" si="22"/>
        <v>28.651343649389403</v>
      </c>
      <c r="BL79" s="158">
        <f t="shared" si="23"/>
        <v>1727905.2328073762</v>
      </c>
      <c r="BM79" s="159">
        <f t="shared" si="24"/>
        <v>2820.5900362795719</v>
      </c>
      <c r="BN79" s="159">
        <f t="shared" si="25"/>
        <v>94.019667875985732</v>
      </c>
      <c r="BO79" s="159">
        <f t="shared" si="26"/>
        <v>494919.53169918893</v>
      </c>
      <c r="BP79" s="159">
        <f t="shared" si="27"/>
        <v>78133.148891519944</v>
      </c>
      <c r="BQ79" s="159">
        <f t="shared" si="28"/>
        <v>2604.438296383998</v>
      </c>
      <c r="BR79" s="159">
        <f t="shared" si="29"/>
        <v>3551.5067677963611</v>
      </c>
      <c r="BS79" s="159">
        <f t="shared" si="30"/>
        <v>2690384.7601646702</v>
      </c>
      <c r="BT79" s="159">
        <f t="shared" si="31"/>
        <v>3668706.491133641</v>
      </c>
    </row>
    <row r="80" spans="1:72" x14ac:dyDescent="0.2">
      <c r="A80" s="203">
        <v>42552</v>
      </c>
      <c r="B80" s="204">
        <f t="shared" si="16"/>
        <v>2016</v>
      </c>
      <c r="C80" s="202">
        <v>61688603</v>
      </c>
      <c r="D80" s="202">
        <f>VLOOKUP(B80,CDM!$I$5:$N$15,2,FALSE)/12</f>
        <v>1262307.9842212892</v>
      </c>
      <c r="E80" s="202">
        <f t="shared" si="17"/>
        <v>62950910.984221287</v>
      </c>
      <c r="F80" s="207">
        <v>60310</v>
      </c>
      <c r="G80" s="205">
        <v>15923666</v>
      </c>
      <c r="H80" s="207">
        <v>5262</v>
      </c>
      <c r="I80" s="202">
        <f>VLOOKUP(B80,CDM!$I$5:$N$15,3,FALSE)/12</f>
        <v>702182.9509756678</v>
      </c>
      <c r="J80" s="202">
        <f t="shared" si="18"/>
        <v>16625848.950975668</v>
      </c>
      <c r="K80" s="205">
        <v>84011912</v>
      </c>
      <c r="L80" s="202">
        <f>VLOOKUP(B80,CDM!$I$5:$N$15,4,FALSE)/12</f>
        <v>2812165.8049401059</v>
      </c>
      <c r="M80" s="86">
        <f t="shared" si="19"/>
        <v>86824077.804940104</v>
      </c>
      <c r="N80" s="205">
        <v>214922</v>
      </c>
      <c r="O80" s="207">
        <v>1034</v>
      </c>
      <c r="P80" s="205">
        <v>641842</v>
      </c>
      <c r="Q80" s="205">
        <v>2304</v>
      </c>
      <c r="R80" s="207">
        <v>15252</v>
      </c>
      <c r="S80" s="205">
        <v>259477</v>
      </c>
      <c r="T80" s="201">
        <v>24</v>
      </c>
      <c r="U80" s="201">
        <v>560</v>
      </c>
      <c r="V80" s="37">
        <f>'Economic (2020 Adj.)'!C92</f>
        <v>692620.80000000005</v>
      </c>
      <c r="W80" s="37">
        <f>'Economic (2020 Adj.)'!D92</f>
        <v>6995.7</v>
      </c>
      <c r="X80" s="37">
        <f>'Economic (2020 Adj.)'!F92</f>
        <v>3229.4</v>
      </c>
      <c r="Y80" s="37">
        <f>'Economic (2020 Adj.)'!H92</f>
        <v>379.1</v>
      </c>
      <c r="Z80" s="37">
        <f>'Economic (2020 Adj.)'!E92</f>
        <v>7090.8</v>
      </c>
      <c r="AA80" s="37">
        <f>'Economic (2020 Adj.)'!G92</f>
        <v>3265.5</v>
      </c>
      <c r="AB80" s="37">
        <f>'Economic (2020 Adj.)'!I92</f>
        <v>382.2</v>
      </c>
      <c r="AC80" s="39">
        <f>Weather!D212</f>
        <v>22.919354838709673</v>
      </c>
      <c r="AD80" s="39">
        <f>Weather!E212</f>
        <v>5.2999999999999972</v>
      </c>
      <c r="AE80" s="39">
        <f>Weather!F212</f>
        <v>95.800000000000026</v>
      </c>
      <c r="AF80" s="39">
        <f>Weather!G212</f>
        <v>0.10000000000000142</v>
      </c>
      <c r="AG80" s="39">
        <f>Weather!H212</f>
        <v>152.60000000000002</v>
      </c>
      <c r="AH80" s="39">
        <f>Weather!I212</f>
        <v>0</v>
      </c>
      <c r="AI80" s="39">
        <f>Weather!J212</f>
        <v>214.50000000000003</v>
      </c>
      <c r="AJ80" s="39">
        <f>Weather!K212</f>
        <v>0</v>
      </c>
      <c r="AK80" s="39">
        <f>Weather!L212</f>
        <v>276.5</v>
      </c>
      <c r="AL80" s="39">
        <f>Weather!M212</f>
        <v>0</v>
      </c>
      <c r="AM80" s="39">
        <f>Weather!N212</f>
        <v>338.49999999999994</v>
      </c>
      <c r="AN80" s="39">
        <f>Weather!O212</f>
        <v>0</v>
      </c>
      <c r="AO80" s="39">
        <f>Weather!P212</f>
        <v>400.49999999999983</v>
      </c>
      <c r="AP80" s="39">
        <f>Weather!Q212</f>
        <v>0</v>
      </c>
      <c r="AQ80" s="39">
        <f>Weather!R212</f>
        <v>462.49999999999989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1</v>
      </c>
      <c r="AY80" s="200">
        <v>0</v>
      </c>
      <c r="AZ80" s="200">
        <v>0</v>
      </c>
      <c r="BA80" s="200">
        <v>0</v>
      </c>
      <c r="BB80" s="200">
        <v>0</v>
      </c>
      <c r="BC80" s="200">
        <v>0</v>
      </c>
      <c r="BD80" s="200">
        <v>0</v>
      </c>
      <c r="BE80" s="200">
        <v>0</v>
      </c>
      <c r="BF80" s="200">
        <v>0</v>
      </c>
      <c r="BG80" s="201">
        <f t="shared" si="20"/>
        <v>79</v>
      </c>
      <c r="BH80" s="200">
        <v>31</v>
      </c>
      <c r="BI80" s="200">
        <v>20</v>
      </c>
      <c r="BJ80" s="159">
        <f t="shared" si="21"/>
        <v>1043.7889402125898</v>
      </c>
      <c r="BK80" s="159">
        <f t="shared" si="22"/>
        <v>33.670610974599668</v>
      </c>
      <c r="BL80" s="158">
        <f t="shared" si="23"/>
        <v>2030674.5478781061</v>
      </c>
      <c r="BM80" s="159">
        <f t="shared" si="24"/>
        <v>3159.6064140964781</v>
      </c>
      <c r="BN80" s="159">
        <f t="shared" si="25"/>
        <v>101.9227875514993</v>
      </c>
      <c r="BO80" s="159">
        <f t="shared" si="26"/>
        <v>536317.70809598931</v>
      </c>
      <c r="BP80" s="159">
        <f t="shared" si="27"/>
        <v>83969.127470928535</v>
      </c>
      <c r="BQ80" s="159">
        <f t="shared" si="28"/>
        <v>2708.6815313202756</v>
      </c>
      <c r="BR80" s="159">
        <f t="shared" si="29"/>
        <v>4198.4563735464271</v>
      </c>
      <c r="BS80" s="159">
        <f t="shared" si="30"/>
        <v>2800776.7033851645</v>
      </c>
      <c r="BT80" s="159">
        <f t="shared" si="31"/>
        <v>4341203.890247005</v>
      </c>
    </row>
    <row r="81" spans="1:72" x14ac:dyDescent="0.2">
      <c r="A81" s="203">
        <v>42583</v>
      </c>
      <c r="B81" s="204">
        <f t="shared" si="16"/>
        <v>2016</v>
      </c>
      <c r="C81" s="202">
        <v>60215461</v>
      </c>
      <c r="D81" s="202">
        <f>VLOOKUP(B81,CDM!$I$5:$N$15,2,FALSE)/12</f>
        <v>1262307.9842212892</v>
      </c>
      <c r="E81" s="202">
        <f t="shared" si="17"/>
        <v>61477768.984221287</v>
      </c>
      <c r="F81" s="205">
        <v>60299</v>
      </c>
      <c r="G81" s="205">
        <v>16295761</v>
      </c>
      <c r="H81" s="205">
        <v>5260</v>
      </c>
      <c r="I81" s="202">
        <f>VLOOKUP(B81,CDM!$I$5:$N$15,3,FALSE)/12</f>
        <v>702182.9509756678</v>
      </c>
      <c r="J81" s="202">
        <f t="shared" si="18"/>
        <v>16997943.950975668</v>
      </c>
      <c r="K81" s="205">
        <v>87167726</v>
      </c>
      <c r="L81" s="202">
        <f>VLOOKUP(B81,CDM!$I$5:$N$15,4,FALSE)/12</f>
        <v>2812165.8049401059</v>
      </c>
      <c r="M81" s="86">
        <f t="shared" si="19"/>
        <v>89979891.804940104</v>
      </c>
      <c r="N81" s="205">
        <v>217408</v>
      </c>
      <c r="O81" s="205">
        <v>1034</v>
      </c>
      <c r="P81" s="205">
        <v>720249</v>
      </c>
      <c r="Q81" s="205">
        <v>2304</v>
      </c>
      <c r="R81" s="207">
        <v>15252</v>
      </c>
      <c r="S81" s="205">
        <v>259148</v>
      </c>
      <c r="T81" s="201">
        <v>24</v>
      </c>
      <c r="U81" s="201">
        <v>560</v>
      </c>
      <c r="V81" s="37">
        <f>'Economic (2020 Adj.)'!C93</f>
        <v>692620.80000000005</v>
      </c>
      <c r="W81" s="37">
        <f>'Economic (2020 Adj.)'!D93</f>
        <v>6990.6</v>
      </c>
      <c r="X81" s="37">
        <f>'Economic (2020 Adj.)'!F93</f>
        <v>3224.8</v>
      </c>
      <c r="Y81" s="37">
        <f>'Economic (2020 Adj.)'!H93</f>
        <v>379.5</v>
      </c>
      <c r="Z81" s="37">
        <f>'Economic (2020 Adj.)'!E93</f>
        <v>7083.3</v>
      </c>
      <c r="AA81" s="37">
        <f>'Economic (2020 Adj.)'!G93</f>
        <v>3263</v>
      </c>
      <c r="AB81" s="37">
        <f>'Economic (2020 Adj.)'!I93</f>
        <v>380.6</v>
      </c>
      <c r="AC81" s="39">
        <f>Weather!D213</f>
        <v>23.735483870967741</v>
      </c>
      <c r="AD81" s="39">
        <f>Weather!E213</f>
        <v>0.10000000000000142</v>
      </c>
      <c r="AE81" s="39">
        <f>Weather!F213</f>
        <v>115.89999999999998</v>
      </c>
      <c r="AF81" s="39">
        <f>Weather!G213</f>
        <v>0</v>
      </c>
      <c r="AG81" s="39">
        <f>Weather!H213</f>
        <v>177.79999999999998</v>
      </c>
      <c r="AH81" s="39">
        <f>Weather!I213</f>
        <v>0</v>
      </c>
      <c r="AI81" s="39">
        <f>Weather!J213</f>
        <v>239.79999999999998</v>
      </c>
      <c r="AJ81" s="39">
        <f>Weather!K213</f>
        <v>0</v>
      </c>
      <c r="AK81" s="39">
        <f>Weather!L213</f>
        <v>301.80000000000007</v>
      </c>
      <c r="AL81" s="39">
        <f>Weather!M213</f>
        <v>0</v>
      </c>
      <c r="AM81" s="39">
        <f>Weather!N213</f>
        <v>363.80000000000007</v>
      </c>
      <c r="AN81" s="39">
        <f>Weather!O213</f>
        <v>0</v>
      </c>
      <c r="AO81" s="39">
        <f>Weather!P213</f>
        <v>425.80000000000007</v>
      </c>
      <c r="AP81" s="39">
        <f>Weather!Q213</f>
        <v>0</v>
      </c>
      <c r="AQ81" s="39">
        <f>Weather!R213</f>
        <v>487.80000000000007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1</v>
      </c>
      <c r="AZ81" s="200">
        <v>0</v>
      </c>
      <c r="BA81" s="200">
        <v>0</v>
      </c>
      <c r="BB81" s="200">
        <v>0</v>
      </c>
      <c r="BC81" s="200">
        <v>0</v>
      </c>
      <c r="BD81" s="200">
        <v>0</v>
      </c>
      <c r="BE81" s="200">
        <v>0</v>
      </c>
      <c r="BF81" s="200">
        <v>0</v>
      </c>
      <c r="BG81" s="201">
        <f t="shared" si="20"/>
        <v>80</v>
      </c>
      <c r="BH81" s="200">
        <v>31</v>
      </c>
      <c r="BI81" s="200">
        <v>22</v>
      </c>
      <c r="BJ81" s="159">
        <f t="shared" si="21"/>
        <v>1019.5487318897708</v>
      </c>
      <c r="BK81" s="159">
        <f t="shared" si="22"/>
        <v>32.888668770637771</v>
      </c>
      <c r="BL81" s="158">
        <f t="shared" si="23"/>
        <v>1983153.8382006867</v>
      </c>
      <c r="BM81" s="159">
        <f t="shared" si="24"/>
        <v>3231.5482796531687</v>
      </c>
      <c r="BN81" s="159">
        <f t="shared" si="25"/>
        <v>104.24349289203771</v>
      </c>
      <c r="BO81" s="159">
        <f t="shared" si="26"/>
        <v>548320.77261211828</v>
      </c>
      <c r="BP81" s="159">
        <f t="shared" si="27"/>
        <v>87021.171958356004</v>
      </c>
      <c r="BQ81" s="159">
        <f t="shared" si="28"/>
        <v>2807.1345793018068</v>
      </c>
      <c r="BR81" s="159">
        <f t="shared" si="29"/>
        <v>3955.5078162889095</v>
      </c>
      <c r="BS81" s="159">
        <f t="shared" si="30"/>
        <v>2902577.1549980678</v>
      </c>
      <c r="BT81" s="159">
        <f t="shared" si="31"/>
        <v>4089995.0820427318</v>
      </c>
    </row>
    <row r="82" spans="1:72" x14ac:dyDescent="0.2">
      <c r="A82" s="203">
        <v>42614</v>
      </c>
      <c r="B82" s="204">
        <f t="shared" si="16"/>
        <v>2016</v>
      </c>
      <c r="C82" s="202">
        <v>49709783</v>
      </c>
      <c r="D82" s="202">
        <f>VLOOKUP(B82,CDM!$I$5:$N$15,2,FALSE)/12</f>
        <v>1262307.9842212892</v>
      </c>
      <c r="E82" s="202">
        <f t="shared" si="17"/>
        <v>50972090.984221287</v>
      </c>
      <c r="F82" s="207">
        <v>60320</v>
      </c>
      <c r="G82" s="205">
        <v>13976976</v>
      </c>
      <c r="H82" s="207">
        <v>5273</v>
      </c>
      <c r="I82" s="202">
        <f>VLOOKUP(B82,CDM!$I$5:$N$15,3,FALSE)/12</f>
        <v>702182.9509756678</v>
      </c>
      <c r="J82" s="202">
        <f t="shared" si="18"/>
        <v>14679158.950975668</v>
      </c>
      <c r="K82" s="205">
        <v>77840725</v>
      </c>
      <c r="L82" s="202">
        <f>VLOOKUP(B82,CDM!$I$5:$N$15,4,FALSE)/12</f>
        <v>2812165.8049401059</v>
      </c>
      <c r="M82" s="86">
        <f t="shared" si="19"/>
        <v>80652890.804940104</v>
      </c>
      <c r="N82" s="205">
        <v>218401</v>
      </c>
      <c r="O82" s="207">
        <v>1033</v>
      </c>
      <c r="P82" s="205">
        <v>794582</v>
      </c>
      <c r="Q82" s="205">
        <v>2304</v>
      </c>
      <c r="R82" s="205">
        <v>15252</v>
      </c>
      <c r="S82" s="205">
        <v>258866</v>
      </c>
      <c r="T82" s="201">
        <v>24</v>
      </c>
      <c r="U82" s="201">
        <v>559</v>
      </c>
      <c r="V82" s="37">
        <f>'Economic (2020 Adj.)'!C94</f>
        <v>692620.80000000005</v>
      </c>
      <c r="W82" s="37">
        <f>'Economic (2020 Adj.)'!D94</f>
        <v>6988.9</v>
      </c>
      <c r="X82" s="37">
        <f>'Economic (2020 Adj.)'!F94</f>
        <v>3216.9</v>
      </c>
      <c r="Y82" s="37">
        <f>'Economic (2020 Adj.)'!H94</f>
        <v>382.3</v>
      </c>
      <c r="Z82" s="37">
        <f>'Economic (2020 Adj.)'!E94</f>
        <v>7037</v>
      </c>
      <c r="AA82" s="37">
        <f>'Economic (2020 Adj.)'!G94</f>
        <v>3236.1</v>
      </c>
      <c r="AB82" s="37">
        <f>'Economic (2020 Adj.)'!I94</f>
        <v>381.7</v>
      </c>
      <c r="AC82" s="39">
        <f>Weather!D214</f>
        <v>20.029999999999998</v>
      </c>
      <c r="AD82" s="39">
        <f>Weather!E214</f>
        <v>41.900000000000013</v>
      </c>
      <c r="AE82" s="39">
        <f>Weather!F214</f>
        <v>42.800000000000011</v>
      </c>
      <c r="AF82" s="39">
        <f>Weather!G214</f>
        <v>15.500000000000002</v>
      </c>
      <c r="AG82" s="39">
        <f>Weather!H214</f>
        <v>76.40000000000002</v>
      </c>
      <c r="AH82" s="39">
        <f>Weather!I214</f>
        <v>3.7999999999999989</v>
      </c>
      <c r="AI82" s="39">
        <f>Weather!J214</f>
        <v>124.7</v>
      </c>
      <c r="AJ82" s="39">
        <f>Weather!K214</f>
        <v>9.9999999999999645E-2</v>
      </c>
      <c r="AK82" s="39">
        <f>Weather!L214</f>
        <v>181</v>
      </c>
      <c r="AL82" s="39">
        <f>Weather!M214</f>
        <v>0</v>
      </c>
      <c r="AM82" s="39">
        <f>Weather!N214</f>
        <v>240.9</v>
      </c>
      <c r="AN82" s="39">
        <f>Weather!O214</f>
        <v>0</v>
      </c>
      <c r="AO82" s="39">
        <f>Weather!P214</f>
        <v>300.89999999999992</v>
      </c>
      <c r="AP82" s="39">
        <f>Weather!Q214</f>
        <v>0</v>
      </c>
      <c r="AQ82" s="39">
        <f>Weather!R214</f>
        <v>360.89999999999992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1</v>
      </c>
      <c r="BA82" s="200">
        <v>0</v>
      </c>
      <c r="BB82" s="200">
        <v>0</v>
      </c>
      <c r="BC82" s="200">
        <v>0</v>
      </c>
      <c r="BD82" s="200">
        <v>0</v>
      </c>
      <c r="BE82" s="200">
        <v>1</v>
      </c>
      <c r="BF82" s="200">
        <v>1</v>
      </c>
      <c r="BG82" s="201">
        <f t="shared" si="20"/>
        <v>81</v>
      </c>
      <c r="BH82" s="200">
        <v>30</v>
      </c>
      <c r="BI82" s="200">
        <v>21</v>
      </c>
      <c r="BJ82" s="159">
        <f t="shared" si="21"/>
        <v>845.02803355804519</v>
      </c>
      <c r="BK82" s="159">
        <f t="shared" si="22"/>
        <v>28.167601118601507</v>
      </c>
      <c r="BL82" s="158">
        <f t="shared" si="23"/>
        <v>1699069.699474043</v>
      </c>
      <c r="BM82" s="159">
        <f t="shared" si="24"/>
        <v>2783.8344303007143</v>
      </c>
      <c r="BN82" s="159">
        <f t="shared" si="25"/>
        <v>92.794481010023816</v>
      </c>
      <c r="BO82" s="159">
        <f t="shared" si="26"/>
        <v>489305.29836585559</v>
      </c>
      <c r="BP82" s="159">
        <f t="shared" si="27"/>
        <v>78076.37057593427</v>
      </c>
      <c r="BQ82" s="159">
        <f t="shared" si="28"/>
        <v>2602.5456858644757</v>
      </c>
      <c r="BR82" s="159">
        <f t="shared" si="29"/>
        <v>3717.9224083778222</v>
      </c>
      <c r="BS82" s="159">
        <f t="shared" si="30"/>
        <v>2688429.6934980033</v>
      </c>
      <c r="BT82" s="159">
        <f t="shared" si="31"/>
        <v>3840613.8478542906</v>
      </c>
    </row>
    <row r="83" spans="1:72" x14ac:dyDescent="0.2">
      <c r="A83" s="203">
        <v>42644</v>
      </c>
      <c r="B83" s="204">
        <f t="shared" si="16"/>
        <v>2016</v>
      </c>
      <c r="C83" s="202">
        <v>41115850</v>
      </c>
      <c r="D83" s="202">
        <f>VLOOKUP(B83,CDM!$I$5:$N$15,2,FALSE)/12</f>
        <v>1262307.9842212892</v>
      </c>
      <c r="E83" s="202">
        <f t="shared" si="17"/>
        <v>42378157.984221287</v>
      </c>
      <c r="F83" s="207">
        <v>60321</v>
      </c>
      <c r="G83" s="205">
        <v>12868083</v>
      </c>
      <c r="H83" s="207">
        <v>5278</v>
      </c>
      <c r="I83" s="202">
        <f>VLOOKUP(B83,CDM!$I$5:$N$15,3,FALSE)/12</f>
        <v>702182.9509756678</v>
      </c>
      <c r="J83" s="202">
        <f t="shared" si="18"/>
        <v>13570265.950975668</v>
      </c>
      <c r="K83" s="205">
        <v>73150245</v>
      </c>
      <c r="L83" s="202">
        <f>VLOOKUP(B83,CDM!$I$5:$N$15,4,FALSE)/12</f>
        <v>2812165.8049401059</v>
      </c>
      <c r="M83" s="86">
        <f t="shared" si="19"/>
        <v>75962410.804940104</v>
      </c>
      <c r="N83" s="205">
        <v>211273</v>
      </c>
      <c r="O83" s="207">
        <v>1036</v>
      </c>
      <c r="P83" s="205">
        <v>926316</v>
      </c>
      <c r="Q83" s="205">
        <v>2304</v>
      </c>
      <c r="R83" s="207">
        <v>15252</v>
      </c>
      <c r="S83" s="205">
        <v>259426</v>
      </c>
      <c r="T83" s="201">
        <v>24</v>
      </c>
      <c r="U83" s="201">
        <v>559</v>
      </c>
      <c r="V83" s="37">
        <f>'Economic (2020 Adj.)'!C95</f>
        <v>692620.80000000005</v>
      </c>
      <c r="W83" s="37">
        <f>'Economic (2020 Adj.)'!D95</f>
        <v>7006.2</v>
      </c>
      <c r="X83" s="37">
        <f>'Economic (2020 Adj.)'!F95</f>
        <v>3209.8</v>
      </c>
      <c r="Y83" s="37">
        <f>'Economic (2020 Adj.)'!H95</f>
        <v>386.2</v>
      </c>
      <c r="Z83" s="37">
        <f>'Economic (2020 Adj.)'!E95</f>
        <v>7033.4</v>
      </c>
      <c r="AA83" s="37">
        <f>'Economic (2020 Adj.)'!G95</f>
        <v>3217.5</v>
      </c>
      <c r="AB83" s="37">
        <f>'Economic (2020 Adj.)'!I95</f>
        <v>384.6</v>
      </c>
      <c r="AC83" s="39">
        <f>Weather!D215</f>
        <v>13.20967741935484</v>
      </c>
      <c r="AD83" s="39">
        <f>Weather!E215</f>
        <v>212.29999999999998</v>
      </c>
      <c r="AE83" s="39">
        <f>Weather!F215</f>
        <v>1.7999999999999972</v>
      </c>
      <c r="AF83" s="39">
        <f>Weather!G215</f>
        <v>156.6</v>
      </c>
      <c r="AG83" s="39">
        <f>Weather!H215</f>
        <v>8.1000000000000014</v>
      </c>
      <c r="AH83" s="39">
        <f>Weather!I215</f>
        <v>111.3</v>
      </c>
      <c r="AI83" s="39">
        <f>Weather!J215</f>
        <v>24.799999999999997</v>
      </c>
      <c r="AJ83" s="39">
        <f>Weather!K215</f>
        <v>77.199999999999989</v>
      </c>
      <c r="AK83" s="39">
        <f>Weather!L215</f>
        <v>52.699999999999989</v>
      </c>
      <c r="AL83" s="39">
        <f>Weather!M215</f>
        <v>50.1</v>
      </c>
      <c r="AM83" s="39">
        <f>Weather!N215</f>
        <v>87.600000000000009</v>
      </c>
      <c r="AN83" s="39">
        <f>Weather!O215</f>
        <v>26.6</v>
      </c>
      <c r="AO83" s="39">
        <f>Weather!P215</f>
        <v>126.10000000000001</v>
      </c>
      <c r="AP83" s="39">
        <f>Weather!Q215</f>
        <v>10.800000000000002</v>
      </c>
      <c r="AQ83" s="39">
        <f>Weather!R215</f>
        <v>172.3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1</v>
      </c>
      <c r="BB83" s="200">
        <v>0</v>
      </c>
      <c r="BC83" s="200">
        <v>0</v>
      </c>
      <c r="BD83" s="200">
        <v>0</v>
      </c>
      <c r="BE83" s="200">
        <v>1</v>
      </c>
      <c r="BF83" s="200">
        <v>1</v>
      </c>
      <c r="BG83" s="201">
        <f t="shared" si="20"/>
        <v>82</v>
      </c>
      <c r="BH83" s="200">
        <v>31</v>
      </c>
      <c r="BI83" s="200">
        <v>20</v>
      </c>
      <c r="BJ83" s="159">
        <f t="shared" si="21"/>
        <v>702.54402254971376</v>
      </c>
      <c r="BK83" s="159">
        <f t="shared" si="22"/>
        <v>22.662710404829475</v>
      </c>
      <c r="BL83" s="158">
        <f t="shared" si="23"/>
        <v>1367037.354329719</v>
      </c>
      <c r="BM83" s="159">
        <f t="shared" si="24"/>
        <v>2571.1000286047115</v>
      </c>
      <c r="BN83" s="159">
        <f t="shared" si="25"/>
        <v>82.938710600151978</v>
      </c>
      <c r="BO83" s="159">
        <f t="shared" si="26"/>
        <v>437750.51454760216</v>
      </c>
      <c r="BP83" s="159">
        <f t="shared" si="27"/>
        <v>73322.790352258788</v>
      </c>
      <c r="BQ83" s="159">
        <f t="shared" si="28"/>
        <v>2365.2513016857674</v>
      </c>
      <c r="BR83" s="159">
        <f t="shared" si="29"/>
        <v>3666.1395176129395</v>
      </c>
      <c r="BS83" s="159">
        <f t="shared" si="30"/>
        <v>2450400.3485464551</v>
      </c>
      <c r="BT83" s="159">
        <f t="shared" si="31"/>
        <v>3798120.5402470054</v>
      </c>
    </row>
    <row r="84" spans="1:72" x14ac:dyDescent="0.2">
      <c r="A84" s="203">
        <v>42675</v>
      </c>
      <c r="B84" s="204">
        <f t="shared" si="16"/>
        <v>2016</v>
      </c>
      <c r="C84" s="202">
        <v>37172567</v>
      </c>
      <c r="D84" s="202">
        <f>VLOOKUP(B84,CDM!$I$5:$N$15,2,FALSE)/12</f>
        <v>1262307.9842212892</v>
      </c>
      <c r="E84" s="202">
        <f t="shared" si="17"/>
        <v>38434874.984221287</v>
      </c>
      <c r="F84" s="205">
        <v>60345</v>
      </c>
      <c r="G84" s="205">
        <v>12936003</v>
      </c>
      <c r="H84" s="205">
        <v>5298</v>
      </c>
      <c r="I84" s="202">
        <f>VLOOKUP(B84,CDM!$I$5:$N$15,3,FALSE)/12</f>
        <v>702182.9509756678</v>
      </c>
      <c r="J84" s="202">
        <f t="shared" si="18"/>
        <v>13638185.950975668</v>
      </c>
      <c r="K84" s="205">
        <v>71615105</v>
      </c>
      <c r="L84" s="202">
        <f>VLOOKUP(B84,CDM!$I$5:$N$15,4,FALSE)/12</f>
        <v>2812165.8049401059</v>
      </c>
      <c r="M84" s="86">
        <f t="shared" si="19"/>
        <v>74427270.804940104</v>
      </c>
      <c r="N84" s="205">
        <v>211233</v>
      </c>
      <c r="O84" s="205">
        <v>1036</v>
      </c>
      <c r="P84" s="205">
        <v>986113</v>
      </c>
      <c r="Q84" s="205">
        <v>2304</v>
      </c>
      <c r="R84" s="207">
        <v>15253</v>
      </c>
      <c r="S84" s="205">
        <v>258781</v>
      </c>
      <c r="T84" s="201">
        <v>24</v>
      </c>
      <c r="U84" s="201">
        <v>559</v>
      </c>
      <c r="V84" s="37">
        <f>'Economic (2020 Adj.)'!C96</f>
        <v>692620.80000000005</v>
      </c>
      <c r="W84" s="37">
        <f>'Economic (2020 Adj.)'!D96</f>
        <v>7018.5</v>
      </c>
      <c r="X84" s="37">
        <f>'Economic (2020 Adj.)'!F96</f>
        <v>3207.3</v>
      </c>
      <c r="Y84" s="37">
        <f>'Economic (2020 Adj.)'!H96</f>
        <v>392.2</v>
      </c>
      <c r="Z84" s="37">
        <f>'Economic (2020 Adj.)'!E96</f>
        <v>7026.9</v>
      </c>
      <c r="AA84" s="37">
        <f>'Economic (2020 Adj.)'!G96</f>
        <v>3203.3</v>
      </c>
      <c r="AB84" s="37">
        <f>'Economic (2020 Adj.)'!I96</f>
        <v>391.8</v>
      </c>
      <c r="AC84" s="39">
        <f>Weather!D216</f>
        <v>8.2366666666666628</v>
      </c>
      <c r="AD84" s="39">
        <f>Weather!E216</f>
        <v>352.90000000000003</v>
      </c>
      <c r="AE84" s="39">
        <f>Weather!F216</f>
        <v>0</v>
      </c>
      <c r="AF84" s="39">
        <f>Weather!G216</f>
        <v>292.90000000000003</v>
      </c>
      <c r="AG84" s="39">
        <f>Weather!H216</f>
        <v>0</v>
      </c>
      <c r="AH84" s="39">
        <f>Weather!I216</f>
        <v>232.90000000000003</v>
      </c>
      <c r="AI84" s="39">
        <f>Weather!J216</f>
        <v>0</v>
      </c>
      <c r="AJ84" s="39">
        <f>Weather!K216</f>
        <v>174.8</v>
      </c>
      <c r="AK84" s="39">
        <f>Weather!L216</f>
        <v>1.9000000000000004</v>
      </c>
      <c r="AL84" s="39">
        <f>Weather!M216</f>
        <v>121.3</v>
      </c>
      <c r="AM84" s="39">
        <f>Weather!N216</f>
        <v>8.3999999999999986</v>
      </c>
      <c r="AN84" s="39">
        <f>Weather!O216</f>
        <v>76.000000000000014</v>
      </c>
      <c r="AO84" s="39">
        <f>Weather!P216</f>
        <v>23.099999999999998</v>
      </c>
      <c r="AP84" s="39">
        <f>Weather!Q216</f>
        <v>45.8</v>
      </c>
      <c r="AQ84" s="39">
        <f>Weather!R216</f>
        <v>52.900000000000006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1</v>
      </c>
      <c r="BC84" s="200">
        <v>0</v>
      </c>
      <c r="BD84" s="200">
        <v>0</v>
      </c>
      <c r="BE84" s="200">
        <v>1</v>
      </c>
      <c r="BF84" s="200">
        <v>1</v>
      </c>
      <c r="BG84" s="201">
        <f t="shared" si="20"/>
        <v>83</v>
      </c>
      <c r="BH84" s="200">
        <v>30</v>
      </c>
      <c r="BI84" s="200">
        <v>22</v>
      </c>
      <c r="BJ84" s="159">
        <f t="shared" si="21"/>
        <v>636.91896568433651</v>
      </c>
      <c r="BK84" s="159">
        <f t="shared" si="22"/>
        <v>21.230632189477884</v>
      </c>
      <c r="BL84" s="158">
        <f t="shared" si="23"/>
        <v>1281162.4994740428</v>
      </c>
      <c r="BM84" s="159">
        <f t="shared" si="24"/>
        <v>2574.2140337817418</v>
      </c>
      <c r="BN84" s="159">
        <f t="shared" si="25"/>
        <v>85.807134459391392</v>
      </c>
      <c r="BO84" s="159">
        <f t="shared" si="26"/>
        <v>454606.19836585561</v>
      </c>
      <c r="BP84" s="159">
        <f t="shared" si="27"/>
        <v>71840.994985463418</v>
      </c>
      <c r="BQ84" s="159">
        <f t="shared" si="28"/>
        <v>2394.6998328487807</v>
      </c>
      <c r="BR84" s="159">
        <f t="shared" si="29"/>
        <v>3265.4997720665192</v>
      </c>
      <c r="BS84" s="159">
        <f t="shared" si="30"/>
        <v>2480909.0268313368</v>
      </c>
      <c r="BT84" s="159">
        <f t="shared" si="31"/>
        <v>3383057.7638609139</v>
      </c>
    </row>
    <row r="85" spans="1:72" x14ac:dyDescent="0.2">
      <c r="A85" s="203">
        <v>42705</v>
      </c>
      <c r="B85" s="204">
        <f t="shared" si="16"/>
        <v>2016</v>
      </c>
      <c r="C85" s="202">
        <v>42809833</v>
      </c>
      <c r="D85" s="202">
        <f>VLOOKUP(B85,CDM!$I$5:$N$15,2,FALSE)/12</f>
        <v>1262307.9842212892</v>
      </c>
      <c r="E85" s="202">
        <f t="shared" si="17"/>
        <v>44072140.984221287</v>
      </c>
      <c r="F85" s="207">
        <v>60353</v>
      </c>
      <c r="G85" s="209">
        <v>14391209</v>
      </c>
      <c r="H85" s="207">
        <v>5297</v>
      </c>
      <c r="I85" s="202">
        <f>VLOOKUP(B85,CDM!$I$5:$N$15,3,FALSE)/12</f>
        <v>702182.9509756678</v>
      </c>
      <c r="J85" s="202">
        <f t="shared" si="18"/>
        <v>15093391.950975668</v>
      </c>
      <c r="K85" s="209">
        <v>73980352</v>
      </c>
      <c r="L85" s="202">
        <f>VLOOKUP(B85,CDM!$I$5:$N$15,4,FALSE)/12</f>
        <v>2812165.8049401059</v>
      </c>
      <c r="M85" s="86">
        <f t="shared" si="19"/>
        <v>76792517.804940104</v>
      </c>
      <c r="N85" s="205">
        <v>171682</v>
      </c>
      <c r="O85" s="207">
        <v>1036</v>
      </c>
      <c r="P85" s="210">
        <v>1068050</v>
      </c>
      <c r="Q85" s="210">
        <v>2304</v>
      </c>
      <c r="R85" s="205">
        <v>15253</v>
      </c>
      <c r="S85" s="205">
        <v>263175</v>
      </c>
      <c r="T85" s="206">
        <v>24</v>
      </c>
      <c r="U85" s="201">
        <v>559</v>
      </c>
      <c r="V85" s="37">
        <f>'Economic (2020 Adj.)'!C97</f>
        <v>692620.80000000005</v>
      </c>
      <c r="W85" s="37">
        <f>'Economic (2020 Adj.)'!D97</f>
        <v>7028.8</v>
      </c>
      <c r="X85" s="37">
        <f>'Economic (2020 Adj.)'!F97</f>
        <v>3203.9</v>
      </c>
      <c r="Y85" s="37">
        <f>'Economic (2020 Adj.)'!H97</f>
        <v>397.1</v>
      </c>
      <c r="Z85" s="37">
        <f>'Economic (2020 Adj.)'!E97</f>
        <v>7041.6</v>
      </c>
      <c r="AA85" s="37">
        <f>'Economic (2020 Adj.)'!G97</f>
        <v>3206.3</v>
      </c>
      <c r="AB85" s="37">
        <f>'Economic (2020 Adj.)'!I97</f>
        <v>398</v>
      </c>
      <c r="AC85" s="39">
        <f>Weather!D217</f>
        <v>-3.2258064516129135E-2</v>
      </c>
      <c r="AD85" s="39">
        <f>Weather!E217</f>
        <v>621</v>
      </c>
      <c r="AE85" s="39">
        <f>Weather!F217</f>
        <v>0</v>
      </c>
      <c r="AF85" s="39">
        <f>Weather!G217</f>
        <v>559</v>
      </c>
      <c r="AG85" s="39">
        <f>Weather!H217</f>
        <v>0</v>
      </c>
      <c r="AH85" s="39">
        <f>Weather!I217</f>
        <v>497</v>
      </c>
      <c r="AI85" s="39">
        <f>Weather!J217</f>
        <v>0</v>
      </c>
      <c r="AJ85" s="39">
        <f>Weather!K217</f>
        <v>435.00000000000006</v>
      </c>
      <c r="AK85" s="39">
        <f>Weather!L217</f>
        <v>0</v>
      </c>
      <c r="AL85" s="39">
        <f>Weather!M217</f>
        <v>373</v>
      </c>
      <c r="AM85" s="39">
        <f>Weather!N217</f>
        <v>0</v>
      </c>
      <c r="AN85" s="39">
        <f>Weather!O217</f>
        <v>311</v>
      </c>
      <c r="AO85" s="39">
        <f>Weather!P217</f>
        <v>0</v>
      </c>
      <c r="AP85" s="39">
        <f>Weather!Q217</f>
        <v>249</v>
      </c>
      <c r="AQ85" s="39">
        <f>Weather!R217</f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200">
        <v>1</v>
      </c>
      <c r="BD85" s="200">
        <v>0</v>
      </c>
      <c r="BE85" s="200">
        <v>0</v>
      </c>
      <c r="BF85" s="200">
        <v>0</v>
      </c>
      <c r="BG85" s="201">
        <f t="shared" si="20"/>
        <v>84</v>
      </c>
      <c r="BH85" s="200">
        <v>31</v>
      </c>
      <c r="BI85" s="200">
        <v>20</v>
      </c>
      <c r="BJ85" s="159">
        <f t="shared" si="21"/>
        <v>730.23944102565383</v>
      </c>
      <c r="BK85" s="159">
        <f t="shared" si="22"/>
        <v>23.556111000827542</v>
      </c>
      <c r="BL85" s="158">
        <f t="shared" si="23"/>
        <v>1421681.9672329447</v>
      </c>
      <c r="BM85" s="159">
        <f t="shared" si="24"/>
        <v>2849.4226828347496</v>
      </c>
      <c r="BN85" s="159">
        <f t="shared" si="25"/>
        <v>91.916860736604832</v>
      </c>
      <c r="BO85" s="159">
        <f t="shared" si="26"/>
        <v>486883.61132179573</v>
      </c>
      <c r="BP85" s="159">
        <f t="shared" si="27"/>
        <v>74124.05193527037</v>
      </c>
      <c r="BQ85" s="159">
        <f t="shared" si="28"/>
        <v>2391.0984495248508</v>
      </c>
      <c r="BR85" s="159">
        <f t="shared" si="29"/>
        <v>3706.2025967635186</v>
      </c>
      <c r="BS85" s="159">
        <f t="shared" si="30"/>
        <v>2477177.9937077453</v>
      </c>
      <c r="BT85" s="159">
        <f t="shared" si="31"/>
        <v>3839625.890247005</v>
      </c>
    </row>
    <row r="86" spans="1:72" x14ac:dyDescent="0.2">
      <c r="A86" s="203">
        <v>42736</v>
      </c>
      <c r="B86" s="204">
        <f t="shared" si="16"/>
        <v>2017</v>
      </c>
      <c r="C86" s="202">
        <v>43117838</v>
      </c>
      <c r="D86" s="202">
        <f>VLOOKUP(B86,CDM!$I$5:$N$15,2,FALSE)/12</f>
        <v>2395318.9936043886</v>
      </c>
      <c r="E86" s="202">
        <f t="shared" si="17"/>
        <v>45513156.993604392</v>
      </c>
      <c r="F86" s="207">
        <v>60357</v>
      </c>
      <c r="G86" s="209">
        <v>15042631</v>
      </c>
      <c r="H86" s="207">
        <v>5303</v>
      </c>
      <c r="I86" s="202">
        <f>VLOOKUP(B86,CDM!$I$5:$N$15,3,FALSE)/12</f>
        <v>806318.82816770987</v>
      </c>
      <c r="J86" s="202">
        <f t="shared" si="18"/>
        <v>15848949.82816771</v>
      </c>
      <c r="K86" s="209">
        <v>76397192</v>
      </c>
      <c r="L86" s="202">
        <f>VLOOKUP(B86,CDM!$I$5:$N$15,4,FALSE)/12</f>
        <v>3383288.5545907989</v>
      </c>
      <c r="M86" s="86">
        <f t="shared" si="19"/>
        <v>79780480.554590791</v>
      </c>
      <c r="N86" s="205">
        <v>189110</v>
      </c>
      <c r="O86" s="207">
        <v>1035</v>
      </c>
      <c r="P86" s="210">
        <v>1188321.3999999999</v>
      </c>
      <c r="Q86" s="210">
        <v>2623.4</v>
      </c>
      <c r="R86" s="207">
        <v>17184</v>
      </c>
      <c r="S86" s="205">
        <v>261189</v>
      </c>
      <c r="T86" s="206">
        <v>24</v>
      </c>
      <c r="U86" s="201">
        <v>562</v>
      </c>
      <c r="V86" s="37">
        <f>'Economic (2020 Adj.)'!C98</f>
        <v>713254.1</v>
      </c>
      <c r="W86" s="37">
        <f>'Economic (2020 Adj.)'!D98</f>
        <v>7045.6</v>
      </c>
      <c r="X86" s="37">
        <f>'Economic (2020 Adj.)'!F98</f>
        <v>3213.3</v>
      </c>
      <c r="Y86" s="37">
        <f>'Economic (2020 Adj.)'!H98</f>
        <v>398.1</v>
      </c>
      <c r="Z86" s="37">
        <f>'Economic (2020 Adj.)'!E98</f>
        <v>7018.6</v>
      </c>
      <c r="AA86" s="37">
        <f>'Economic (2020 Adj.)'!G98</f>
        <v>3203.7</v>
      </c>
      <c r="AB86" s="37">
        <f>'Economic (2020 Adj.)'!I98</f>
        <v>397.6</v>
      </c>
      <c r="AC86" s="39">
        <f>Weather!D218</f>
        <v>-0.34193548387096795</v>
      </c>
      <c r="AD86" s="39">
        <f>Weather!E218</f>
        <v>630.59999999999991</v>
      </c>
      <c r="AE86" s="39">
        <f>Weather!F218</f>
        <v>0</v>
      </c>
      <c r="AF86" s="39">
        <f>Weather!G218</f>
        <v>568.60000000000014</v>
      </c>
      <c r="AG86" s="39">
        <f>Weather!H218</f>
        <v>0</v>
      </c>
      <c r="AH86" s="39">
        <f>Weather!I218</f>
        <v>506.60000000000014</v>
      </c>
      <c r="AI86" s="39">
        <f>Weather!J218</f>
        <v>0</v>
      </c>
      <c r="AJ86" s="39">
        <f>Weather!K218</f>
        <v>444.60000000000008</v>
      </c>
      <c r="AK86" s="39">
        <f>Weather!L218</f>
        <v>0</v>
      </c>
      <c r="AL86" s="39">
        <f>Weather!M218</f>
        <v>382.60000000000008</v>
      </c>
      <c r="AM86" s="39">
        <f>Weather!N218</f>
        <v>0</v>
      </c>
      <c r="AN86" s="39">
        <f>Weather!O218</f>
        <v>320.59999999999997</v>
      </c>
      <c r="AO86" s="39">
        <f>Weather!P218</f>
        <v>0</v>
      </c>
      <c r="AP86" s="39">
        <f>Weather!Q218</f>
        <v>258.59999999999997</v>
      </c>
      <c r="AQ86" s="39">
        <f>Weather!R218</f>
        <v>0</v>
      </c>
      <c r="AR86" s="200">
        <v>1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200">
        <v>0</v>
      </c>
      <c r="BD86" s="200">
        <v>0</v>
      </c>
      <c r="BE86" s="200">
        <v>0</v>
      </c>
      <c r="BF86" s="200">
        <v>0</v>
      </c>
      <c r="BG86" s="201">
        <f t="shared" si="20"/>
        <v>85</v>
      </c>
      <c r="BH86" s="200">
        <v>31</v>
      </c>
      <c r="BI86" s="200">
        <v>22</v>
      </c>
      <c r="BJ86" s="159">
        <f t="shared" si="21"/>
        <v>754.06592431042611</v>
      </c>
      <c r="BK86" s="159">
        <f t="shared" si="22"/>
        <v>24.324707235820195</v>
      </c>
      <c r="BL86" s="158">
        <f t="shared" si="23"/>
        <v>1468166.3546323997</v>
      </c>
      <c r="BM86" s="159">
        <f t="shared" si="24"/>
        <v>2988.6761886041318</v>
      </c>
      <c r="BN86" s="159">
        <f t="shared" si="25"/>
        <v>96.408909309810696</v>
      </c>
      <c r="BO86" s="159">
        <f t="shared" si="26"/>
        <v>511256.44606992614</v>
      </c>
      <c r="BP86" s="159">
        <f t="shared" si="27"/>
        <v>77082.589907817193</v>
      </c>
      <c r="BQ86" s="159">
        <f t="shared" si="28"/>
        <v>2486.5351583166835</v>
      </c>
      <c r="BR86" s="159">
        <f t="shared" si="29"/>
        <v>3503.7540867189632</v>
      </c>
      <c r="BS86" s="159">
        <f t="shared" si="30"/>
        <v>2573563.8888577675</v>
      </c>
      <c r="BT86" s="159">
        <f t="shared" si="31"/>
        <v>3626385.4797541271</v>
      </c>
    </row>
    <row r="87" spans="1:72" x14ac:dyDescent="0.2">
      <c r="A87" s="203">
        <v>42767</v>
      </c>
      <c r="B87" s="204">
        <f t="shared" si="16"/>
        <v>2017</v>
      </c>
      <c r="C87" s="202">
        <v>36607845</v>
      </c>
      <c r="D87" s="202">
        <f>VLOOKUP(B87,CDM!$I$5:$N$15,2,FALSE)/12</f>
        <v>2395318.9936043886</v>
      </c>
      <c r="E87" s="202">
        <f t="shared" si="17"/>
        <v>39003163.993604392</v>
      </c>
      <c r="F87" s="205">
        <v>60440</v>
      </c>
      <c r="G87" s="209">
        <v>13349253</v>
      </c>
      <c r="H87" s="205">
        <v>5341</v>
      </c>
      <c r="I87" s="202">
        <f>VLOOKUP(B87,CDM!$I$5:$N$15,3,FALSE)/12</f>
        <v>806318.82816770987</v>
      </c>
      <c r="J87" s="202">
        <f t="shared" si="18"/>
        <v>14155571.82816771</v>
      </c>
      <c r="K87" s="209">
        <v>68237493</v>
      </c>
      <c r="L87" s="202">
        <f>VLOOKUP(B87,CDM!$I$5:$N$15,4,FALSE)/12</f>
        <v>3383288.5545907989</v>
      </c>
      <c r="M87" s="86">
        <f t="shared" si="19"/>
        <v>71620781.554590791</v>
      </c>
      <c r="N87" s="205">
        <v>187278</v>
      </c>
      <c r="O87" s="205">
        <v>999</v>
      </c>
      <c r="P87" s="210">
        <v>990953.3</v>
      </c>
      <c r="Q87" s="210">
        <v>2623.4</v>
      </c>
      <c r="R87" s="207">
        <v>17184</v>
      </c>
      <c r="S87" s="205">
        <v>260089</v>
      </c>
      <c r="T87" s="206">
        <v>24</v>
      </c>
      <c r="U87" s="201">
        <v>562</v>
      </c>
      <c r="V87" s="37">
        <f>'Economic (2020 Adj.)'!C99</f>
        <v>713254.1</v>
      </c>
      <c r="W87" s="37">
        <f>'Economic (2020 Adj.)'!D99</f>
        <v>7060.7</v>
      </c>
      <c r="X87" s="37">
        <f>'Economic (2020 Adj.)'!F99</f>
        <v>3230.3</v>
      </c>
      <c r="Y87" s="37">
        <f>'Economic (2020 Adj.)'!H99</f>
        <v>398.6</v>
      </c>
      <c r="Z87" s="37">
        <f>'Economic (2020 Adj.)'!E99</f>
        <v>6996</v>
      </c>
      <c r="AA87" s="37">
        <f>'Economic (2020 Adj.)'!G99</f>
        <v>3206.5</v>
      </c>
      <c r="AB87" s="37">
        <f>'Economic (2020 Adj.)'!I99</f>
        <v>396.1</v>
      </c>
      <c r="AC87" s="39">
        <f>Weather!D219</f>
        <v>1.1714285714285715</v>
      </c>
      <c r="AD87" s="39">
        <f>Weather!E219</f>
        <v>527.19999999999982</v>
      </c>
      <c r="AE87" s="39">
        <f>Weather!F219</f>
        <v>0</v>
      </c>
      <c r="AF87" s="39">
        <f>Weather!G219</f>
        <v>471.19999999999987</v>
      </c>
      <c r="AG87" s="39">
        <f>Weather!H219</f>
        <v>0</v>
      </c>
      <c r="AH87" s="39">
        <f>Weather!I219</f>
        <v>415.19999999999987</v>
      </c>
      <c r="AI87" s="39">
        <f>Weather!J219</f>
        <v>0</v>
      </c>
      <c r="AJ87" s="39">
        <f>Weather!K219</f>
        <v>359.19999999999993</v>
      </c>
      <c r="AK87" s="39">
        <f>Weather!L219</f>
        <v>0</v>
      </c>
      <c r="AL87" s="39">
        <f>Weather!M219</f>
        <v>303.19999999999993</v>
      </c>
      <c r="AM87" s="39">
        <f>Weather!N219</f>
        <v>0</v>
      </c>
      <c r="AN87" s="39">
        <f>Weather!O219</f>
        <v>247.7</v>
      </c>
      <c r="AO87" s="39">
        <f>Weather!P219</f>
        <v>0.5</v>
      </c>
      <c r="AP87" s="39">
        <f>Weather!Q219</f>
        <v>193.8</v>
      </c>
      <c r="AQ87" s="39">
        <f>Weather!R219</f>
        <v>2.5999999999999996</v>
      </c>
      <c r="AR87" s="200">
        <v>0</v>
      </c>
      <c r="AS87" s="200">
        <v>1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200">
        <v>0</v>
      </c>
      <c r="BD87" s="200">
        <v>0</v>
      </c>
      <c r="BE87" s="200">
        <v>0</v>
      </c>
      <c r="BF87" s="200">
        <v>0</v>
      </c>
      <c r="BG87" s="201">
        <f t="shared" si="20"/>
        <v>86</v>
      </c>
      <c r="BH87" s="200">
        <v>28</v>
      </c>
      <c r="BI87" s="200">
        <v>19</v>
      </c>
      <c r="BJ87" s="159">
        <f t="shared" si="21"/>
        <v>645.32038374593628</v>
      </c>
      <c r="BK87" s="159">
        <f t="shared" si="22"/>
        <v>23.047156562354868</v>
      </c>
      <c r="BL87" s="158">
        <f t="shared" si="23"/>
        <v>1392970.1426287282</v>
      </c>
      <c r="BM87" s="159">
        <f t="shared" si="24"/>
        <v>2650.3598255322431</v>
      </c>
      <c r="BN87" s="159">
        <f t="shared" si="25"/>
        <v>94.655708054722965</v>
      </c>
      <c r="BO87" s="159">
        <f t="shared" si="26"/>
        <v>505556.13672027539</v>
      </c>
      <c r="BP87" s="159">
        <f t="shared" si="27"/>
        <v>71692.474028619414</v>
      </c>
      <c r="BQ87" s="159">
        <f t="shared" si="28"/>
        <v>2560.4455010221218</v>
      </c>
      <c r="BR87" s="159">
        <f t="shared" si="29"/>
        <v>3773.2881067694429</v>
      </c>
      <c r="BS87" s="159">
        <f t="shared" si="30"/>
        <v>2557885.0555210998</v>
      </c>
      <c r="BT87" s="159">
        <f t="shared" si="31"/>
        <v>3769514.8186626732</v>
      </c>
    </row>
    <row r="88" spans="1:72" x14ac:dyDescent="0.2">
      <c r="A88" s="203">
        <v>42795</v>
      </c>
      <c r="B88" s="204">
        <f t="shared" si="16"/>
        <v>2017</v>
      </c>
      <c r="C88" s="202">
        <v>38263912</v>
      </c>
      <c r="D88" s="202">
        <f>VLOOKUP(B88,CDM!$I$5:$N$15,2,FALSE)/12</f>
        <v>2395318.9936043886</v>
      </c>
      <c r="E88" s="202">
        <f t="shared" si="17"/>
        <v>40659230.993604392</v>
      </c>
      <c r="F88" s="207">
        <v>60475</v>
      </c>
      <c r="G88" s="209">
        <v>14302608</v>
      </c>
      <c r="H88" s="207">
        <v>5342</v>
      </c>
      <c r="I88" s="202">
        <f>VLOOKUP(B88,CDM!$I$5:$N$15,3,FALSE)/12</f>
        <v>806318.82816770987</v>
      </c>
      <c r="J88" s="202">
        <f t="shared" si="18"/>
        <v>15108926.82816771</v>
      </c>
      <c r="K88" s="209">
        <v>75471623</v>
      </c>
      <c r="L88" s="202">
        <f>VLOOKUP(B88,CDM!$I$5:$N$15,4,FALSE)/12</f>
        <v>3383288.5545907989</v>
      </c>
      <c r="M88" s="86">
        <f t="shared" si="19"/>
        <v>78854911.554590791</v>
      </c>
      <c r="N88" s="205">
        <v>182686</v>
      </c>
      <c r="O88" s="207">
        <v>1000</v>
      </c>
      <c r="P88" s="210">
        <v>977923.9</v>
      </c>
      <c r="Q88" s="210">
        <v>2623.4</v>
      </c>
      <c r="R88" s="205">
        <v>17184</v>
      </c>
      <c r="S88" s="205">
        <v>261919</v>
      </c>
      <c r="T88" s="206">
        <v>24</v>
      </c>
      <c r="U88" s="201">
        <v>562</v>
      </c>
      <c r="V88" s="37">
        <f>'Economic (2020 Adj.)'!C100</f>
        <v>713254.1</v>
      </c>
      <c r="W88" s="37">
        <f>'Economic (2020 Adj.)'!D100</f>
        <v>7074.2</v>
      </c>
      <c r="X88" s="37">
        <f>'Economic (2020 Adj.)'!F100</f>
        <v>3247.6</v>
      </c>
      <c r="Y88" s="37">
        <f>'Economic (2020 Adj.)'!H100</f>
        <v>402</v>
      </c>
      <c r="Z88" s="37">
        <f>'Economic (2020 Adj.)'!E100</f>
        <v>6972</v>
      </c>
      <c r="AA88" s="37">
        <f>'Economic (2020 Adj.)'!G100</f>
        <v>3204.7</v>
      </c>
      <c r="AB88" s="37">
        <f>'Economic (2020 Adj.)'!I100</f>
        <v>396.5</v>
      </c>
      <c r="AC88" s="39">
        <f>Weather!D220</f>
        <v>0.54193548387096779</v>
      </c>
      <c r="AD88" s="39">
        <f>Weather!E220</f>
        <v>603.20000000000005</v>
      </c>
      <c r="AE88" s="39">
        <f>Weather!F220</f>
        <v>0</v>
      </c>
      <c r="AF88" s="39">
        <f>Weather!G220</f>
        <v>541.20000000000005</v>
      </c>
      <c r="AG88" s="39">
        <f>Weather!H220</f>
        <v>0</v>
      </c>
      <c r="AH88" s="39">
        <f>Weather!I220</f>
        <v>479.2</v>
      </c>
      <c r="AI88" s="39">
        <f>Weather!J220</f>
        <v>0</v>
      </c>
      <c r="AJ88" s="39">
        <f>Weather!K220</f>
        <v>417.20000000000005</v>
      </c>
      <c r="AK88" s="39">
        <f>Weather!L220</f>
        <v>0</v>
      </c>
      <c r="AL88" s="39">
        <f>Weather!M220</f>
        <v>355.20000000000005</v>
      </c>
      <c r="AM88" s="39">
        <f>Weather!N220</f>
        <v>0</v>
      </c>
      <c r="AN88" s="39">
        <f>Weather!O220</f>
        <v>293.40000000000003</v>
      </c>
      <c r="AO88" s="39">
        <f>Weather!P220</f>
        <v>0.19999999999999929</v>
      </c>
      <c r="AP88" s="39">
        <f>Weather!Q220</f>
        <v>234.70000000000002</v>
      </c>
      <c r="AQ88" s="39">
        <f>Weather!R220</f>
        <v>3.4999999999999982</v>
      </c>
      <c r="AR88" s="200">
        <v>0</v>
      </c>
      <c r="AS88" s="200">
        <v>0</v>
      </c>
      <c r="AT88" s="200">
        <v>1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200">
        <v>0</v>
      </c>
      <c r="BD88" s="200">
        <v>1</v>
      </c>
      <c r="BE88" s="200">
        <v>0</v>
      </c>
      <c r="BF88" s="200">
        <v>1</v>
      </c>
      <c r="BG88" s="201">
        <f t="shared" si="20"/>
        <v>87</v>
      </c>
      <c r="BH88" s="200">
        <v>31</v>
      </c>
      <c r="BI88" s="200">
        <v>23</v>
      </c>
      <c r="BJ88" s="159">
        <f t="shared" si="21"/>
        <v>672.33122767431814</v>
      </c>
      <c r="BK88" s="159">
        <f t="shared" si="22"/>
        <v>21.688104118526393</v>
      </c>
      <c r="BL88" s="158">
        <f t="shared" si="23"/>
        <v>1311588.0965678836</v>
      </c>
      <c r="BM88" s="159">
        <f t="shared" si="24"/>
        <v>2828.3277476914473</v>
      </c>
      <c r="BN88" s="159">
        <f t="shared" si="25"/>
        <v>91.236378957788617</v>
      </c>
      <c r="BO88" s="159">
        <f t="shared" si="26"/>
        <v>487384.73639250681</v>
      </c>
      <c r="BP88" s="159">
        <f t="shared" si="27"/>
        <v>78854.911554590784</v>
      </c>
      <c r="BQ88" s="159">
        <f t="shared" si="28"/>
        <v>2543.7068243416384</v>
      </c>
      <c r="BR88" s="159">
        <f t="shared" si="29"/>
        <v>3428.4744154169907</v>
      </c>
      <c r="BS88" s="159">
        <f t="shared" si="30"/>
        <v>2543706.8243416385</v>
      </c>
      <c r="BT88" s="159">
        <f t="shared" si="31"/>
        <v>3428474.4154169909</v>
      </c>
    </row>
    <row r="89" spans="1:72" x14ac:dyDescent="0.2">
      <c r="A89" s="203">
        <v>42826</v>
      </c>
      <c r="B89" s="204">
        <f t="shared" si="16"/>
        <v>2017</v>
      </c>
      <c r="C89" s="202">
        <v>33970409</v>
      </c>
      <c r="D89" s="202">
        <f>VLOOKUP(B89,CDM!$I$5:$N$15,2,FALSE)/12</f>
        <v>2395318.9936043886</v>
      </c>
      <c r="E89" s="202">
        <f t="shared" si="17"/>
        <v>36365727.993604392</v>
      </c>
      <c r="F89" s="207">
        <v>60471</v>
      </c>
      <c r="G89" s="209">
        <v>12843245</v>
      </c>
      <c r="H89" s="207">
        <v>5344</v>
      </c>
      <c r="I89" s="202">
        <f>VLOOKUP(B89,CDM!$I$5:$N$15,3,FALSE)/12</f>
        <v>806318.82816770987</v>
      </c>
      <c r="J89" s="202">
        <f t="shared" si="18"/>
        <v>13649563.82816771</v>
      </c>
      <c r="K89" s="209">
        <v>68114633</v>
      </c>
      <c r="L89" s="202">
        <f>VLOOKUP(B89,CDM!$I$5:$N$15,4,FALSE)/12</f>
        <v>3383288.5545907989</v>
      </c>
      <c r="M89" s="86">
        <f t="shared" si="19"/>
        <v>71497921.554590791</v>
      </c>
      <c r="N89" s="205">
        <v>189895</v>
      </c>
      <c r="O89" s="207">
        <v>1000</v>
      </c>
      <c r="P89" s="210">
        <v>829657.1</v>
      </c>
      <c r="Q89" s="210">
        <v>2623.4</v>
      </c>
      <c r="R89" s="207">
        <v>17184</v>
      </c>
      <c r="S89" s="205">
        <v>259900</v>
      </c>
      <c r="T89" s="206">
        <v>24</v>
      </c>
      <c r="U89" s="201">
        <v>562</v>
      </c>
      <c r="V89" s="37">
        <f>'Economic (2020 Adj.)'!C101</f>
        <v>713254.1</v>
      </c>
      <c r="W89" s="37">
        <f>'Economic (2020 Adj.)'!D101</f>
        <v>7074.8</v>
      </c>
      <c r="X89" s="37">
        <f>'Economic (2020 Adj.)'!F101</f>
        <v>3257.7</v>
      </c>
      <c r="Y89" s="37">
        <f>'Economic (2020 Adj.)'!H101</f>
        <v>411</v>
      </c>
      <c r="Z89" s="37">
        <f>'Economic (2020 Adj.)'!E101</f>
        <v>6982.8</v>
      </c>
      <c r="AA89" s="37">
        <f>'Economic (2020 Adj.)'!G101</f>
        <v>3222.4</v>
      </c>
      <c r="AB89" s="37">
        <f>'Economic (2020 Adj.)'!I101</f>
        <v>406.8</v>
      </c>
      <c r="AC89" s="39">
        <f>Weather!D221</f>
        <v>8.9300000000000015</v>
      </c>
      <c r="AD89" s="39">
        <f>Weather!E221</f>
        <v>332.09999999999991</v>
      </c>
      <c r="AE89" s="39">
        <f>Weather!F221</f>
        <v>0</v>
      </c>
      <c r="AF89" s="39">
        <f>Weather!G221</f>
        <v>272.09999999999997</v>
      </c>
      <c r="AG89" s="39">
        <f>Weather!H221</f>
        <v>0</v>
      </c>
      <c r="AH89" s="39">
        <f>Weather!I221</f>
        <v>213</v>
      </c>
      <c r="AI89" s="39">
        <f>Weather!J221</f>
        <v>0.89999999999999858</v>
      </c>
      <c r="AJ89" s="39">
        <f>Weather!K221</f>
        <v>156.79999999999998</v>
      </c>
      <c r="AK89" s="39">
        <f>Weather!L221</f>
        <v>4.6999999999999993</v>
      </c>
      <c r="AL89" s="39">
        <f>Weather!M221</f>
        <v>107.10000000000002</v>
      </c>
      <c r="AM89" s="39">
        <f>Weather!N221</f>
        <v>15</v>
      </c>
      <c r="AN89" s="39">
        <f>Weather!O221</f>
        <v>65.800000000000011</v>
      </c>
      <c r="AO89" s="39">
        <f>Weather!P221</f>
        <v>33.700000000000003</v>
      </c>
      <c r="AP89" s="39">
        <f>Weather!Q221</f>
        <v>29.499999999999996</v>
      </c>
      <c r="AQ89" s="39">
        <f>Weather!R221</f>
        <v>57.4</v>
      </c>
      <c r="AR89" s="200">
        <v>0</v>
      </c>
      <c r="AS89" s="200">
        <v>0</v>
      </c>
      <c r="AT89" s="200">
        <v>0</v>
      </c>
      <c r="AU89" s="200">
        <v>1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200">
        <v>0</v>
      </c>
      <c r="BD89" s="200">
        <v>1</v>
      </c>
      <c r="BE89" s="200">
        <v>0</v>
      </c>
      <c r="BF89" s="200">
        <v>1</v>
      </c>
      <c r="BG89" s="201">
        <f t="shared" si="20"/>
        <v>88</v>
      </c>
      <c r="BH89" s="200">
        <v>30</v>
      </c>
      <c r="BI89" s="200">
        <v>19</v>
      </c>
      <c r="BJ89" s="159">
        <f t="shared" si="21"/>
        <v>601.37467535850885</v>
      </c>
      <c r="BK89" s="159">
        <f t="shared" si="22"/>
        <v>20.045822511950295</v>
      </c>
      <c r="BL89" s="158">
        <f t="shared" si="23"/>
        <v>1212190.9331201464</v>
      </c>
      <c r="BM89" s="159">
        <f t="shared" si="24"/>
        <v>2554.184848085275</v>
      </c>
      <c r="BN89" s="159">
        <f t="shared" si="25"/>
        <v>85.139494936175836</v>
      </c>
      <c r="BO89" s="159">
        <f t="shared" si="26"/>
        <v>454985.4609389237</v>
      </c>
      <c r="BP89" s="159">
        <f t="shared" si="27"/>
        <v>71497.921554590794</v>
      </c>
      <c r="BQ89" s="159">
        <f t="shared" si="28"/>
        <v>2383.2640518196931</v>
      </c>
      <c r="BR89" s="159">
        <f t="shared" si="29"/>
        <v>3763.0485028731996</v>
      </c>
      <c r="BS89" s="159">
        <f t="shared" si="30"/>
        <v>2383264.0518196928</v>
      </c>
      <c r="BT89" s="159">
        <f t="shared" si="31"/>
        <v>3763048.5028731995</v>
      </c>
    </row>
    <row r="90" spans="1:72" x14ac:dyDescent="0.2">
      <c r="A90" s="203">
        <v>42856</v>
      </c>
      <c r="B90" s="204">
        <f t="shared" si="16"/>
        <v>2017</v>
      </c>
      <c r="C90" s="202">
        <v>36857170</v>
      </c>
      <c r="D90" s="202">
        <f>VLOOKUP(B90,CDM!$I$5:$N$15,2,FALSE)/12</f>
        <v>2395318.9936043886</v>
      </c>
      <c r="E90" s="202">
        <f t="shared" si="17"/>
        <v>39252488.993604392</v>
      </c>
      <c r="F90" s="205">
        <v>60529</v>
      </c>
      <c r="G90" s="209">
        <v>13045355</v>
      </c>
      <c r="H90" s="205">
        <v>5341</v>
      </c>
      <c r="I90" s="202">
        <f>VLOOKUP(B90,CDM!$I$5:$N$15,3,FALSE)/12</f>
        <v>806318.82816770987</v>
      </c>
      <c r="J90" s="202">
        <f t="shared" si="18"/>
        <v>13851673.82816771</v>
      </c>
      <c r="K90" s="209">
        <v>72074085</v>
      </c>
      <c r="L90" s="202">
        <f>VLOOKUP(B90,CDM!$I$5:$N$15,4,FALSE)/12</f>
        <v>3383288.5545907989</v>
      </c>
      <c r="M90" s="86">
        <f t="shared" si="19"/>
        <v>75457373.554590791</v>
      </c>
      <c r="N90" s="205">
        <v>187094</v>
      </c>
      <c r="O90" s="205">
        <v>997</v>
      </c>
      <c r="P90" s="210">
        <v>755282.8</v>
      </c>
      <c r="Q90" s="210">
        <v>2623.4</v>
      </c>
      <c r="R90" s="207">
        <v>17184</v>
      </c>
      <c r="S90" s="205">
        <v>260353</v>
      </c>
      <c r="T90" s="206">
        <v>24</v>
      </c>
      <c r="U90" s="201">
        <v>561</v>
      </c>
      <c r="V90" s="37">
        <f>'Economic (2020 Adj.)'!C102</f>
        <v>713254.1</v>
      </c>
      <c r="W90" s="37">
        <f>'Economic (2020 Adj.)'!D102</f>
        <v>7080.7</v>
      </c>
      <c r="X90" s="37">
        <f>'Economic (2020 Adj.)'!F102</f>
        <v>3266.8</v>
      </c>
      <c r="Y90" s="37">
        <f>'Economic (2020 Adj.)'!H102</f>
        <v>416.7</v>
      </c>
      <c r="Z90" s="37">
        <f>'Economic (2020 Adj.)'!E102</f>
        <v>7047.4</v>
      </c>
      <c r="AA90" s="37">
        <f>'Economic (2020 Adj.)'!G102</f>
        <v>3255.9</v>
      </c>
      <c r="AB90" s="37">
        <f>'Economic (2020 Adj.)'!I102</f>
        <v>414.8</v>
      </c>
      <c r="AC90" s="39">
        <f>Weather!D222</f>
        <v>11.783870967741937</v>
      </c>
      <c r="AD90" s="39">
        <f>Weather!E222</f>
        <v>258.59999999999997</v>
      </c>
      <c r="AE90" s="39">
        <f>Weather!F222</f>
        <v>3.8999999999999986</v>
      </c>
      <c r="AF90" s="39">
        <f>Weather!G222</f>
        <v>200.5</v>
      </c>
      <c r="AG90" s="39">
        <f>Weather!H222</f>
        <v>7.7999999999999972</v>
      </c>
      <c r="AH90" s="39">
        <f>Weather!I222</f>
        <v>147.99999999999997</v>
      </c>
      <c r="AI90" s="39">
        <f>Weather!J222</f>
        <v>17.299999999999997</v>
      </c>
      <c r="AJ90" s="39">
        <f>Weather!K222</f>
        <v>98.600000000000009</v>
      </c>
      <c r="AK90" s="39">
        <f>Weather!L222</f>
        <v>29.9</v>
      </c>
      <c r="AL90" s="39">
        <f>Weather!M222</f>
        <v>57.899999999999991</v>
      </c>
      <c r="AM90" s="39">
        <f>Weather!N222</f>
        <v>51.199999999999996</v>
      </c>
      <c r="AN90" s="39">
        <f>Weather!O222</f>
        <v>25.700000000000003</v>
      </c>
      <c r="AO90" s="39">
        <f>Weather!P222</f>
        <v>81</v>
      </c>
      <c r="AP90" s="39">
        <f>Weather!Q222</f>
        <v>6.8000000000000007</v>
      </c>
      <c r="AQ90" s="39">
        <f>Weather!R222</f>
        <v>124.1</v>
      </c>
      <c r="AR90" s="200">
        <v>0</v>
      </c>
      <c r="AS90" s="200">
        <v>0</v>
      </c>
      <c r="AT90" s="200">
        <v>0</v>
      </c>
      <c r="AU90" s="200">
        <v>0</v>
      </c>
      <c r="AV90" s="200">
        <v>1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200">
        <v>0</v>
      </c>
      <c r="BD90" s="200">
        <v>1</v>
      </c>
      <c r="BE90" s="200">
        <v>0</v>
      </c>
      <c r="BF90" s="200">
        <v>1</v>
      </c>
      <c r="BG90" s="201">
        <f t="shared" si="20"/>
        <v>89</v>
      </c>
      <c r="BH90" s="200">
        <v>31</v>
      </c>
      <c r="BI90" s="200">
        <v>22</v>
      </c>
      <c r="BJ90" s="159">
        <f t="shared" si="21"/>
        <v>648.49062422317218</v>
      </c>
      <c r="BK90" s="159">
        <f t="shared" si="22"/>
        <v>20.919052394295878</v>
      </c>
      <c r="BL90" s="158">
        <f t="shared" si="23"/>
        <v>1266209.3223743353</v>
      </c>
      <c r="BM90" s="159">
        <f t="shared" si="24"/>
        <v>2593.4607429634357</v>
      </c>
      <c r="BN90" s="159">
        <f t="shared" si="25"/>
        <v>83.660023966562434</v>
      </c>
      <c r="BO90" s="159">
        <f t="shared" si="26"/>
        <v>446828.18800541002</v>
      </c>
      <c r="BP90" s="159">
        <f t="shared" si="27"/>
        <v>75684.426835096077</v>
      </c>
      <c r="BQ90" s="159">
        <f t="shared" si="28"/>
        <v>2441.4331237127767</v>
      </c>
      <c r="BR90" s="159">
        <f t="shared" si="29"/>
        <v>3440.2012197770946</v>
      </c>
      <c r="BS90" s="159">
        <f t="shared" si="30"/>
        <v>2434108.8243416385</v>
      </c>
      <c r="BT90" s="159">
        <f t="shared" si="31"/>
        <v>3429880.6161177633</v>
      </c>
    </row>
    <row r="91" spans="1:72" x14ac:dyDescent="0.2">
      <c r="A91" s="203">
        <v>42887</v>
      </c>
      <c r="B91" s="204">
        <f t="shared" si="16"/>
        <v>2017</v>
      </c>
      <c r="C91" s="202">
        <v>45233408</v>
      </c>
      <c r="D91" s="202">
        <f>VLOOKUP(B91,CDM!$I$5:$N$15,2,FALSE)/12</f>
        <v>2395318.9936043886</v>
      </c>
      <c r="E91" s="202">
        <f t="shared" si="17"/>
        <v>47628726.993604392</v>
      </c>
      <c r="F91" s="207">
        <v>60518</v>
      </c>
      <c r="G91" s="209">
        <v>13634874</v>
      </c>
      <c r="H91" s="207">
        <v>5339</v>
      </c>
      <c r="I91" s="202">
        <f>VLOOKUP(B91,CDM!$I$5:$N$15,3,FALSE)/12</f>
        <v>806318.82816770987</v>
      </c>
      <c r="J91" s="202">
        <f t="shared" si="18"/>
        <v>14441192.82816771</v>
      </c>
      <c r="K91" s="209">
        <v>75251236</v>
      </c>
      <c r="L91" s="202">
        <f>VLOOKUP(B91,CDM!$I$5:$N$15,4,FALSE)/12</f>
        <v>3383288.5545907989</v>
      </c>
      <c r="M91" s="86">
        <f t="shared" si="19"/>
        <v>78634524.554590791</v>
      </c>
      <c r="N91" s="205">
        <v>201444</v>
      </c>
      <c r="O91" s="207">
        <v>1001</v>
      </c>
      <c r="P91" s="210">
        <v>681040</v>
      </c>
      <c r="Q91" s="210">
        <v>2623.4</v>
      </c>
      <c r="R91" s="205">
        <v>17184</v>
      </c>
      <c r="S91" s="205">
        <v>259791</v>
      </c>
      <c r="T91" s="206">
        <v>24</v>
      </c>
      <c r="U91" s="201">
        <v>561</v>
      </c>
      <c r="V91" s="37">
        <f>'Economic (2020 Adj.)'!C103</f>
        <v>713254.1</v>
      </c>
      <c r="W91" s="37">
        <f>'Economic (2020 Adj.)'!D103</f>
        <v>7085.4</v>
      </c>
      <c r="X91" s="37">
        <f>'Economic (2020 Adj.)'!F103</f>
        <v>3268.7</v>
      </c>
      <c r="Y91" s="37">
        <f>'Economic (2020 Adj.)'!H103</f>
        <v>417.8</v>
      </c>
      <c r="Z91" s="37">
        <f>'Economic (2020 Adj.)'!E103</f>
        <v>7129.6</v>
      </c>
      <c r="AA91" s="37">
        <f>'Economic (2020 Adj.)'!G103</f>
        <v>3289.1</v>
      </c>
      <c r="AB91" s="37">
        <f>'Economic (2020 Adj.)'!I103</f>
        <v>419.3</v>
      </c>
      <c r="AC91" s="39">
        <f>Weather!D223</f>
        <v>19.303333333333331</v>
      </c>
      <c r="AD91" s="39">
        <f>Weather!E223</f>
        <v>57.4</v>
      </c>
      <c r="AE91" s="39">
        <f>Weather!F223</f>
        <v>36.5</v>
      </c>
      <c r="AF91" s="39">
        <f>Weather!G223</f>
        <v>29.300000000000004</v>
      </c>
      <c r="AG91" s="39">
        <f>Weather!H223</f>
        <v>68.399999999999991</v>
      </c>
      <c r="AH91" s="39">
        <f>Weather!I223</f>
        <v>8.9000000000000021</v>
      </c>
      <c r="AI91" s="39">
        <f>Weather!J223</f>
        <v>107.99999999999999</v>
      </c>
      <c r="AJ91" s="39">
        <f>Weather!K223</f>
        <v>0</v>
      </c>
      <c r="AK91" s="39">
        <f>Weather!L223</f>
        <v>159.10000000000002</v>
      </c>
      <c r="AL91" s="39">
        <f>Weather!M223</f>
        <v>0</v>
      </c>
      <c r="AM91" s="39">
        <f>Weather!N223</f>
        <v>219.10000000000002</v>
      </c>
      <c r="AN91" s="39">
        <f>Weather!O223</f>
        <v>0</v>
      </c>
      <c r="AO91" s="39">
        <f>Weather!P223</f>
        <v>279.10000000000002</v>
      </c>
      <c r="AP91" s="39">
        <f>Weather!Q223</f>
        <v>0</v>
      </c>
      <c r="AQ91" s="39">
        <f>Weather!R223</f>
        <v>339.09999999999997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1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200">
        <v>0</v>
      </c>
      <c r="BD91" s="200">
        <v>0</v>
      </c>
      <c r="BE91" s="200">
        <v>0</v>
      </c>
      <c r="BF91" s="200">
        <v>0</v>
      </c>
      <c r="BG91" s="201">
        <f t="shared" si="20"/>
        <v>90</v>
      </c>
      <c r="BH91" s="200">
        <v>30</v>
      </c>
      <c r="BI91" s="200">
        <v>22</v>
      </c>
      <c r="BJ91" s="159">
        <f t="shared" si="21"/>
        <v>787.01753186827705</v>
      </c>
      <c r="BK91" s="159">
        <f t="shared" si="22"/>
        <v>26.233917728942568</v>
      </c>
      <c r="BL91" s="158">
        <f t="shared" si="23"/>
        <v>1587624.2331201464</v>
      </c>
      <c r="BM91" s="159">
        <f t="shared" si="24"/>
        <v>2704.8497524195</v>
      </c>
      <c r="BN91" s="159">
        <f t="shared" si="25"/>
        <v>90.161658413983332</v>
      </c>
      <c r="BO91" s="159">
        <f t="shared" si="26"/>
        <v>481373.094272257</v>
      </c>
      <c r="BP91" s="159">
        <f t="shared" si="27"/>
        <v>78555.96858600479</v>
      </c>
      <c r="BQ91" s="159">
        <f t="shared" si="28"/>
        <v>2618.5322862001599</v>
      </c>
      <c r="BR91" s="159">
        <f t="shared" si="29"/>
        <v>3570.7258448183998</v>
      </c>
      <c r="BS91" s="159">
        <f t="shared" si="30"/>
        <v>2621150.8184863599</v>
      </c>
      <c r="BT91" s="159">
        <f t="shared" si="31"/>
        <v>3574296.5706632179</v>
      </c>
    </row>
    <row r="92" spans="1:72" x14ac:dyDescent="0.2">
      <c r="A92" s="203">
        <v>42917</v>
      </c>
      <c r="B92" s="204">
        <f t="shared" si="16"/>
        <v>2017</v>
      </c>
      <c r="C92" s="202">
        <v>53399843</v>
      </c>
      <c r="D92" s="202">
        <f>VLOOKUP(B92,CDM!$I$5:$N$15,2,FALSE)/12</f>
        <v>2395318.9936043886</v>
      </c>
      <c r="E92" s="202">
        <f t="shared" si="17"/>
        <v>55795161.993604392</v>
      </c>
      <c r="F92" s="207">
        <v>60509</v>
      </c>
      <c r="G92" s="209">
        <v>14948502</v>
      </c>
      <c r="H92" s="207">
        <v>5337</v>
      </c>
      <c r="I92" s="202">
        <f>VLOOKUP(B92,CDM!$I$5:$N$15,3,FALSE)/12</f>
        <v>806318.82816770987</v>
      </c>
      <c r="J92" s="202">
        <f t="shared" si="18"/>
        <v>15754820.82816771</v>
      </c>
      <c r="K92" s="209">
        <v>79040629</v>
      </c>
      <c r="L92" s="202">
        <f>VLOOKUP(B92,CDM!$I$5:$N$15,4,FALSE)/12</f>
        <v>3383288.5545907989</v>
      </c>
      <c r="M92" s="86">
        <f t="shared" si="19"/>
        <v>82423917.554590791</v>
      </c>
      <c r="N92" s="205">
        <v>210283</v>
      </c>
      <c r="O92" s="207">
        <v>1001</v>
      </c>
      <c r="P92" s="210">
        <v>731410</v>
      </c>
      <c r="Q92" s="210">
        <v>2623.4</v>
      </c>
      <c r="R92" s="207">
        <v>17184</v>
      </c>
      <c r="S92" s="205">
        <v>260353</v>
      </c>
      <c r="T92" s="206">
        <v>24</v>
      </c>
      <c r="U92" s="201">
        <v>561</v>
      </c>
      <c r="V92" s="37">
        <f>'Economic (2020 Adj.)'!C104</f>
        <v>713254.1</v>
      </c>
      <c r="W92" s="37">
        <f>'Economic (2020 Adj.)'!D104</f>
        <v>7099.9</v>
      </c>
      <c r="X92" s="37">
        <f>'Economic (2020 Adj.)'!F104</f>
        <v>3270</v>
      </c>
      <c r="Y92" s="37">
        <f>'Economic (2020 Adj.)'!H104</f>
        <v>421.3</v>
      </c>
      <c r="Z92" s="37">
        <f>'Economic (2020 Adj.)'!E104</f>
        <v>7195</v>
      </c>
      <c r="AA92" s="37">
        <f>'Economic (2020 Adj.)'!G104</f>
        <v>3308.7</v>
      </c>
      <c r="AB92" s="37">
        <f>'Economic (2020 Adj.)'!I104</f>
        <v>422.9</v>
      </c>
      <c r="AC92" s="39">
        <f>Weather!D224</f>
        <v>21.661290322580644</v>
      </c>
      <c r="AD92" s="39">
        <f>Weather!E224</f>
        <v>5.3999999999999986</v>
      </c>
      <c r="AE92" s="39">
        <f>Weather!F224</f>
        <v>56.9</v>
      </c>
      <c r="AF92" s="39">
        <f>Weather!G224</f>
        <v>0</v>
      </c>
      <c r="AG92" s="39">
        <f>Weather!H224</f>
        <v>113.49999999999997</v>
      </c>
      <c r="AH92" s="39">
        <f>Weather!I224</f>
        <v>0</v>
      </c>
      <c r="AI92" s="39">
        <f>Weather!J224</f>
        <v>175.5</v>
      </c>
      <c r="AJ92" s="39">
        <f>Weather!K224</f>
        <v>0</v>
      </c>
      <c r="AK92" s="39">
        <f>Weather!L224</f>
        <v>237.5</v>
      </c>
      <c r="AL92" s="39">
        <f>Weather!M224</f>
        <v>0</v>
      </c>
      <c r="AM92" s="39">
        <f>Weather!N224</f>
        <v>299.50000000000006</v>
      </c>
      <c r="AN92" s="39">
        <f>Weather!O224</f>
        <v>0</v>
      </c>
      <c r="AO92" s="39">
        <f>Weather!P224</f>
        <v>361.50000000000011</v>
      </c>
      <c r="AP92" s="39">
        <f>Weather!Q224</f>
        <v>0</v>
      </c>
      <c r="AQ92" s="39">
        <f>Weather!R224</f>
        <v>423.50000000000011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1</v>
      </c>
      <c r="AY92" s="200">
        <v>0</v>
      </c>
      <c r="AZ92" s="200">
        <v>0</v>
      </c>
      <c r="BA92" s="200">
        <v>0</v>
      </c>
      <c r="BB92" s="200">
        <v>0</v>
      </c>
      <c r="BC92" s="200">
        <v>0</v>
      </c>
      <c r="BD92" s="200">
        <v>0</v>
      </c>
      <c r="BE92" s="200">
        <v>0</v>
      </c>
      <c r="BF92" s="200">
        <v>0</v>
      </c>
      <c r="BG92" s="201">
        <f t="shared" si="20"/>
        <v>91</v>
      </c>
      <c r="BH92" s="200">
        <v>31</v>
      </c>
      <c r="BI92" s="200">
        <v>20</v>
      </c>
      <c r="BJ92" s="159">
        <f t="shared" si="21"/>
        <v>922.09691109759524</v>
      </c>
      <c r="BK92" s="159">
        <f t="shared" si="22"/>
        <v>29.745061648309523</v>
      </c>
      <c r="BL92" s="158">
        <f t="shared" si="23"/>
        <v>1799843.935277561</v>
      </c>
      <c r="BM92" s="159">
        <f t="shared" si="24"/>
        <v>2951.9994056900337</v>
      </c>
      <c r="BN92" s="159">
        <f t="shared" si="25"/>
        <v>95.225787280323672</v>
      </c>
      <c r="BO92" s="159">
        <f t="shared" si="26"/>
        <v>508220.02671508741</v>
      </c>
      <c r="BP92" s="159">
        <f t="shared" si="27"/>
        <v>82341.575978612178</v>
      </c>
      <c r="BQ92" s="159">
        <f t="shared" si="28"/>
        <v>2656.1798702778124</v>
      </c>
      <c r="BR92" s="159">
        <f t="shared" si="29"/>
        <v>4117.0787989306091</v>
      </c>
      <c r="BS92" s="159">
        <f t="shared" si="30"/>
        <v>2658836.0501480899</v>
      </c>
      <c r="BT92" s="159">
        <f t="shared" si="31"/>
        <v>4121195.8777295398</v>
      </c>
    </row>
    <row r="93" spans="1:72" x14ac:dyDescent="0.2">
      <c r="A93" s="203">
        <v>42948</v>
      </c>
      <c r="B93" s="204">
        <f t="shared" si="16"/>
        <v>2017</v>
      </c>
      <c r="C93" s="202">
        <v>50059809</v>
      </c>
      <c r="D93" s="202">
        <f>VLOOKUP(B93,CDM!$I$5:$N$15,2,FALSE)/12</f>
        <v>2395318.9936043886</v>
      </c>
      <c r="E93" s="202">
        <f t="shared" si="17"/>
        <v>52455127.993604392</v>
      </c>
      <c r="F93" s="205">
        <v>60503</v>
      </c>
      <c r="G93" s="209">
        <v>14562677</v>
      </c>
      <c r="H93" s="205">
        <v>5344</v>
      </c>
      <c r="I93" s="202">
        <f>VLOOKUP(B93,CDM!$I$5:$N$15,3,FALSE)/12</f>
        <v>806318.82816770987</v>
      </c>
      <c r="J93" s="202">
        <f t="shared" si="18"/>
        <v>15368995.82816771</v>
      </c>
      <c r="K93" s="209">
        <v>78939288</v>
      </c>
      <c r="L93" s="202">
        <f>VLOOKUP(B93,CDM!$I$5:$N$15,4,FALSE)/12</f>
        <v>3383288.5545907989</v>
      </c>
      <c r="M93" s="86">
        <f t="shared" si="19"/>
        <v>82322576.554590791</v>
      </c>
      <c r="N93" s="205">
        <v>205394</v>
      </c>
      <c r="O93" s="205">
        <v>1002</v>
      </c>
      <c r="P93" s="210">
        <v>822705</v>
      </c>
      <c r="Q93" s="210">
        <v>2623.4</v>
      </c>
      <c r="R93" s="207">
        <v>17184</v>
      </c>
      <c r="S93" s="205">
        <v>260072</v>
      </c>
      <c r="T93" s="206">
        <v>24</v>
      </c>
      <c r="U93" s="201">
        <v>561</v>
      </c>
      <c r="V93" s="37">
        <f>'Economic (2020 Adj.)'!C105</f>
        <v>713254.1</v>
      </c>
      <c r="W93" s="37">
        <f>'Economic (2020 Adj.)'!D105</f>
        <v>7121.3</v>
      </c>
      <c r="X93" s="37">
        <f>'Economic (2020 Adj.)'!F105</f>
        <v>3278.6</v>
      </c>
      <c r="Y93" s="37">
        <f>'Economic (2020 Adj.)'!H105</f>
        <v>427.8</v>
      </c>
      <c r="Z93" s="37">
        <f>'Economic (2020 Adj.)'!E105</f>
        <v>7213.7</v>
      </c>
      <c r="AA93" s="37">
        <f>'Economic (2020 Adj.)'!G105</f>
        <v>3315.2</v>
      </c>
      <c r="AB93" s="37">
        <f>'Economic (2020 Adj.)'!I105</f>
        <v>429.1</v>
      </c>
      <c r="AC93" s="39">
        <f>Weather!D225</f>
        <v>20.522580645161295</v>
      </c>
      <c r="AD93" s="39">
        <f>Weather!E225</f>
        <v>26.599999999999994</v>
      </c>
      <c r="AE93" s="39">
        <f>Weather!F225</f>
        <v>42.8</v>
      </c>
      <c r="AF93" s="39">
        <f>Weather!G225</f>
        <v>7.1999999999999993</v>
      </c>
      <c r="AG93" s="39">
        <f>Weather!H225</f>
        <v>85.4</v>
      </c>
      <c r="AH93" s="39">
        <f>Weather!I225</f>
        <v>0</v>
      </c>
      <c r="AI93" s="39">
        <f>Weather!J225</f>
        <v>140.19999999999999</v>
      </c>
      <c r="AJ93" s="39">
        <f>Weather!K225</f>
        <v>0</v>
      </c>
      <c r="AK93" s="39">
        <f>Weather!L225</f>
        <v>202.19999999999996</v>
      </c>
      <c r="AL93" s="39">
        <f>Weather!M225</f>
        <v>0</v>
      </c>
      <c r="AM93" s="39">
        <f>Weather!N225</f>
        <v>264.2</v>
      </c>
      <c r="AN93" s="39">
        <f>Weather!O225</f>
        <v>0</v>
      </c>
      <c r="AO93" s="39">
        <f>Weather!P225</f>
        <v>326.2</v>
      </c>
      <c r="AP93" s="39">
        <f>Weather!Q225</f>
        <v>0</v>
      </c>
      <c r="AQ93" s="39">
        <f>Weather!R225</f>
        <v>388.2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1</v>
      </c>
      <c r="AZ93" s="200">
        <v>0</v>
      </c>
      <c r="BA93" s="200">
        <v>0</v>
      </c>
      <c r="BB93" s="200">
        <v>0</v>
      </c>
      <c r="BC93" s="200">
        <v>0</v>
      </c>
      <c r="BD93" s="200">
        <v>0</v>
      </c>
      <c r="BE93" s="200">
        <v>0</v>
      </c>
      <c r="BF93" s="200">
        <v>0</v>
      </c>
      <c r="BG93" s="201">
        <f t="shared" si="20"/>
        <v>92</v>
      </c>
      <c r="BH93" s="200">
        <v>31</v>
      </c>
      <c r="BI93" s="200">
        <v>22</v>
      </c>
      <c r="BJ93" s="159">
        <f t="shared" si="21"/>
        <v>866.98391804711162</v>
      </c>
      <c r="BK93" s="159">
        <f t="shared" si="22"/>
        <v>27.96722316281005</v>
      </c>
      <c r="BL93" s="158">
        <f t="shared" si="23"/>
        <v>1692100.9030194965</v>
      </c>
      <c r="BM93" s="159">
        <f t="shared" si="24"/>
        <v>2875.934848085275</v>
      </c>
      <c r="BN93" s="159">
        <f t="shared" si="25"/>
        <v>92.772091873718551</v>
      </c>
      <c r="BO93" s="159">
        <f t="shared" si="26"/>
        <v>495774.05897315196</v>
      </c>
      <c r="BP93" s="159">
        <f t="shared" si="27"/>
        <v>82158.260034521751</v>
      </c>
      <c r="BQ93" s="159">
        <f t="shared" si="28"/>
        <v>2650.2664527265083</v>
      </c>
      <c r="BR93" s="159">
        <f t="shared" si="29"/>
        <v>3734.4663652055342</v>
      </c>
      <c r="BS93" s="159">
        <f t="shared" si="30"/>
        <v>2655566.9856319609</v>
      </c>
      <c r="BT93" s="159">
        <f t="shared" si="31"/>
        <v>3741935.297935945</v>
      </c>
    </row>
    <row r="94" spans="1:72" x14ac:dyDescent="0.2">
      <c r="A94" s="203">
        <v>42979</v>
      </c>
      <c r="B94" s="204">
        <f t="shared" si="16"/>
        <v>2017</v>
      </c>
      <c r="C94" s="202">
        <v>43473772</v>
      </c>
      <c r="D94" s="202">
        <f>VLOOKUP(B94,CDM!$I$5:$N$15,2,FALSE)/12</f>
        <v>2395318.9936043886</v>
      </c>
      <c r="E94" s="202">
        <f t="shared" si="17"/>
        <v>45869090.993604392</v>
      </c>
      <c r="F94" s="207">
        <v>60533</v>
      </c>
      <c r="G94" s="209">
        <v>13593689</v>
      </c>
      <c r="H94" s="207">
        <v>5350</v>
      </c>
      <c r="I94" s="202">
        <f>VLOOKUP(B94,CDM!$I$5:$N$15,3,FALSE)/12</f>
        <v>806318.82816770987</v>
      </c>
      <c r="J94" s="202">
        <f t="shared" si="18"/>
        <v>14400007.82816771</v>
      </c>
      <c r="K94" s="209">
        <v>74885800</v>
      </c>
      <c r="L94" s="202">
        <f>VLOOKUP(B94,CDM!$I$5:$N$15,4,FALSE)/12</f>
        <v>3383288.5545907989</v>
      </c>
      <c r="M94" s="86">
        <f t="shared" si="19"/>
        <v>78269088.554590791</v>
      </c>
      <c r="N94" s="205">
        <v>210407</v>
      </c>
      <c r="O94" s="207">
        <v>1001</v>
      </c>
      <c r="P94" s="210">
        <v>908096.9</v>
      </c>
      <c r="Q94" s="210">
        <v>2623.4</v>
      </c>
      <c r="R94" s="205">
        <v>17184</v>
      </c>
      <c r="S94" s="205">
        <v>260483</v>
      </c>
      <c r="T94" s="206">
        <v>24</v>
      </c>
      <c r="U94" s="201">
        <v>561</v>
      </c>
      <c r="V94" s="37">
        <f>'Economic (2020 Adj.)'!C106</f>
        <v>713254.1</v>
      </c>
      <c r="W94" s="37">
        <f>'Economic (2020 Adj.)'!D106</f>
        <v>7150.1</v>
      </c>
      <c r="X94" s="37">
        <f>'Economic (2020 Adj.)'!F106</f>
        <v>3297.7</v>
      </c>
      <c r="Y94" s="37">
        <f>'Economic (2020 Adj.)'!H106</f>
        <v>432.9</v>
      </c>
      <c r="Z94" s="37">
        <f>'Economic (2020 Adj.)'!E106</f>
        <v>7197</v>
      </c>
      <c r="AA94" s="37">
        <f>'Economic (2020 Adj.)'!G106</f>
        <v>3313.7</v>
      </c>
      <c r="AB94" s="37">
        <f>'Economic (2020 Adj.)'!I106</f>
        <v>432.4</v>
      </c>
      <c r="AC94" s="39">
        <f>Weather!D226</f>
        <v>18.610000000000003</v>
      </c>
      <c r="AD94" s="39">
        <f>Weather!E226</f>
        <v>72.199999999999989</v>
      </c>
      <c r="AE94" s="39">
        <f>Weather!F226</f>
        <v>30.500000000000004</v>
      </c>
      <c r="AF94" s="39">
        <f>Weather!G226</f>
        <v>41.699999999999996</v>
      </c>
      <c r="AG94" s="39">
        <f>Weather!H226</f>
        <v>60</v>
      </c>
      <c r="AH94" s="39">
        <f>Weather!I226</f>
        <v>18.599999999999998</v>
      </c>
      <c r="AI94" s="39">
        <f>Weather!J226</f>
        <v>96.9</v>
      </c>
      <c r="AJ94" s="39">
        <f>Weather!K226</f>
        <v>4.0999999999999996</v>
      </c>
      <c r="AK94" s="39">
        <f>Weather!L226</f>
        <v>142.4</v>
      </c>
      <c r="AL94" s="39">
        <f>Weather!M226</f>
        <v>1</v>
      </c>
      <c r="AM94" s="39">
        <f>Weather!N226</f>
        <v>199.29999999999998</v>
      </c>
      <c r="AN94" s="39">
        <f>Weather!O226</f>
        <v>0</v>
      </c>
      <c r="AO94" s="39">
        <f>Weather!P226</f>
        <v>258.29999999999995</v>
      </c>
      <c r="AP94" s="39">
        <f>Weather!Q226</f>
        <v>0</v>
      </c>
      <c r="AQ94" s="39">
        <f>Weather!R226</f>
        <v>318.3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1</v>
      </c>
      <c r="BA94" s="200">
        <v>0</v>
      </c>
      <c r="BB94" s="200">
        <v>0</v>
      </c>
      <c r="BC94" s="200">
        <v>0</v>
      </c>
      <c r="BD94" s="200">
        <v>0</v>
      </c>
      <c r="BE94" s="200">
        <v>1</v>
      </c>
      <c r="BF94" s="200">
        <v>1</v>
      </c>
      <c r="BG94" s="201">
        <f t="shared" si="20"/>
        <v>93</v>
      </c>
      <c r="BH94" s="200">
        <v>30</v>
      </c>
      <c r="BI94" s="200">
        <v>20</v>
      </c>
      <c r="BJ94" s="159">
        <f t="shared" si="21"/>
        <v>757.75347320642277</v>
      </c>
      <c r="BK94" s="159">
        <f t="shared" si="22"/>
        <v>25.258449106880757</v>
      </c>
      <c r="BL94" s="158">
        <f t="shared" si="23"/>
        <v>1528969.699786813</v>
      </c>
      <c r="BM94" s="159">
        <f t="shared" si="24"/>
        <v>2691.5902482556467</v>
      </c>
      <c r="BN94" s="159">
        <f t="shared" si="25"/>
        <v>89.71967494185489</v>
      </c>
      <c r="BO94" s="159">
        <f t="shared" si="26"/>
        <v>480000.26093892369</v>
      </c>
      <c r="BP94" s="159">
        <f t="shared" si="27"/>
        <v>78190.897656933856</v>
      </c>
      <c r="BQ94" s="159">
        <f t="shared" si="28"/>
        <v>2606.3632552311287</v>
      </c>
      <c r="BR94" s="159">
        <f t="shared" si="29"/>
        <v>3909.5448828466929</v>
      </c>
      <c r="BS94" s="159">
        <f t="shared" si="30"/>
        <v>2608969.6184863597</v>
      </c>
      <c r="BT94" s="159">
        <f t="shared" si="31"/>
        <v>3913454.4277295396</v>
      </c>
    </row>
    <row r="95" spans="1:72" x14ac:dyDescent="0.2">
      <c r="A95" s="203">
        <v>43009</v>
      </c>
      <c r="B95" s="204">
        <f t="shared" si="16"/>
        <v>2017</v>
      </c>
      <c r="C95" s="202">
        <v>38846178</v>
      </c>
      <c r="D95" s="202">
        <f>VLOOKUP(B95,CDM!$I$5:$N$15,2,FALSE)/12</f>
        <v>2395318.9936043886</v>
      </c>
      <c r="E95" s="202">
        <f t="shared" si="17"/>
        <v>41241496.993604392</v>
      </c>
      <c r="F95" s="207">
        <v>60537</v>
      </c>
      <c r="G95" s="209">
        <v>13303779</v>
      </c>
      <c r="H95" s="207">
        <v>5350</v>
      </c>
      <c r="I95" s="202">
        <f>VLOOKUP(B95,CDM!$I$5:$N$15,3,FALSE)/12</f>
        <v>806318.82816770987</v>
      </c>
      <c r="J95" s="202">
        <f t="shared" si="18"/>
        <v>14110097.82816771</v>
      </c>
      <c r="K95" s="209">
        <v>73030053</v>
      </c>
      <c r="L95" s="202">
        <f>VLOOKUP(B95,CDM!$I$5:$N$15,4,FALSE)/12</f>
        <v>3383288.5545907989</v>
      </c>
      <c r="M95" s="86">
        <f t="shared" si="19"/>
        <v>76413341.554590791</v>
      </c>
      <c r="N95" s="205">
        <v>214277</v>
      </c>
      <c r="O95" s="207">
        <v>1002</v>
      </c>
      <c r="P95" s="210">
        <v>1058156.8999999999</v>
      </c>
      <c r="Q95" s="210">
        <v>2526</v>
      </c>
      <c r="R95" s="207">
        <v>17184</v>
      </c>
      <c r="S95" s="205">
        <v>261070</v>
      </c>
      <c r="T95" s="206">
        <v>24</v>
      </c>
      <c r="U95" s="201">
        <v>563</v>
      </c>
      <c r="V95" s="37">
        <f>'Economic (2020 Adj.)'!C107</f>
        <v>713254.1</v>
      </c>
      <c r="W95" s="37">
        <f>'Economic (2020 Adj.)'!D107</f>
        <v>7170.5</v>
      </c>
      <c r="X95" s="37">
        <f>'Economic (2020 Adj.)'!F107</f>
        <v>3320.8</v>
      </c>
      <c r="Y95" s="37">
        <f>'Economic (2020 Adj.)'!H107</f>
        <v>430.7</v>
      </c>
      <c r="Z95" s="37">
        <f>'Economic (2020 Adj.)'!E107</f>
        <v>7193.7</v>
      </c>
      <c r="AA95" s="37">
        <f>'Economic (2020 Adj.)'!G107</f>
        <v>3320.5</v>
      </c>
      <c r="AB95" s="37">
        <f>'Economic (2020 Adj.)'!I107</f>
        <v>430.3</v>
      </c>
      <c r="AC95" s="39">
        <f>Weather!D227</f>
        <v>14.658064516129036</v>
      </c>
      <c r="AD95" s="39">
        <f>Weather!E227</f>
        <v>167.79999999999998</v>
      </c>
      <c r="AE95" s="39">
        <f>Weather!F227</f>
        <v>2.1999999999999993</v>
      </c>
      <c r="AF95" s="39">
        <f>Weather!G227</f>
        <v>113.30000000000003</v>
      </c>
      <c r="AG95" s="39">
        <f>Weather!H227</f>
        <v>9.6999999999999993</v>
      </c>
      <c r="AH95" s="39">
        <f>Weather!I227</f>
        <v>75.2</v>
      </c>
      <c r="AI95" s="39">
        <f>Weather!J227</f>
        <v>33.599999999999994</v>
      </c>
      <c r="AJ95" s="39">
        <f>Weather!K227</f>
        <v>47.5</v>
      </c>
      <c r="AK95" s="39">
        <f>Weather!L227</f>
        <v>67.900000000000006</v>
      </c>
      <c r="AL95" s="39">
        <f>Weather!M227</f>
        <v>26.3</v>
      </c>
      <c r="AM95" s="39">
        <f>Weather!N227</f>
        <v>108.7</v>
      </c>
      <c r="AN95" s="39">
        <f>Weather!O227</f>
        <v>12.3</v>
      </c>
      <c r="AO95" s="39">
        <f>Weather!P227</f>
        <v>156.69999999999996</v>
      </c>
      <c r="AP95" s="39">
        <f>Weather!Q227</f>
        <v>2.1000000000000005</v>
      </c>
      <c r="AQ95" s="39">
        <f>Weather!R227</f>
        <v>208.49999999999994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1</v>
      </c>
      <c r="BB95" s="200">
        <v>0</v>
      </c>
      <c r="BC95" s="200">
        <v>0</v>
      </c>
      <c r="BD95" s="200">
        <v>0</v>
      </c>
      <c r="BE95" s="200">
        <v>1</v>
      </c>
      <c r="BF95" s="200">
        <v>1</v>
      </c>
      <c r="BG95" s="201">
        <f t="shared" si="20"/>
        <v>94</v>
      </c>
      <c r="BH95" s="200">
        <v>31</v>
      </c>
      <c r="BI95" s="200">
        <v>21</v>
      </c>
      <c r="BJ95" s="159">
        <f t="shared" si="21"/>
        <v>681.26099730089686</v>
      </c>
      <c r="BK95" s="159">
        <f t="shared" si="22"/>
        <v>21.976161203254737</v>
      </c>
      <c r="BL95" s="158">
        <f t="shared" si="23"/>
        <v>1330370.870761432</v>
      </c>
      <c r="BM95" s="159">
        <f t="shared" si="24"/>
        <v>2637.4014632089179</v>
      </c>
      <c r="BN95" s="159">
        <f t="shared" si="25"/>
        <v>85.077466555126378</v>
      </c>
      <c r="BO95" s="159">
        <f t="shared" si="26"/>
        <v>455164.44606992614</v>
      </c>
      <c r="BP95" s="159">
        <f t="shared" si="27"/>
        <v>76260.819914761276</v>
      </c>
      <c r="BQ95" s="159">
        <f t="shared" si="28"/>
        <v>2460.026448863267</v>
      </c>
      <c r="BR95" s="159">
        <f t="shared" si="29"/>
        <v>3631.4676149886322</v>
      </c>
      <c r="BS95" s="159">
        <f t="shared" si="30"/>
        <v>2464946.5017609932</v>
      </c>
      <c r="BT95" s="159">
        <f t="shared" si="31"/>
        <v>3638730.5502186092</v>
      </c>
    </row>
    <row r="96" spans="1:72" x14ac:dyDescent="0.2">
      <c r="A96" s="203">
        <v>43040</v>
      </c>
      <c r="B96" s="204">
        <f t="shared" si="16"/>
        <v>2017</v>
      </c>
      <c r="C96" s="202">
        <v>36790700</v>
      </c>
      <c r="D96" s="202">
        <f>VLOOKUP(B96,CDM!$I$5:$N$15,2,FALSE)/12</f>
        <v>2395318.9936043886</v>
      </c>
      <c r="E96" s="202">
        <f t="shared" si="17"/>
        <v>39186018.993604392</v>
      </c>
      <c r="F96" s="205">
        <v>60558</v>
      </c>
      <c r="G96" s="209">
        <v>13353063</v>
      </c>
      <c r="H96" s="205">
        <v>5353</v>
      </c>
      <c r="I96" s="202">
        <f>VLOOKUP(B96,CDM!$I$5:$N$15,3,FALSE)/12</f>
        <v>806318.82816770987</v>
      </c>
      <c r="J96" s="202">
        <f t="shared" si="18"/>
        <v>14159381.82816771</v>
      </c>
      <c r="K96" s="209">
        <v>71461391</v>
      </c>
      <c r="L96" s="202">
        <f>VLOOKUP(B96,CDM!$I$5:$N$15,4,FALSE)/12</f>
        <v>3383288.5545907989</v>
      </c>
      <c r="M96" s="86">
        <f t="shared" si="19"/>
        <v>74844679.554590791</v>
      </c>
      <c r="N96" s="205">
        <v>211293</v>
      </c>
      <c r="O96" s="205">
        <v>1003</v>
      </c>
      <c r="P96" s="210">
        <v>1125753.3</v>
      </c>
      <c r="Q96" s="210">
        <v>2285.9</v>
      </c>
      <c r="R96" s="207">
        <v>17184</v>
      </c>
      <c r="S96" s="205">
        <v>260852</v>
      </c>
      <c r="T96" s="206">
        <v>24</v>
      </c>
      <c r="U96" s="201">
        <v>563</v>
      </c>
      <c r="V96" s="37">
        <f>'Economic (2020 Adj.)'!C108</f>
        <v>713254.1</v>
      </c>
      <c r="W96" s="37">
        <f>'Economic (2020 Adj.)'!D108</f>
        <v>7189.6</v>
      </c>
      <c r="X96" s="37">
        <f>'Economic (2020 Adj.)'!F108</f>
        <v>3335.4</v>
      </c>
      <c r="Y96" s="37">
        <f>'Economic (2020 Adj.)'!H108</f>
        <v>426.2</v>
      </c>
      <c r="Z96" s="37">
        <f>'Economic (2020 Adj.)'!E108</f>
        <v>7194.2</v>
      </c>
      <c r="AA96" s="37">
        <f>'Economic (2020 Adj.)'!G108</f>
        <v>3326.2</v>
      </c>
      <c r="AB96" s="37">
        <f>'Economic (2020 Adj.)'!I108</f>
        <v>426.2</v>
      </c>
      <c r="AC96" s="39">
        <f>Weather!D228</f>
        <v>5.0699999999999994</v>
      </c>
      <c r="AD96" s="39">
        <f>Weather!E228</f>
        <v>447.9</v>
      </c>
      <c r="AE96" s="39">
        <f>Weather!F228</f>
        <v>0</v>
      </c>
      <c r="AF96" s="39">
        <f>Weather!G228</f>
        <v>387.89999999999992</v>
      </c>
      <c r="AG96" s="39">
        <f>Weather!H228</f>
        <v>0</v>
      </c>
      <c r="AH96" s="39">
        <f>Weather!I228</f>
        <v>327.9</v>
      </c>
      <c r="AI96" s="39">
        <f>Weather!J228</f>
        <v>0</v>
      </c>
      <c r="AJ96" s="39">
        <f>Weather!K228</f>
        <v>267.89999999999998</v>
      </c>
      <c r="AK96" s="39">
        <f>Weather!L228</f>
        <v>0</v>
      </c>
      <c r="AL96" s="39">
        <f>Weather!M228</f>
        <v>208.10000000000005</v>
      </c>
      <c r="AM96" s="39">
        <f>Weather!N228</f>
        <v>0.19999999999999929</v>
      </c>
      <c r="AN96" s="39">
        <f>Weather!O228</f>
        <v>151.80000000000004</v>
      </c>
      <c r="AO96" s="39">
        <f>Weather!P228</f>
        <v>3.8999999999999986</v>
      </c>
      <c r="AP96" s="39">
        <f>Weather!Q228</f>
        <v>99.000000000000014</v>
      </c>
      <c r="AQ96" s="39">
        <f>Weather!R228</f>
        <v>11.099999999999998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1</v>
      </c>
      <c r="BC96" s="200">
        <v>0</v>
      </c>
      <c r="BD96" s="200">
        <v>0</v>
      </c>
      <c r="BE96" s="200">
        <v>1</v>
      </c>
      <c r="BF96" s="200">
        <v>1</v>
      </c>
      <c r="BG96" s="201">
        <f t="shared" si="20"/>
        <v>95</v>
      </c>
      <c r="BH96" s="200">
        <v>30</v>
      </c>
      <c r="BI96" s="200">
        <v>22</v>
      </c>
      <c r="BJ96" s="159">
        <f t="shared" si="21"/>
        <v>647.08244977714571</v>
      </c>
      <c r="BK96" s="159">
        <f t="shared" si="22"/>
        <v>21.569414992571524</v>
      </c>
      <c r="BL96" s="158">
        <f t="shared" si="23"/>
        <v>1306200.6331201463</v>
      </c>
      <c r="BM96" s="159">
        <f t="shared" si="24"/>
        <v>2645.1301752601739</v>
      </c>
      <c r="BN96" s="159">
        <f t="shared" si="25"/>
        <v>88.171005842005798</v>
      </c>
      <c r="BO96" s="159">
        <f t="shared" si="26"/>
        <v>471979.39427225699</v>
      </c>
      <c r="BP96" s="159">
        <f t="shared" si="27"/>
        <v>74620.817103280948</v>
      </c>
      <c r="BQ96" s="159">
        <f t="shared" si="28"/>
        <v>2487.3605701093647</v>
      </c>
      <c r="BR96" s="159">
        <f t="shared" si="29"/>
        <v>3391.8553228764067</v>
      </c>
      <c r="BS96" s="159">
        <f t="shared" si="30"/>
        <v>2494822.6518196929</v>
      </c>
      <c r="BT96" s="159">
        <f t="shared" si="31"/>
        <v>3402030.8888450358</v>
      </c>
    </row>
    <row r="97" spans="1:72" x14ac:dyDescent="0.2">
      <c r="A97" s="203">
        <v>43070</v>
      </c>
      <c r="B97" s="204">
        <f t="shared" si="16"/>
        <v>2017</v>
      </c>
      <c r="C97" s="202">
        <v>44807567</v>
      </c>
      <c r="D97" s="202">
        <f>VLOOKUP(B97,CDM!$I$5:$N$15,2,FALSE)/12</f>
        <v>2395318.9936043886</v>
      </c>
      <c r="E97" s="202">
        <f t="shared" si="17"/>
        <v>47202885.993604392</v>
      </c>
      <c r="F97" s="205">
        <v>60594</v>
      </c>
      <c r="G97" s="205">
        <v>14914509</v>
      </c>
      <c r="H97" s="205">
        <v>5356</v>
      </c>
      <c r="I97" s="202">
        <f>VLOOKUP(B97,CDM!$I$5:$N$15,3,FALSE)/12</f>
        <v>806318.82816770987</v>
      </c>
      <c r="J97" s="202">
        <f t="shared" si="18"/>
        <v>15720827.82816771</v>
      </c>
      <c r="K97" s="205">
        <v>72692802</v>
      </c>
      <c r="L97" s="202">
        <f>VLOOKUP(B97,CDM!$I$5:$N$15,4,FALSE)/12</f>
        <v>3383288.5545907989</v>
      </c>
      <c r="M97" s="86">
        <f t="shared" si="19"/>
        <v>76076090.554590791</v>
      </c>
      <c r="N97" s="205">
        <v>174819</v>
      </c>
      <c r="O97" s="205">
        <v>1003</v>
      </c>
      <c r="P97" s="205">
        <v>1217354.1000000001</v>
      </c>
      <c r="Q97" s="205">
        <v>2029.3</v>
      </c>
      <c r="R97" s="205">
        <v>17184</v>
      </c>
      <c r="S97" s="205">
        <v>264173</v>
      </c>
      <c r="T97" s="201">
        <v>24</v>
      </c>
      <c r="U97" s="201">
        <v>564</v>
      </c>
      <c r="V97" s="37">
        <f>'Economic (2020 Adj.)'!C109</f>
        <v>713254.1</v>
      </c>
      <c r="W97" s="37">
        <f>'Economic (2020 Adj.)'!D109</f>
        <v>7203.1</v>
      </c>
      <c r="X97" s="37">
        <f>'Economic (2020 Adj.)'!F109</f>
        <v>3352.3</v>
      </c>
      <c r="Y97" s="37">
        <f>'Economic (2020 Adj.)'!H109</f>
        <v>421.4</v>
      </c>
      <c r="Z97" s="37">
        <f>'Economic (2020 Adj.)'!E109</f>
        <v>7213.4</v>
      </c>
      <c r="AA97" s="37">
        <f>'Economic (2020 Adj.)'!G109</f>
        <v>3351</v>
      </c>
      <c r="AB97" s="37">
        <f>'Economic (2020 Adj.)'!I109</f>
        <v>423.3</v>
      </c>
      <c r="AC97" s="39">
        <f>Weather!D229</f>
        <v>-2.9419354838709673</v>
      </c>
      <c r="AD97" s="39">
        <f>Weather!E229</f>
        <v>711.20000000000016</v>
      </c>
      <c r="AE97" s="39">
        <f>Weather!F229</f>
        <v>0</v>
      </c>
      <c r="AF97" s="39">
        <f>Weather!G229</f>
        <v>649.20000000000016</v>
      </c>
      <c r="AG97" s="39">
        <f>Weather!H229</f>
        <v>0</v>
      </c>
      <c r="AH97" s="39">
        <f>Weather!I229</f>
        <v>587.20000000000005</v>
      </c>
      <c r="AI97" s="39">
        <f>Weather!J229</f>
        <v>0</v>
      </c>
      <c r="AJ97" s="39">
        <f>Weather!K229</f>
        <v>525.19999999999993</v>
      </c>
      <c r="AK97" s="39">
        <f>Weather!L229</f>
        <v>0</v>
      </c>
      <c r="AL97" s="39">
        <f>Weather!M229</f>
        <v>463.20000000000005</v>
      </c>
      <c r="AM97" s="39">
        <f>Weather!N229</f>
        <v>0</v>
      </c>
      <c r="AN97" s="39">
        <f>Weather!O229</f>
        <v>401.20000000000005</v>
      </c>
      <c r="AO97" s="39">
        <f>Weather!P229</f>
        <v>0</v>
      </c>
      <c r="AP97" s="39">
        <f>Weather!Q229</f>
        <v>339.20000000000005</v>
      </c>
      <c r="AQ97" s="39">
        <f>Weather!R229</f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200">
        <v>1</v>
      </c>
      <c r="BD97" s="200">
        <v>0</v>
      </c>
      <c r="BE97" s="200">
        <v>0</v>
      </c>
      <c r="BF97" s="200">
        <v>0</v>
      </c>
      <c r="BG97" s="201">
        <f t="shared" si="20"/>
        <v>96</v>
      </c>
      <c r="BH97" s="200">
        <v>31</v>
      </c>
      <c r="BI97" s="200">
        <v>19</v>
      </c>
      <c r="BJ97" s="159">
        <f t="shared" si="21"/>
        <v>779.00264041991602</v>
      </c>
      <c r="BK97" s="159">
        <f t="shared" si="22"/>
        <v>25.129117432900518</v>
      </c>
      <c r="BL97" s="158">
        <f t="shared" si="23"/>
        <v>1522673.741729174</v>
      </c>
      <c r="BM97" s="159">
        <f t="shared" si="24"/>
        <v>2935.1806998072648</v>
      </c>
      <c r="BN97" s="159">
        <f t="shared" si="25"/>
        <v>94.683248380879505</v>
      </c>
      <c r="BO97" s="159">
        <f t="shared" si="26"/>
        <v>507123.47832799068</v>
      </c>
      <c r="BP97" s="159">
        <f t="shared" si="27"/>
        <v>75848.5449198313</v>
      </c>
      <c r="BQ97" s="159">
        <f t="shared" si="28"/>
        <v>2446.727255478429</v>
      </c>
      <c r="BR97" s="159">
        <f t="shared" si="29"/>
        <v>3992.028679991121</v>
      </c>
      <c r="BS97" s="159">
        <f t="shared" si="30"/>
        <v>2454067.4372448642</v>
      </c>
      <c r="BT97" s="159">
        <f t="shared" si="31"/>
        <v>4004004.7660310944</v>
      </c>
    </row>
    <row r="98" spans="1:72" x14ac:dyDescent="0.2">
      <c r="A98" s="203">
        <v>43101</v>
      </c>
      <c r="B98" s="204">
        <f t="shared" si="16"/>
        <v>2018</v>
      </c>
      <c r="C98" s="202">
        <v>45520102</v>
      </c>
      <c r="D98" s="202">
        <f>VLOOKUP(B98,CDM!$I$5:$N$15,2,FALSE)/12</f>
        <v>3037702.3567513782</v>
      </c>
      <c r="E98" s="202">
        <f t="shared" si="17"/>
        <v>48557804.356751375</v>
      </c>
      <c r="F98" s="205">
        <v>60779</v>
      </c>
      <c r="G98" s="205">
        <v>15643746</v>
      </c>
      <c r="H98" s="205">
        <v>5365</v>
      </c>
      <c r="I98" s="202">
        <f>VLOOKUP(B98,CDM!$I$5:$N$15,3,FALSE)/12</f>
        <v>993596.71150296601</v>
      </c>
      <c r="J98" s="202">
        <f t="shared" si="18"/>
        <v>16637342.711502966</v>
      </c>
      <c r="K98" s="205">
        <v>77544300</v>
      </c>
      <c r="L98" s="202">
        <f>VLOOKUP(B98,CDM!$I$5:$N$15,4,FALSE)/12</f>
        <v>3904844.3543456518</v>
      </c>
      <c r="M98" s="86">
        <f t="shared" si="19"/>
        <v>81449144.354345649</v>
      </c>
      <c r="N98" s="205">
        <v>193600</v>
      </c>
      <c r="O98" s="205">
        <v>1002</v>
      </c>
      <c r="P98" s="205">
        <v>867512.8</v>
      </c>
      <c r="Q98" s="205">
        <v>1915.2</v>
      </c>
      <c r="R98" s="205">
        <v>17184</v>
      </c>
      <c r="S98" s="205">
        <v>262149</v>
      </c>
      <c r="T98" s="201">
        <v>24</v>
      </c>
      <c r="U98" s="201">
        <v>564</v>
      </c>
      <c r="V98" s="37">
        <f>'Economic (2020 Adj.)'!C110</f>
        <v>730276.2</v>
      </c>
      <c r="W98" s="37">
        <f>'Economic (2020 Adj.)'!D110</f>
        <v>7199.8</v>
      </c>
      <c r="X98" s="37">
        <f>'Economic (2020 Adj.)'!F110</f>
        <v>3357.1</v>
      </c>
      <c r="Y98" s="37">
        <f>'Economic (2020 Adj.)'!H110</f>
        <v>420.4</v>
      </c>
      <c r="Z98" s="37">
        <f>'Economic (2020 Adj.)'!E110</f>
        <v>7172.6</v>
      </c>
      <c r="AA98" s="37">
        <f>'Economic (2020 Adj.)'!G110</f>
        <v>3347.1</v>
      </c>
      <c r="AB98" s="37">
        <f>'Economic (2020 Adj.)'!I110</f>
        <v>420.7</v>
      </c>
      <c r="AC98" s="39">
        <f>Weather!D230</f>
        <v>-3.9451612903225803</v>
      </c>
      <c r="AD98" s="39">
        <f>Weather!E230</f>
        <v>742.29999999999984</v>
      </c>
      <c r="AE98" s="39">
        <f>Weather!F230</f>
        <v>0</v>
      </c>
      <c r="AF98" s="39">
        <f>Weather!G230</f>
        <v>680.29999999999984</v>
      </c>
      <c r="AG98" s="39">
        <f>Weather!H230</f>
        <v>0</v>
      </c>
      <c r="AH98" s="39">
        <f>Weather!I230</f>
        <v>618.29999999999984</v>
      </c>
      <c r="AI98" s="39">
        <f>Weather!J230</f>
        <v>0</v>
      </c>
      <c r="AJ98" s="39">
        <f>Weather!K230</f>
        <v>556.29999999999995</v>
      </c>
      <c r="AK98" s="39">
        <f>Weather!L230</f>
        <v>0</v>
      </c>
      <c r="AL98" s="39">
        <f>Weather!M230</f>
        <v>494.3</v>
      </c>
      <c r="AM98" s="39">
        <f>Weather!N230</f>
        <v>0</v>
      </c>
      <c r="AN98" s="39">
        <f>Weather!O230</f>
        <v>432.5</v>
      </c>
      <c r="AO98" s="39">
        <f>Weather!P230</f>
        <v>0.19999999999999929</v>
      </c>
      <c r="AP98" s="39">
        <f>Weather!Q230</f>
        <v>372.5</v>
      </c>
      <c r="AQ98" s="39">
        <f>Weather!R230</f>
        <v>2.1999999999999993</v>
      </c>
      <c r="AR98" s="200">
        <v>1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200">
        <v>0</v>
      </c>
      <c r="BD98" s="200">
        <v>0</v>
      </c>
      <c r="BE98" s="200">
        <v>0</v>
      </c>
      <c r="BF98" s="200">
        <v>0</v>
      </c>
      <c r="BG98" s="201">
        <f t="shared" si="20"/>
        <v>97</v>
      </c>
      <c r="BH98" s="200">
        <v>31</v>
      </c>
      <c r="BI98" s="200">
        <v>22</v>
      </c>
      <c r="BJ98" s="159">
        <f t="shared" si="21"/>
        <v>798.92404213217355</v>
      </c>
      <c r="BK98" s="159">
        <f t="shared" si="22"/>
        <v>25.771743294586244</v>
      </c>
      <c r="BL98" s="158">
        <f t="shared" si="23"/>
        <v>1566380.7857016572</v>
      </c>
      <c r="BM98" s="159">
        <f t="shared" si="24"/>
        <v>3101.089042218633</v>
      </c>
      <c r="BN98" s="159">
        <f t="shared" si="25"/>
        <v>100.03513039414945</v>
      </c>
      <c r="BO98" s="159">
        <f t="shared" si="26"/>
        <v>536688.4745646118</v>
      </c>
      <c r="BP98" s="159">
        <f t="shared" si="27"/>
        <v>81286.571211921808</v>
      </c>
      <c r="BQ98" s="159">
        <f t="shared" si="28"/>
        <v>2622.1474584490907</v>
      </c>
      <c r="BR98" s="159">
        <f t="shared" si="29"/>
        <v>3694.8441459964456</v>
      </c>
      <c r="BS98" s="159">
        <f t="shared" si="30"/>
        <v>2627391.7533659888</v>
      </c>
      <c r="BT98" s="159">
        <f t="shared" si="31"/>
        <v>3702233.8342884388</v>
      </c>
    </row>
    <row r="99" spans="1:72" x14ac:dyDescent="0.2">
      <c r="A99" s="203">
        <v>43132</v>
      </c>
      <c r="B99" s="204">
        <f t="shared" si="16"/>
        <v>2018</v>
      </c>
      <c r="C99" s="202">
        <v>37446591</v>
      </c>
      <c r="D99" s="202">
        <f>VLOOKUP(B99,CDM!$I$5:$N$15,2,FALSE)/12</f>
        <v>3037702.3567513782</v>
      </c>
      <c r="E99" s="202">
        <f t="shared" si="17"/>
        <v>40484293.356751375</v>
      </c>
      <c r="F99" s="205">
        <v>60797</v>
      </c>
      <c r="G99" s="205">
        <v>13639150</v>
      </c>
      <c r="H99" s="205">
        <v>5367</v>
      </c>
      <c r="I99" s="202">
        <f>VLOOKUP(B99,CDM!$I$5:$N$15,3,FALSE)/12</f>
        <v>993596.71150296601</v>
      </c>
      <c r="J99" s="202">
        <f t="shared" si="18"/>
        <v>14632746.711502966</v>
      </c>
      <c r="K99" s="205">
        <v>68432722</v>
      </c>
      <c r="L99" s="202">
        <f>VLOOKUP(B99,CDM!$I$5:$N$15,4,FALSE)/12</f>
        <v>3904844.3543456518</v>
      </c>
      <c r="M99" s="86">
        <f t="shared" si="19"/>
        <v>72337566.354345649</v>
      </c>
      <c r="N99" s="205">
        <v>189385</v>
      </c>
      <c r="O99" s="205">
        <v>1004</v>
      </c>
      <c r="P99" s="205">
        <v>668680.30000000005</v>
      </c>
      <c r="Q99" s="205">
        <v>1770.2</v>
      </c>
      <c r="R99" s="205">
        <v>17184</v>
      </c>
      <c r="S99" s="205">
        <v>261046</v>
      </c>
      <c r="T99" s="201">
        <v>24</v>
      </c>
      <c r="U99" s="201">
        <v>564</v>
      </c>
      <c r="V99" s="37">
        <f>'Economic (2020 Adj.)'!C111</f>
        <v>730276.2</v>
      </c>
      <c r="W99" s="37">
        <f>'Economic (2020 Adj.)'!D111</f>
        <v>7189.2</v>
      </c>
      <c r="X99" s="37">
        <f>'Economic (2020 Adj.)'!F111</f>
        <v>3356.1</v>
      </c>
      <c r="Y99" s="37">
        <f>'Economic (2020 Adj.)'!H111</f>
        <v>415.9</v>
      </c>
      <c r="Z99" s="37">
        <f>'Economic (2020 Adj.)'!E111</f>
        <v>7125.8</v>
      </c>
      <c r="AA99" s="37">
        <f>'Economic (2020 Adj.)'!G111</f>
        <v>3334.6</v>
      </c>
      <c r="AB99" s="37">
        <f>'Economic (2020 Adj.)'!I111</f>
        <v>413.8</v>
      </c>
      <c r="AC99" s="39">
        <f>Weather!D231</f>
        <v>-0.28928571428571387</v>
      </c>
      <c r="AD99" s="39">
        <f>Weather!E231</f>
        <v>568.1</v>
      </c>
      <c r="AE99" s="39">
        <f>Weather!F231</f>
        <v>0</v>
      </c>
      <c r="AF99" s="39">
        <f>Weather!G231</f>
        <v>512.09999999999991</v>
      </c>
      <c r="AG99" s="39">
        <f>Weather!H231</f>
        <v>0</v>
      </c>
      <c r="AH99" s="39">
        <f>Weather!I231</f>
        <v>456.1</v>
      </c>
      <c r="AI99" s="39">
        <f>Weather!J231</f>
        <v>0</v>
      </c>
      <c r="AJ99" s="39">
        <f>Weather!K231</f>
        <v>400.1</v>
      </c>
      <c r="AK99" s="39">
        <f>Weather!L231</f>
        <v>0</v>
      </c>
      <c r="AL99" s="39">
        <f>Weather!M231</f>
        <v>344.10000000000008</v>
      </c>
      <c r="AM99" s="39">
        <f>Weather!N231</f>
        <v>0</v>
      </c>
      <c r="AN99" s="39">
        <f>Weather!O231</f>
        <v>288.50000000000006</v>
      </c>
      <c r="AO99" s="39">
        <f>Weather!P231</f>
        <v>0.40000000000000036</v>
      </c>
      <c r="AP99" s="39">
        <f>Weather!Q231</f>
        <v>235.5</v>
      </c>
      <c r="AQ99" s="39">
        <f>Weather!R231</f>
        <v>3.4000000000000004</v>
      </c>
      <c r="AR99" s="200">
        <v>0</v>
      </c>
      <c r="AS99" s="200">
        <v>1</v>
      </c>
      <c r="AT99" s="200">
        <v>0</v>
      </c>
      <c r="AU99" s="200">
        <v>0</v>
      </c>
      <c r="AV99" s="200">
        <v>0</v>
      </c>
      <c r="AW99" s="200">
        <v>0</v>
      </c>
      <c r="AX99" s="200">
        <v>0</v>
      </c>
      <c r="AY99" s="200">
        <v>0</v>
      </c>
      <c r="AZ99" s="200">
        <v>0</v>
      </c>
      <c r="BA99" s="200">
        <v>0</v>
      </c>
      <c r="BB99" s="200">
        <v>0</v>
      </c>
      <c r="BC99" s="200">
        <v>0</v>
      </c>
      <c r="BD99" s="200">
        <v>0</v>
      </c>
      <c r="BE99" s="200">
        <v>0</v>
      </c>
      <c r="BF99" s="200">
        <v>0</v>
      </c>
      <c r="BG99" s="201">
        <f t="shared" si="20"/>
        <v>98</v>
      </c>
      <c r="BH99" s="200">
        <v>28</v>
      </c>
      <c r="BI99" s="200">
        <v>19</v>
      </c>
      <c r="BJ99" s="159">
        <f t="shared" si="21"/>
        <v>665.89294466423303</v>
      </c>
      <c r="BK99" s="159">
        <f t="shared" si="22"/>
        <v>23.781890880865465</v>
      </c>
      <c r="BL99" s="158">
        <f t="shared" si="23"/>
        <v>1445867.6198839776</v>
      </c>
      <c r="BM99" s="159">
        <f t="shared" si="24"/>
        <v>2726.4294226761626</v>
      </c>
      <c r="BN99" s="159">
        <f t="shared" si="25"/>
        <v>97.372479381291527</v>
      </c>
      <c r="BO99" s="159">
        <f t="shared" si="26"/>
        <v>522598.09683939163</v>
      </c>
      <c r="BP99" s="159">
        <f t="shared" si="27"/>
        <v>72049.368878830326</v>
      </c>
      <c r="BQ99" s="159">
        <f t="shared" si="28"/>
        <v>2573.1917456725118</v>
      </c>
      <c r="BR99" s="159">
        <f t="shared" si="29"/>
        <v>3792.0720462542276</v>
      </c>
      <c r="BS99" s="159">
        <f t="shared" si="30"/>
        <v>2583484.5126552018</v>
      </c>
      <c r="BT99" s="159">
        <f t="shared" si="31"/>
        <v>3807240.3344392446</v>
      </c>
    </row>
    <row r="100" spans="1:72" x14ac:dyDescent="0.2">
      <c r="A100" s="203">
        <v>43160</v>
      </c>
      <c r="B100" s="204">
        <f t="shared" si="16"/>
        <v>2018</v>
      </c>
      <c r="C100" s="202">
        <v>38782369</v>
      </c>
      <c r="D100" s="202">
        <f>VLOOKUP(B100,CDM!$I$5:$N$15,2,FALSE)/12</f>
        <v>3037702.3567513782</v>
      </c>
      <c r="E100" s="202">
        <f t="shared" si="17"/>
        <v>41820071.356751375</v>
      </c>
      <c r="F100" s="205">
        <v>60798</v>
      </c>
      <c r="G100" s="205">
        <v>14498535</v>
      </c>
      <c r="H100" s="205">
        <v>5382</v>
      </c>
      <c r="I100" s="202">
        <f>VLOOKUP(B100,CDM!$I$5:$N$15,3,FALSE)/12</f>
        <v>993596.71150296601</v>
      </c>
      <c r="J100" s="202">
        <f t="shared" si="18"/>
        <v>15492131.711502966</v>
      </c>
      <c r="K100" s="205">
        <v>73851189</v>
      </c>
      <c r="L100" s="202">
        <f>VLOOKUP(B100,CDM!$I$5:$N$15,4,FALSE)/12</f>
        <v>3904844.3543456518</v>
      </c>
      <c r="M100" s="86">
        <f t="shared" si="19"/>
        <v>77756033.354345649</v>
      </c>
      <c r="N100" s="205">
        <v>187159</v>
      </c>
      <c r="O100" s="205">
        <v>1008</v>
      </c>
      <c r="P100" s="205">
        <v>606508.19999999995</v>
      </c>
      <c r="Q100" s="205">
        <v>1627</v>
      </c>
      <c r="R100" s="205">
        <v>17184</v>
      </c>
      <c r="S100" s="205">
        <v>262882</v>
      </c>
      <c r="T100" s="201">
        <v>24</v>
      </c>
      <c r="U100" s="201">
        <v>564</v>
      </c>
      <c r="V100" s="37">
        <f>'Economic (2020 Adj.)'!C112</f>
        <v>730276.2</v>
      </c>
      <c r="W100" s="37">
        <f>'Economic (2020 Adj.)'!D112</f>
        <v>7185</v>
      </c>
      <c r="X100" s="37">
        <f>'Economic (2020 Adj.)'!F112</f>
        <v>3345.3</v>
      </c>
      <c r="Y100" s="37">
        <f>'Economic (2020 Adj.)'!H112</f>
        <v>413.4</v>
      </c>
      <c r="Z100" s="37">
        <f>'Economic (2020 Adj.)'!E112</f>
        <v>7082.3</v>
      </c>
      <c r="AA100" s="37">
        <f>'Economic (2020 Adj.)'!G112</f>
        <v>3305.7</v>
      </c>
      <c r="AB100" s="37">
        <f>'Economic (2020 Adj.)'!I112</f>
        <v>407.7</v>
      </c>
      <c r="AC100" s="39">
        <f>Weather!D232</f>
        <v>0.77741935483870972</v>
      </c>
      <c r="AD100" s="39">
        <f>Weather!E232</f>
        <v>595.9</v>
      </c>
      <c r="AE100" s="39">
        <f>Weather!F232</f>
        <v>0</v>
      </c>
      <c r="AF100" s="39">
        <f>Weather!G232</f>
        <v>533.9</v>
      </c>
      <c r="AG100" s="39">
        <f>Weather!H232</f>
        <v>0</v>
      </c>
      <c r="AH100" s="39">
        <f>Weather!I232</f>
        <v>471.89999999999992</v>
      </c>
      <c r="AI100" s="39">
        <f>Weather!J232</f>
        <v>0</v>
      </c>
      <c r="AJ100" s="39">
        <f>Weather!K232</f>
        <v>409.89999999999986</v>
      </c>
      <c r="AK100" s="39">
        <f>Weather!L232</f>
        <v>0</v>
      </c>
      <c r="AL100" s="39">
        <f>Weather!M232</f>
        <v>347.89999999999986</v>
      </c>
      <c r="AM100" s="39">
        <f>Weather!N232</f>
        <v>0</v>
      </c>
      <c r="AN100" s="39">
        <f>Weather!O232</f>
        <v>285.89999999999992</v>
      </c>
      <c r="AO100" s="39">
        <f>Weather!P232</f>
        <v>0</v>
      </c>
      <c r="AP100" s="39">
        <f>Weather!Q232</f>
        <v>223.89999999999998</v>
      </c>
      <c r="AQ100" s="39">
        <f>Weather!R232</f>
        <v>0</v>
      </c>
      <c r="AR100" s="200">
        <v>0</v>
      </c>
      <c r="AS100" s="200">
        <v>0</v>
      </c>
      <c r="AT100" s="200">
        <v>1</v>
      </c>
      <c r="AU100" s="200">
        <v>0</v>
      </c>
      <c r="AV100" s="200">
        <v>0</v>
      </c>
      <c r="AW100" s="200">
        <v>0</v>
      </c>
      <c r="AX100" s="200">
        <v>0</v>
      </c>
      <c r="AY100" s="200">
        <v>0</v>
      </c>
      <c r="AZ100" s="200">
        <v>0</v>
      </c>
      <c r="BA100" s="200">
        <v>0</v>
      </c>
      <c r="BB100" s="200">
        <v>0</v>
      </c>
      <c r="BC100" s="200">
        <v>0</v>
      </c>
      <c r="BD100" s="200">
        <v>1</v>
      </c>
      <c r="BE100" s="200">
        <v>0</v>
      </c>
      <c r="BF100" s="200">
        <v>1</v>
      </c>
      <c r="BG100" s="201">
        <f t="shared" si="20"/>
        <v>99</v>
      </c>
      <c r="BH100" s="200">
        <v>31</v>
      </c>
      <c r="BI100" s="200">
        <v>21</v>
      </c>
      <c r="BJ100" s="159">
        <f t="shared" si="21"/>
        <v>687.85274773432309</v>
      </c>
      <c r="BK100" s="159">
        <f t="shared" si="22"/>
        <v>22.188798314010423</v>
      </c>
      <c r="BL100" s="158">
        <f t="shared" si="23"/>
        <v>1349034.5598952055</v>
      </c>
      <c r="BM100" s="159">
        <f t="shared" si="24"/>
        <v>2878.5083075999564</v>
      </c>
      <c r="BN100" s="159">
        <f t="shared" si="25"/>
        <v>92.855106696772793</v>
      </c>
      <c r="BO100" s="159">
        <f t="shared" si="26"/>
        <v>499746.18424203113</v>
      </c>
      <c r="BP100" s="159">
        <f t="shared" si="27"/>
        <v>77138.921978517508</v>
      </c>
      <c r="BQ100" s="159">
        <f t="shared" si="28"/>
        <v>2488.3523218876617</v>
      </c>
      <c r="BR100" s="159">
        <f t="shared" si="29"/>
        <v>3673.2819989770242</v>
      </c>
      <c r="BS100" s="159">
        <f t="shared" si="30"/>
        <v>2508259.1404627627</v>
      </c>
      <c r="BT100" s="159">
        <f t="shared" si="31"/>
        <v>3702668.2549688406</v>
      </c>
    </row>
    <row r="101" spans="1:72" x14ac:dyDescent="0.2">
      <c r="A101" s="203">
        <v>43191</v>
      </c>
      <c r="B101" s="204">
        <f t="shared" si="16"/>
        <v>2018</v>
      </c>
      <c r="C101" s="202">
        <v>35825905</v>
      </c>
      <c r="D101" s="202">
        <f>VLOOKUP(B101,CDM!$I$5:$N$15,2,FALSE)/12</f>
        <v>3037702.3567513782</v>
      </c>
      <c r="E101" s="202">
        <f t="shared" si="17"/>
        <v>38863607.356751375</v>
      </c>
      <c r="F101" s="205">
        <v>60792</v>
      </c>
      <c r="G101" s="205">
        <v>13441312</v>
      </c>
      <c r="H101" s="205">
        <v>5377</v>
      </c>
      <c r="I101" s="202">
        <f>VLOOKUP(B101,CDM!$I$5:$N$15,3,FALSE)/12</f>
        <v>993596.71150296601</v>
      </c>
      <c r="J101" s="202">
        <f t="shared" si="18"/>
        <v>14434908.711502966</v>
      </c>
      <c r="K101" s="205">
        <v>70289177</v>
      </c>
      <c r="L101" s="202">
        <f>VLOOKUP(B101,CDM!$I$5:$N$15,4,FALSE)/12</f>
        <v>3904844.3543456518</v>
      </c>
      <c r="M101" s="86">
        <f t="shared" si="19"/>
        <v>74194021.354345649</v>
      </c>
      <c r="N101" s="205">
        <v>184065</v>
      </c>
      <c r="O101" s="205">
        <v>1006</v>
      </c>
      <c r="P101" s="205">
        <v>479278.6</v>
      </c>
      <c r="Q101" s="205">
        <v>1515.5</v>
      </c>
      <c r="R101" s="205">
        <v>17184</v>
      </c>
      <c r="S101" s="205">
        <v>260891</v>
      </c>
      <c r="T101" s="201">
        <v>24</v>
      </c>
      <c r="U101" s="201">
        <v>564</v>
      </c>
      <c r="V101" s="37">
        <f>'Economic (2020 Adj.)'!C113</f>
        <v>730276.2</v>
      </c>
      <c r="W101" s="37">
        <f>'Economic (2020 Adj.)'!D113</f>
        <v>7198.2</v>
      </c>
      <c r="X101" s="37">
        <f>'Economic (2020 Adj.)'!F113</f>
        <v>3338.5</v>
      </c>
      <c r="Y101" s="37">
        <f>'Economic (2020 Adj.)'!H113</f>
        <v>410</v>
      </c>
      <c r="Z101" s="37">
        <f>'Economic (2020 Adj.)'!E113</f>
        <v>7108.4</v>
      </c>
      <c r="AA101" s="37">
        <f>'Economic (2020 Adj.)'!G113</f>
        <v>3307.1</v>
      </c>
      <c r="AB101" s="37">
        <f>'Economic (2020 Adj.)'!I113</f>
        <v>403.8</v>
      </c>
      <c r="AC101" s="39">
        <f>Weather!D233</f>
        <v>4.0233333333333334</v>
      </c>
      <c r="AD101" s="39">
        <f>Weather!E233</f>
        <v>479.3</v>
      </c>
      <c r="AE101" s="39">
        <f>Weather!F233</f>
        <v>0</v>
      </c>
      <c r="AF101" s="39">
        <f>Weather!G233</f>
        <v>419.3</v>
      </c>
      <c r="AG101" s="39">
        <f>Weather!H233</f>
        <v>0</v>
      </c>
      <c r="AH101" s="39">
        <f>Weather!I233</f>
        <v>359.3</v>
      </c>
      <c r="AI101" s="39">
        <f>Weather!J233</f>
        <v>0</v>
      </c>
      <c r="AJ101" s="39">
        <f>Weather!K233</f>
        <v>299.3</v>
      </c>
      <c r="AK101" s="39">
        <f>Weather!L233</f>
        <v>0</v>
      </c>
      <c r="AL101" s="39">
        <f>Weather!M233</f>
        <v>239.3</v>
      </c>
      <c r="AM101" s="39">
        <f>Weather!N233</f>
        <v>0</v>
      </c>
      <c r="AN101" s="39">
        <f>Weather!O233</f>
        <v>180.8</v>
      </c>
      <c r="AO101" s="39">
        <f>Weather!P233</f>
        <v>1.5</v>
      </c>
      <c r="AP101" s="39">
        <f>Weather!Q233</f>
        <v>127.50000000000003</v>
      </c>
      <c r="AQ101" s="39">
        <f>Weather!R233</f>
        <v>8.1999999999999993</v>
      </c>
      <c r="AR101" s="200">
        <v>0</v>
      </c>
      <c r="AS101" s="200">
        <v>0</v>
      </c>
      <c r="AT101" s="200">
        <v>0</v>
      </c>
      <c r="AU101" s="200">
        <v>1</v>
      </c>
      <c r="AV101" s="200">
        <v>0</v>
      </c>
      <c r="AW101" s="200">
        <v>0</v>
      </c>
      <c r="AX101" s="200">
        <v>0</v>
      </c>
      <c r="AY101" s="200">
        <v>0</v>
      </c>
      <c r="AZ101" s="200">
        <v>0</v>
      </c>
      <c r="BA101" s="200">
        <v>0</v>
      </c>
      <c r="BB101" s="200">
        <v>0</v>
      </c>
      <c r="BC101" s="200">
        <v>0</v>
      </c>
      <c r="BD101" s="200">
        <v>1</v>
      </c>
      <c r="BE101" s="200">
        <v>0</v>
      </c>
      <c r="BF101" s="200">
        <v>1</v>
      </c>
      <c r="BG101" s="201">
        <f t="shared" si="20"/>
        <v>100</v>
      </c>
      <c r="BH101" s="200">
        <v>30</v>
      </c>
      <c r="BI101" s="200">
        <v>21</v>
      </c>
      <c r="BJ101" s="159">
        <f t="shared" si="21"/>
        <v>639.2881852340995</v>
      </c>
      <c r="BK101" s="159">
        <f t="shared" si="22"/>
        <v>21.309606174469984</v>
      </c>
      <c r="BL101" s="158">
        <f t="shared" si="23"/>
        <v>1295453.5785583791</v>
      </c>
      <c r="BM101" s="159">
        <f t="shared" si="24"/>
        <v>2684.565503348143</v>
      </c>
      <c r="BN101" s="159">
        <f t="shared" si="25"/>
        <v>89.485516778271432</v>
      </c>
      <c r="BO101" s="159">
        <f t="shared" si="26"/>
        <v>481163.62371676549</v>
      </c>
      <c r="BP101" s="159">
        <f t="shared" si="27"/>
        <v>73751.512280661686</v>
      </c>
      <c r="BQ101" s="159">
        <f t="shared" si="28"/>
        <v>2458.383742688723</v>
      </c>
      <c r="BR101" s="159">
        <f t="shared" si="29"/>
        <v>3511.9767752696039</v>
      </c>
      <c r="BS101" s="159">
        <f t="shared" si="30"/>
        <v>2473134.045144855</v>
      </c>
      <c r="BT101" s="159">
        <f t="shared" si="31"/>
        <v>3533048.6359212212</v>
      </c>
    </row>
    <row r="102" spans="1:72" x14ac:dyDescent="0.2">
      <c r="A102" s="203">
        <v>43221</v>
      </c>
      <c r="B102" s="204">
        <f t="shared" si="16"/>
        <v>2018</v>
      </c>
      <c r="C102" s="202">
        <v>38850335</v>
      </c>
      <c r="D102" s="202">
        <f>VLOOKUP(B102,CDM!$I$5:$N$15,2,FALSE)/12</f>
        <v>3037702.3567513782</v>
      </c>
      <c r="E102" s="202">
        <f t="shared" si="17"/>
        <v>41888037.356751375</v>
      </c>
      <c r="F102" s="205">
        <v>60822</v>
      </c>
      <c r="G102" s="205">
        <v>13796645</v>
      </c>
      <c r="H102" s="205">
        <v>5371</v>
      </c>
      <c r="I102" s="202">
        <f>VLOOKUP(B102,CDM!$I$5:$N$15,3,FALSE)/12</f>
        <v>993596.71150296601</v>
      </c>
      <c r="J102" s="202">
        <f t="shared" si="18"/>
        <v>14790241.711502966</v>
      </c>
      <c r="K102" s="205">
        <v>72846017</v>
      </c>
      <c r="L102" s="202">
        <f>VLOOKUP(B102,CDM!$I$5:$N$15,4,FALSE)/12</f>
        <v>3904844.3543456518</v>
      </c>
      <c r="M102" s="86">
        <f t="shared" si="19"/>
        <v>76750861.354345649</v>
      </c>
      <c r="N102" s="205">
        <v>187517</v>
      </c>
      <c r="O102" s="205">
        <v>1008</v>
      </c>
      <c r="P102" s="205">
        <v>435165</v>
      </c>
      <c r="Q102" s="205">
        <v>1511.5</v>
      </c>
      <c r="R102" s="205">
        <v>17184</v>
      </c>
      <c r="S102" s="205">
        <v>261428</v>
      </c>
      <c r="T102" s="201">
        <v>24</v>
      </c>
      <c r="U102" s="201">
        <v>564</v>
      </c>
      <c r="V102" s="37">
        <f>'Economic (2020 Adj.)'!C114</f>
        <v>730276.2</v>
      </c>
      <c r="W102" s="37">
        <f>'Economic (2020 Adj.)'!D114</f>
        <v>7208.1</v>
      </c>
      <c r="X102" s="37">
        <f>'Economic (2020 Adj.)'!F114</f>
        <v>3335</v>
      </c>
      <c r="Y102" s="37">
        <f>'Economic (2020 Adj.)'!H114</f>
        <v>412.2</v>
      </c>
      <c r="Z102" s="37">
        <f>'Economic (2020 Adj.)'!E114</f>
        <v>7174.7</v>
      </c>
      <c r="AA102" s="37">
        <f>'Economic (2020 Adj.)'!G114</f>
        <v>3326.5</v>
      </c>
      <c r="AB102" s="37">
        <f>'Economic (2020 Adj.)'!I114</f>
        <v>408.1</v>
      </c>
      <c r="AC102" s="39">
        <f>Weather!D234</f>
        <v>14.790322580645164</v>
      </c>
      <c r="AD102" s="39">
        <f>Weather!E234</f>
        <v>173.79999999999998</v>
      </c>
      <c r="AE102" s="39">
        <f>Weather!F234</f>
        <v>12.3</v>
      </c>
      <c r="AF102" s="39">
        <f>Weather!G234</f>
        <v>127.7</v>
      </c>
      <c r="AG102" s="39">
        <f>Weather!H234</f>
        <v>28.2</v>
      </c>
      <c r="AH102" s="39">
        <f>Weather!I234</f>
        <v>86</v>
      </c>
      <c r="AI102" s="39">
        <f>Weather!J234</f>
        <v>48.5</v>
      </c>
      <c r="AJ102" s="39">
        <f>Weather!K234</f>
        <v>50.5</v>
      </c>
      <c r="AK102" s="39">
        <f>Weather!L234</f>
        <v>74.999999999999986</v>
      </c>
      <c r="AL102" s="39">
        <f>Weather!M234</f>
        <v>25.199999999999996</v>
      </c>
      <c r="AM102" s="39">
        <f>Weather!N234</f>
        <v>111.69999999999997</v>
      </c>
      <c r="AN102" s="39">
        <f>Weather!O234</f>
        <v>6.8999999999999986</v>
      </c>
      <c r="AO102" s="39">
        <f>Weather!P234</f>
        <v>155.39999999999998</v>
      </c>
      <c r="AP102" s="39">
        <f>Weather!Q234</f>
        <v>0.69999999999999929</v>
      </c>
      <c r="AQ102" s="39">
        <f>Weather!R234</f>
        <v>211.20000000000002</v>
      </c>
      <c r="AR102" s="200">
        <v>0</v>
      </c>
      <c r="AS102" s="200">
        <v>0</v>
      </c>
      <c r="AT102" s="200">
        <v>0</v>
      </c>
      <c r="AU102" s="200">
        <v>0</v>
      </c>
      <c r="AV102" s="200">
        <v>1</v>
      </c>
      <c r="AW102" s="200">
        <v>0</v>
      </c>
      <c r="AX102" s="200">
        <v>0</v>
      </c>
      <c r="AY102" s="200">
        <v>0</v>
      </c>
      <c r="AZ102" s="200">
        <v>0</v>
      </c>
      <c r="BA102" s="200">
        <v>0</v>
      </c>
      <c r="BB102" s="200">
        <v>0</v>
      </c>
      <c r="BC102" s="200">
        <v>0</v>
      </c>
      <c r="BD102" s="200">
        <v>1</v>
      </c>
      <c r="BE102" s="200">
        <v>0</v>
      </c>
      <c r="BF102" s="200">
        <v>1</v>
      </c>
      <c r="BG102" s="201">
        <f t="shared" si="20"/>
        <v>101</v>
      </c>
      <c r="BH102" s="200">
        <v>31</v>
      </c>
      <c r="BI102" s="200">
        <v>22</v>
      </c>
      <c r="BJ102" s="159">
        <f t="shared" si="21"/>
        <v>688.69878262390876</v>
      </c>
      <c r="BK102" s="159">
        <f t="shared" si="22"/>
        <v>22.216089762061571</v>
      </c>
      <c r="BL102" s="158">
        <f t="shared" si="23"/>
        <v>1351227.0115081088</v>
      </c>
      <c r="BM102" s="159">
        <f t="shared" si="24"/>
        <v>2753.7221581647673</v>
      </c>
      <c r="BN102" s="159">
        <f t="shared" si="25"/>
        <v>88.829747037573142</v>
      </c>
      <c r="BO102" s="159">
        <f t="shared" si="26"/>
        <v>477104.57133880531</v>
      </c>
      <c r="BP102" s="159">
        <f t="shared" si="27"/>
        <v>76141.72753407307</v>
      </c>
      <c r="BQ102" s="159">
        <f t="shared" si="28"/>
        <v>2456.1847591636474</v>
      </c>
      <c r="BR102" s="159">
        <f t="shared" si="29"/>
        <v>3460.9876151851395</v>
      </c>
      <c r="BS102" s="159">
        <f t="shared" si="30"/>
        <v>2475834.2372369566</v>
      </c>
      <c r="BT102" s="159">
        <f t="shared" si="31"/>
        <v>3488675.5161066204</v>
      </c>
    </row>
    <row r="103" spans="1:72" x14ac:dyDescent="0.2">
      <c r="A103" s="203">
        <v>43252</v>
      </c>
      <c r="B103" s="204">
        <f t="shared" si="16"/>
        <v>2018</v>
      </c>
      <c r="C103" s="202">
        <v>49699411</v>
      </c>
      <c r="D103" s="202">
        <f>VLOOKUP(B103,CDM!$I$5:$N$15,2,FALSE)/12</f>
        <v>3037702.3567513782</v>
      </c>
      <c r="E103" s="202">
        <f t="shared" si="17"/>
        <v>52737113.356751375</v>
      </c>
      <c r="F103" s="205">
        <v>60920</v>
      </c>
      <c r="G103" s="205">
        <v>14595194</v>
      </c>
      <c r="H103" s="205">
        <v>5437</v>
      </c>
      <c r="I103" s="202">
        <f>VLOOKUP(B103,CDM!$I$5:$N$15,3,FALSE)/12</f>
        <v>993596.71150296601</v>
      </c>
      <c r="J103" s="202">
        <f t="shared" si="18"/>
        <v>15588790.711502966</v>
      </c>
      <c r="K103" s="205">
        <v>74459387</v>
      </c>
      <c r="L103" s="202">
        <f>VLOOKUP(B103,CDM!$I$5:$N$15,4,FALSE)/12</f>
        <v>3904844.3543456518</v>
      </c>
      <c r="M103" s="86">
        <f t="shared" si="19"/>
        <v>78364231.354345649</v>
      </c>
      <c r="N103" s="205">
        <v>205707</v>
      </c>
      <c r="O103" s="205">
        <v>970</v>
      </c>
      <c r="P103" s="205">
        <v>392256</v>
      </c>
      <c r="Q103" s="205">
        <v>1511</v>
      </c>
      <c r="R103" s="205">
        <v>17184</v>
      </c>
      <c r="S103" s="205">
        <v>260815</v>
      </c>
      <c r="T103" s="201">
        <v>24</v>
      </c>
      <c r="U103" s="201">
        <v>564</v>
      </c>
      <c r="V103" s="37">
        <f>'Economic (2020 Adj.)'!C115</f>
        <v>730276.2</v>
      </c>
      <c r="W103" s="37">
        <f>'Economic (2020 Adj.)'!D115</f>
        <v>7224.1</v>
      </c>
      <c r="X103" s="37">
        <f>'Economic (2020 Adj.)'!F115</f>
        <v>3341.9</v>
      </c>
      <c r="Y103" s="37">
        <f>'Economic (2020 Adj.)'!H115</f>
        <v>414.9</v>
      </c>
      <c r="Z103" s="37">
        <f>'Economic (2020 Adj.)'!E115</f>
        <v>7269.2</v>
      </c>
      <c r="AA103" s="37">
        <f>'Economic (2020 Adj.)'!G115</f>
        <v>3363.4</v>
      </c>
      <c r="AB103" s="37">
        <f>'Economic (2020 Adj.)'!I115</f>
        <v>414.3</v>
      </c>
      <c r="AC103" s="39">
        <f>Weather!D235</f>
        <v>19.029999999999998</v>
      </c>
      <c r="AD103" s="39">
        <f>Weather!E235</f>
        <v>64.600000000000009</v>
      </c>
      <c r="AE103" s="39">
        <f>Weather!F235</f>
        <v>35.5</v>
      </c>
      <c r="AF103" s="39">
        <f>Weather!G235</f>
        <v>26.9</v>
      </c>
      <c r="AG103" s="39">
        <f>Weather!H235</f>
        <v>57.800000000000004</v>
      </c>
      <c r="AH103" s="39">
        <f>Weather!I235</f>
        <v>5.0000000000000018</v>
      </c>
      <c r="AI103" s="39">
        <f>Weather!J235</f>
        <v>95.899999999999977</v>
      </c>
      <c r="AJ103" s="39">
        <f>Weather!K235</f>
        <v>0.60000000000000142</v>
      </c>
      <c r="AK103" s="39">
        <f>Weather!L235</f>
        <v>151.49999999999997</v>
      </c>
      <c r="AL103" s="39">
        <f>Weather!M235</f>
        <v>0</v>
      </c>
      <c r="AM103" s="39">
        <f>Weather!N235</f>
        <v>210.90000000000006</v>
      </c>
      <c r="AN103" s="39">
        <f>Weather!O235</f>
        <v>0</v>
      </c>
      <c r="AO103" s="39">
        <f>Weather!P235</f>
        <v>270.90000000000009</v>
      </c>
      <c r="AP103" s="39">
        <f>Weather!Q235</f>
        <v>0</v>
      </c>
      <c r="AQ103" s="39">
        <f>Weather!R235</f>
        <v>330.90000000000009</v>
      </c>
      <c r="AR103" s="200">
        <v>0</v>
      </c>
      <c r="AS103" s="200">
        <v>0</v>
      </c>
      <c r="AT103" s="200">
        <v>0</v>
      </c>
      <c r="AU103" s="200">
        <v>0</v>
      </c>
      <c r="AV103" s="200">
        <v>0</v>
      </c>
      <c r="AW103" s="200">
        <v>1</v>
      </c>
      <c r="AX103" s="200">
        <v>0</v>
      </c>
      <c r="AY103" s="200">
        <v>0</v>
      </c>
      <c r="AZ103" s="200">
        <v>0</v>
      </c>
      <c r="BA103" s="200">
        <v>0</v>
      </c>
      <c r="BB103" s="200">
        <v>0</v>
      </c>
      <c r="BC103" s="200">
        <v>0</v>
      </c>
      <c r="BD103" s="200">
        <v>0</v>
      </c>
      <c r="BE103" s="200">
        <v>0</v>
      </c>
      <c r="BF103" s="200">
        <v>0</v>
      </c>
      <c r="BG103" s="201">
        <f t="shared" si="20"/>
        <v>102</v>
      </c>
      <c r="BH103" s="200">
        <v>30</v>
      </c>
      <c r="BI103" s="200">
        <v>21</v>
      </c>
      <c r="BJ103" s="159">
        <f t="shared" si="21"/>
        <v>865.67815753039031</v>
      </c>
      <c r="BK103" s="159">
        <f t="shared" si="22"/>
        <v>28.855938584346344</v>
      </c>
      <c r="BL103" s="158">
        <f t="shared" si="23"/>
        <v>1757903.7785583793</v>
      </c>
      <c r="BM103" s="159">
        <f t="shared" si="24"/>
        <v>2867.1676865004533</v>
      </c>
      <c r="BN103" s="159">
        <f t="shared" si="25"/>
        <v>95.57225621668178</v>
      </c>
      <c r="BO103" s="159">
        <f t="shared" si="26"/>
        <v>519626.35705009883</v>
      </c>
      <c r="BP103" s="159">
        <f t="shared" si="27"/>
        <v>80787.867375614078</v>
      </c>
      <c r="BQ103" s="159">
        <f t="shared" si="28"/>
        <v>2692.9289125204691</v>
      </c>
      <c r="BR103" s="159">
        <f t="shared" si="29"/>
        <v>3847.0413036006703</v>
      </c>
      <c r="BS103" s="159">
        <f t="shared" si="30"/>
        <v>2612141.045144855</v>
      </c>
      <c r="BT103" s="159">
        <f t="shared" si="31"/>
        <v>3731630.0644926499</v>
      </c>
    </row>
    <row r="104" spans="1:72" x14ac:dyDescent="0.2">
      <c r="A104" s="203">
        <v>43282</v>
      </c>
      <c r="B104" s="204">
        <f t="shared" si="16"/>
        <v>2018</v>
      </c>
      <c r="C104" s="202">
        <v>62470256</v>
      </c>
      <c r="D104" s="202">
        <f>VLOOKUP(B104,CDM!$I$5:$N$15,2,FALSE)/12</f>
        <v>3037702.3567513782</v>
      </c>
      <c r="E104" s="202">
        <f t="shared" si="17"/>
        <v>65507958.356751375</v>
      </c>
      <c r="F104" s="205">
        <v>60944</v>
      </c>
      <c r="G104" s="205">
        <v>16326498</v>
      </c>
      <c r="H104" s="205">
        <v>5443</v>
      </c>
      <c r="I104" s="202">
        <f>VLOOKUP(B104,CDM!$I$5:$N$15,3,FALSE)/12</f>
        <v>993596.71150296601</v>
      </c>
      <c r="J104" s="202">
        <f t="shared" si="18"/>
        <v>17320094.711502966</v>
      </c>
      <c r="K104" s="205">
        <v>79813563</v>
      </c>
      <c r="L104" s="202">
        <f>VLOOKUP(B104,CDM!$I$5:$N$15,4,FALSE)/12</f>
        <v>3904844.3543456518</v>
      </c>
      <c r="M104" s="86">
        <f t="shared" si="19"/>
        <v>83718407.354345649</v>
      </c>
      <c r="N104" s="205">
        <v>212958</v>
      </c>
      <c r="O104" s="205">
        <v>970</v>
      </c>
      <c r="P104" s="205">
        <v>418842.3</v>
      </c>
      <c r="Q104" s="205">
        <v>1502.3</v>
      </c>
      <c r="R104" s="205">
        <v>17184</v>
      </c>
      <c r="S104" s="205">
        <v>261377</v>
      </c>
      <c r="T104" s="201">
        <v>24</v>
      </c>
      <c r="U104" s="201">
        <v>563</v>
      </c>
      <c r="V104" s="37">
        <f>'Economic (2020 Adj.)'!C116</f>
        <v>730276.2</v>
      </c>
      <c r="W104" s="37">
        <f>'Economic (2020 Adj.)'!D116</f>
        <v>7258.6</v>
      </c>
      <c r="X104" s="37">
        <f>'Economic (2020 Adj.)'!F116</f>
        <v>3357.7</v>
      </c>
      <c r="Y104" s="37">
        <f>'Economic (2020 Adj.)'!H116</f>
        <v>416.4</v>
      </c>
      <c r="Z104" s="37">
        <f>'Economic (2020 Adj.)'!E116</f>
        <v>7352.5</v>
      </c>
      <c r="AA104" s="37">
        <f>'Economic (2020 Adj.)'!G116</f>
        <v>3397.6</v>
      </c>
      <c r="AB104" s="37">
        <f>'Economic (2020 Adj.)'!I116</f>
        <v>418.9</v>
      </c>
      <c r="AC104" s="39">
        <f>Weather!D236</f>
        <v>23.296774193548391</v>
      </c>
      <c r="AD104" s="39">
        <f>Weather!E236</f>
        <v>0.5</v>
      </c>
      <c r="AE104" s="39">
        <f>Weather!F236</f>
        <v>102.69999999999999</v>
      </c>
      <c r="AF104" s="39">
        <f>Weather!G236</f>
        <v>0</v>
      </c>
      <c r="AG104" s="39">
        <f>Weather!H236</f>
        <v>164.19999999999996</v>
      </c>
      <c r="AH104" s="39">
        <f>Weather!I236</f>
        <v>0</v>
      </c>
      <c r="AI104" s="39">
        <f>Weather!J236</f>
        <v>226.19999999999996</v>
      </c>
      <c r="AJ104" s="39">
        <f>Weather!K236</f>
        <v>0</v>
      </c>
      <c r="AK104" s="39">
        <f>Weather!L236</f>
        <v>288.2</v>
      </c>
      <c r="AL104" s="39">
        <f>Weather!M236</f>
        <v>0</v>
      </c>
      <c r="AM104" s="39">
        <f>Weather!N236</f>
        <v>350.2</v>
      </c>
      <c r="AN104" s="39">
        <f>Weather!O236</f>
        <v>0</v>
      </c>
      <c r="AO104" s="39">
        <f>Weather!P236</f>
        <v>412.20000000000005</v>
      </c>
      <c r="AP104" s="39">
        <f>Weather!Q236</f>
        <v>0</v>
      </c>
      <c r="AQ104" s="39">
        <f>Weather!R236</f>
        <v>474.2000000000001</v>
      </c>
      <c r="AR104" s="200">
        <v>0</v>
      </c>
      <c r="AS104" s="200">
        <v>0</v>
      </c>
      <c r="AT104" s="200">
        <v>0</v>
      </c>
      <c r="AU104" s="200">
        <v>0</v>
      </c>
      <c r="AV104" s="200">
        <v>0</v>
      </c>
      <c r="AW104" s="200">
        <v>0</v>
      </c>
      <c r="AX104" s="200">
        <v>1</v>
      </c>
      <c r="AY104" s="200">
        <v>0</v>
      </c>
      <c r="AZ104" s="200">
        <v>0</v>
      </c>
      <c r="BA104" s="200">
        <v>0</v>
      </c>
      <c r="BB104" s="200">
        <v>0</v>
      </c>
      <c r="BC104" s="200">
        <v>0</v>
      </c>
      <c r="BD104" s="200">
        <v>0</v>
      </c>
      <c r="BE104" s="200">
        <v>0</v>
      </c>
      <c r="BF104" s="200">
        <v>0</v>
      </c>
      <c r="BG104" s="201">
        <f t="shared" si="20"/>
        <v>103</v>
      </c>
      <c r="BH104" s="200">
        <v>31</v>
      </c>
      <c r="BI104" s="200">
        <v>21</v>
      </c>
      <c r="BJ104" s="159">
        <f t="shared" si="21"/>
        <v>1074.8877388545448</v>
      </c>
      <c r="BK104" s="159">
        <f t="shared" si="22"/>
        <v>34.673798027565958</v>
      </c>
      <c r="BL104" s="158">
        <f t="shared" si="23"/>
        <v>2113159.9469919796</v>
      </c>
      <c r="BM104" s="159">
        <f t="shared" si="24"/>
        <v>3182.086112714122</v>
      </c>
      <c r="BN104" s="159">
        <f t="shared" si="25"/>
        <v>102.64793911981039</v>
      </c>
      <c r="BO104" s="159">
        <f t="shared" si="26"/>
        <v>558712.73262912792</v>
      </c>
      <c r="BP104" s="159">
        <f t="shared" si="27"/>
        <v>86307.636447779019</v>
      </c>
      <c r="BQ104" s="159">
        <f t="shared" si="28"/>
        <v>2784.117304767065</v>
      </c>
      <c r="BR104" s="159">
        <f t="shared" si="29"/>
        <v>4109.8874498942387</v>
      </c>
      <c r="BS104" s="159">
        <f t="shared" si="30"/>
        <v>2700593.7856240533</v>
      </c>
      <c r="BT104" s="159">
        <f t="shared" si="31"/>
        <v>3986590.826397412</v>
      </c>
    </row>
    <row r="105" spans="1:72" x14ac:dyDescent="0.2">
      <c r="A105" s="203">
        <v>43313</v>
      </c>
      <c r="B105" s="204">
        <f t="shared" si="16"/>
        <v>2018</v>
      </c>
      <c r="C105" s="202">
        <v>60684419</v>
      </c>
      <c r="D105" s="202">
        <f>VLOOKUP(B105,CDM!$I$5:$N$15,2,FALSE)/12</f>
        <v>3037702.3567513782</v>
      </c>
      <c r="E105" s="202">
        <f t="shared" si="17"/>
        <v>63722121.356751375</v>
      </c>
      <c r="F105" s="205">
        <v>60940</v>
      </c>
      <c r="G105" s="205">
        <v>16132239</v>
      </c>
      <c r="H105" s="205">
        <v>5466</v>
      </c>
      <c r="I105" s="202">
        <f>VLOOKUP(B105,CDM!$I$5:$N$15,3,FALSE)/12</f>
        <v>993596.71150296601</v>
      </c>
      <c r="J105" s="202">
        <f t="shared" si="18"/>
        <v>17125835.711502966</v>
      </c>
      <c r="K105" s="205">
        <v>79970235</v>
      </c>
      <c r="L105" s="202">
        <f>VLOOKUP(B105,CDM!$I$5:$N$15,4,FALSE)/12</f>
        <v>3904844.3543456518</v>
      </c>
      <c r="M105" s="86">
        <f t="shared" si="19"/>
        <v>83875079.354345649</v>
      </c>
      <c r="N105" s="205">
        <v>205769</v>
      </c>
      <c r="O105" s="205">
        <v>970</v>
      </c>
      <c r="P105" s="205">
        <v>468399.7</v>
      </c>
      <c r="Q105" s="205">
        <v>1493.6</v>
      </c>
      <c r="R105" s="205">
        <v>17184</v>
      </c>
      <c r="S105" s="205">
        <v>261095</v>
      </c>
      <c r="T105" s="201">
        <v>24</v>
      </c>
      <c r="U105" s="201">
        <v>563</v>
      </c>
      <c r="V105" s="37">
        <f>'Economic (2020 Adj.)'!C117</f>
        <v>730276.2</v>
      </c>
      <c r="W105" s="37">
        <f>'Economic (2020 Adj.)'!D117</f>
        <v>7264.8</v>
      </c>
      <c r="X105" s="37">
        <f>'Economic (2020 Adj.)'!F117</f>
        <v>3354.6</v>
      </c>
      <c r="Y105" s="37">
        <f>'Economic (2020 Adj.)'!H117</f>
        <v>413.1</v>
      </c>
      <c r="Z105" s="37">
        <f>'Economic (2020 Adj.)'!E117</f>
        <v>7356</v>
      </c>
      <c r="AA105" s="37">
        <f>'Economic (2020 Adj.)'!G117</f>
        <v>3390.3</v>
      </c>
      <c r="AB105" s="37">
        <f>'Economic (2020 Adj.)'!I117</f>
        <v>416.3</v>
      </c>
      <c r="AC105" s="39">
        <f>Weather!D237</f>
        <v>23.283870967741933</v>
      </c>
      <c r="AD105" s="39">
        <f>Weather!E237</f>
        <v>5.8000000000000007</v>
      </c>
      <c r="AE105" s="39">
        <f>Weather!F237</f>
        <v>107.60000000000002</v>
      </c>
      <c r="AF105" s="39">
        <f>Weather!G237</f>
        <v>1.3000000000000007</v>
      </c>
      <c r="AG105" s="39">
        <f>Weather!H237</f>
        <v>165.10000000000002</v>
      </c>
      <c r="AH105" s="39">
        <f>Weather!I237</f>
        <v>0</v>
      </c>
      <c r="AI105" s="39">
        <f>Weather!J237</f>
        <v>225.8</v>
      </c>
      <c r="AJ105" s="39">
        <f>Weather!K237</f>
        <v>0</v>
      </c>
      <c r="AK105" s="39">
        <f>Weather!L237</f>
        <v>287.79999999999995</v>
      </c>
      <c r="AL105" s="39">
        <f>Weather!M237</f>
        <v>0</v>
      </c>
      <c r="AM105" s="39">
        <f>Weather!N237</f>
        <v>349.79999999999995</v>
      </c>
      <c r="AN105" s="39">
        <f>Weather!O237</f>
        <v>0</v>
      </c>
      <c r="AO105" s="39">
        <f>Weather!P237</f>
        <v>411.7999999999999</v>
      </c>
      <c r="AP105" s="39">
        <f>Weather!Q237</f>
        <v>0</v>
      </c>
      <c r="AQ105" s="39">
        <f>Weather!R237</f>
        <v>473.7999999999999</v>
      </c>
      <c r="AR105" s="200">
        <v>0</v>
      </c>
      <c r="AS105" s="200">
        <v>0</v>
      </c>
      <c r="AT105" s="200">
        <v>0</v>
      </c>
      <c r="AU105" s="200">
        <v>0</v>
      </c>
      <c r="AV105" s="200">
        <v>0</v>
      </c>
      <c r="AW105" s="200">
        <v>0</v>
      </c>
      <c r="AX105" s="200">
        <v>0</v>
      </c>
      <c r="AY105" s="200">
        <v>1</v>
      </c>
      <c r="AZ105" s="200">
        <v>0</v>
      </c>
      <c r="BA105" s="200">
        <v>0</v>
      </c>
      <c r="BB105" s="200">
        <v>0</v>
      </c>
      <c r="BC105" s="200">
        <v>0</v>
      </c>
      <c r="BD105" s="200">
        <v>0</v>
      </c>
      <c r="BE105" s="200">
        <v>0</v>
      </c>
      <c r="BF105" s="200">
        <v>0</v>
      </c>
      <c r="BG105" s="201">
        <f t="shared" si="20"/>
        <v>104</v>
      </c>
      <c r="BH105" s="200">
        <v>31</v>
      </c>
      <c r="BI105" s="200">
        <v>22</v>
      </c>
      <c r="BJ105" s="159">
        <f t="shared" si="21"/>
        <v>1045.6534518666126</v>
      </c>
      <c r="BK105" s="159">
        <f t="shared" si="22"/>
        <v>33.730756511826215</v>
      </c>
      <c r="BL105" s="158">
        <f t="shared" si="23"/>
        <v>2055552.3018306894</v>
      </c>
      <c r="BM105" s="159">
        <f t="shared" si="24"/>
        <v>3133.156917581955</v>
      </c>
      <c r="BN105" s="159">
        <f t="shared" si="25"/>
        <v>101.06957798651467</v>
      </c>
      <c r="BO105" s="159">
        <f t="shared" si="26"/>
        <v>552446.31327428925</v>
      </c>
      <c r="BP105" s="159">
        <f t="shared" si="27"/>
        <v>86469.153973552209</v>
      </c>
      <c r="BQ105" s="159">
        <f t="shared" si="28"/>
        <v>2789.3275475339424</v>
      </c>
      <c r="BR105" s="159">
        <f t="shared" si="29"/>
        <v>3930.4160897069187</v>
      </c>
      <c r="BS105" s="159">
        <f t="shared" si="30"/>
        <v>2705647.7211079244</v>
      </c>
      <c r="BT105" s="159">
        <f t="shared" si="31"/>
        <v>3812503.6070157113</v>
      </c>
    </row>
    <row r="106" spans="1:72" x14ac:dyDescent="0.2">
      <c r="A106" s="203">
        <v>43344</v>
      </c>
      <c r="B106" s="204">
        <f t="shared" si="16"/>
        <v>2018</v>
      </c>
      <c r="C106" s="202">
        <v>48255985</v>
      </c>
      <c r="D106" s="202">
        <f>VLOOKUP(B106,CDM!$I$5:$N$15,2,FALSE)/12</f>
        <v>3037702.3567513782</v>
      </c>
      <c r="E106" s="202">
        <f t="shared" si="17"/>
        <v>51293687.356751375</v>
      </c>
      <c r="F106" s="205">
        <v>60973</v>
      </c>
      <c r="G106" s="205">
        <v>14295949</v>
      </c>
      <c r="H106" s="205">
        <v>5466</v>
      </c>
      <c r="I106" s="202">
        <f>VLOOKUP(B106,CDM!$I$5:$N$15,3,FALSE)/12</f>
        <v>993596.71150296601</v>
      </c>
      <c r="J106" s="202">
        <f t="shared" si="18"/>
        <v>15289545.711502966</v>
      </c>
      <c r="K106" s="205">
        <v>72439191</v>
      </c>
      <c r="L106" s="202">
        <f>VLOOKUP(B106,CDM!$I$5:$N$15,4,FALSE)/12</f>
        <v>3904844.3543456518</v>
      </c>
      <c r="M106" s="86">
        <f t="shared" si="19"/>
        <v>76344035.354345649</v>
      </c>
      <c r="N106" s="205">
        <v>206092</v>
      </c>
      <c r="O106" s="205">
        <v>974</v>
      </c>
      <c r="P106" s="205">
        <v>487042.4</v>
      </c>
      <c r="Q106" s="205">
        <v>1407</v>
      </c>
      <c r="R106" s="205">
        <v>17184</v>
      </c>
      <c r="S106" s="205">
        <v>260813</v>
      </c>
      <c r="T106" s="201">
        <v>24</v>
      </c>
      <c r="U106" s="201">
        <v>563</v>
      </c>
      <c r="V106" s="37">
        <f>'Economic (2020 Adj.)'!C118</f>
        <v>730276.2</v>
      </c>
      <c r="W106" s="37">
        <f>'Economic (2020 Adj.)'!D118</f>
        <v>7268.1</v>
      </c>
      <c r="X106" s="37">
        <f>'Economic (2020 Adj.)'!F118</f>
        <v>3347.2</v>
      </c>
      <c r="Y106" s="37">
        <f>'Economic (2020 Adj.)'!H118</f>
        <v>411.2</v>
      </c>
      <c r="Z106" s="37">
        <f>'Economic (2020 Adj.)'!E118</f>
        <v>7315.2</v>
      </c>
      <c r="AA106" s="37">
        <f>'Economic (2020 Adj.)'!G118</f>
        <v>3361.9</v>
      </c>
      <c r="AB106" s="37">
        <f>'Economic (2020 Adj.)'!I118</f>
        <v>412.4</v>
      </c>
      <c r="AC106" s="39">
        <f>Weather!D238</f>
        <v>19.446666666666669</v>
      </c>
      <c r="AD106" s="39">
        <f>Weather!E238</f>
        <v>57.199999999999996</v>
      </c>
      <c r="AE106" s="39">
        <f>Weather!F238</f>
        <v>40.599999999999994</v>
      </c>
      <c r="AF106" s="39">
        <f>Weather!G238</f>
        <v>27.800000000000004</v>
      </c>
      <c r="AG106" s="39">
        <f>Weather!H238</f>
        <v>71.199999999999989</v>
      </c>
      <c r="AH106" s="39">
        <f>Weather!I238</f>
        <v>11.300000000000002</v>
      </c>
      <c r="AI106" s="39">
        <f>Weather!J238</f>
        <v>114.70000000000003</v>
      </c>
      <c r="AJ106" s="39">
        <f>Weather!K238</f>
        <v>2.0000000000000018</v>
      </c>
      <c r="AK106" s="39">
        <f>Weather!L238</f>
        <v>165.40000000000003</v>
      </c>
      <c r="AL106" s="39">
        <f>Weather!M238</f>
        <v>0</v>
      </c>
      <c r="AM106" s="39">
        <f>Weather!N238</f>
        <v>223.39999999999998</v>
      </c>
      <c r="AN106" s="39">
        <f>Weather!O238</f>
        <v>0</v>
      </c>
      <c r="AO106" s="39">
        <f>Weather!P238</f>
        <v>283.39999999999998</v>
      </c>
      <c r="AP106" s="39">
        <f>Weather!Q238</f>
        <v>0</v>
      </c>
      <c r="AQ106" s="39">
        <f>Weather!R238</f>
        <v>343.39999999999992</v>
      </c>
      <c r="AR106" s="200">
        <v>0</v>
      </c>
      <c r="AS106" s="200">
        <v>0</v>
      </c>
      <c r="AT106" s="200">
        <v>0</v>
      </c>
      <c r="AU106" s="200">
        <v>0</v>
      </c>
      <c r="AV106" s="200">
        <v>0</v>
      </c>
      <c r="AW106" s="200">
        <v>0</v>
      </c>
      <c r="AX106" s="200">
        <v>0</v>
      </c>
      <c r="AY106" s="200">
        <v>0</v>
      </c>
      <c r="AZ106" s="200">
        <v>1</v>
      </c>
      <c r="BA106" s="200">
        <v>0</v>
      </c>
      <c r="BB106" s="200">
        <v>0</v>
      </c>
      <c r="BC106" s="200">
        <v>0</v>
      </c>
      <c r="BD106" s="200">
        <v>0</v>
      </c>
      <c r="BE106" s="200">
        <v>1</v>
      </c>
      <c r="BF106" s="200">
        <v>1</v>
      </c>
      <c r="BG106" s="201">
        <f t="shared" si="20"/>
        <v>105</v>
      </c>
      <c r="BH106" s="200">
        <v>30</v>
      </c>
      <c r="BI106" s="200">
        <v>19</v>
      </c>
      <c r="BJ106" s="159">
        <f t="shared" si="21"/>
        <v>841.25247825679196</v>
      </c>
      <c r="BK106" s="159">
        <f t="shared" si="22"/>
        <v>28.041749275226397</v>
      </c>
      <c r="BL106" s="158">
        <f t="shared" si="23"/>
        <v>1709789.5785583791</v>
      </c>
      <c r="BM106" s="159">
        <f t="shared" si="24"/>
        <v>2797.2092410360347</v>
      </c>
      <c r="BN106" s="159">
        <f t="shared" si="25"/>
        <v>93.240308034534493</v>
      </c>
      <c r="BO106" s="159">
        <f t="shared" si="26"/>
        <v>509651.52371676551</v>
      </c>
      <c r="BP106" s="159">
        <f t="shared" si="27"/>
        <v>78381.966482901073</v>
      </c>
      <c r="BQ106" s="159">
        <f t="shared" si="28"/>
        <v>2612.7322160967024</v>
      </c>
      <c r="BR106" s="159">
        <f t="shared" si="29"/>
        <v>4125.3666569947936</v>
      </c>
      <c r="BS106" s="159">
        <f t="shared" si="30"/>
        <v>2544801.1784781883</v>
      </c>
      <c r="BT106" s="159">
        <f t="shared" si="31"/>
        <v>4018107.1239129291</v>
      </c>
    </row>
    <row r="107" spans="1:72" x14ac:dyDescent="0.2">
      <c r="A107" s="203">
        <v>43374</v>
      </c>
      <c r="B107" s="204">
        <f t="shared" si="16"/>
        <v>2018</v>
      </c>
      <c r="C107" s="202">
        <v>37999906</v>
      </c>
      <c r="D107" s="202">
        <f>VLOOKUP(B107,CDM!$I$5:$N$15,2,FALSE)/12</f>
        <v>3037702.3567513782</v>
      </c>
      <c r="E107" s="202">
        <f t="shared" si="17"/>
        <v>41037608.356751375</v>
      </c>
      <c r="F107" s="205">
        <v>60992</v>
      </c>
      <c r="G107" s="205">
        <v>13367196</v>
      </c>
      <c r="H107" s="205">
        <v>5469</v>
      </c>
      <c r="I107" s="202">
        <f>VLOOKUP(B107,CDM!$I$5:$N$15,3,FALSE)/12</f>
        <v>993596.71150296601</v>
      </c>
      <c r="J107" s="202">
        <f t="shared" si="18"/>
        <v>14360792.711502966</v>
      </c>
      <c r="K107" s="205">
        <v>68627728</v>
      </c>
      <c r="L107" s="202">
        <f>VLOOKUP(B107,CDM!$I$5:$N$15,4,FALSE)/12</f>
        <v>3904844.3543456518</v>
      </c>
      <c r="M107" s="86">
        <f t="shared" si="19"/>
        <v>72532572.354345649</v>
      </c>
      <c r="N107" s="205">
        <v>205563</v>
      </c>
      <c r="O107" s="205">
        <v>972</v>
      </c>
      <c r="P107" s="205">
        <v>541847.9</v>
      </c>
      <c r="Q107" s="205">
        <v>1343.3</v>
      </c>
      <c r="R107" s="205">
        <v>17184</v>
      </c>
      <c r="S107" s="205">
        <v>261271</v>
      </c>
      <c r="T107" s="201">
        <v>24</v>
      </c>
      <c r="U107" s="201">
        <v>563</v>
      </c>
      <c r="V107" s="37">
        <f>'Economic (2020 Adj.)'!C119</f>
        <v>730276.2</v>
      </c>
      <c r="W107" s="37">
        <f>'Economic (2020 Adj.)'!D119</f>
        <v>7253</v>
      </c>
      <c r="X107" s="37">
        <f>'Economic (2020 Adj.)'!F119</f>
        <v>3346.6</v>
      </c>
      <c r="Y107" s="37">
        <f>'Economic (2020 Adj.)'!H119</f>
        <v>411.9</v>
      </c>
      <c r="Z107" s="37">
        <f>'Economic (2020 Adj.)'!E119</f>
        <v>7274.4</v>
      </c>
      <c r="AA107" s="37">
        <f>'Economic (2020 Adj.)'!G119</f>
        <v>3341.9</v>
      </c>
      <c r="AB107" s="37">
        <f>'Economic (2020 Adj.)'!I119</f>
        <v>412.1</v>
      </c>
      <c r="AC107" s="39">
        <f>Weather!D239</f>
        <v>10.645161290322582</v>
      </c>
      <c r="AD107" s="39">
        <f>Weather!E239</f>
        <v>295.49999999999989</v>
      </c>
      <c r="AE107" s="39">
        <f>Weather!F239</f>
        <v>5.5</v>
      </c>
      <c r="AF107" s="39">
        <f>Weather!G239</f>
        <v>237.49999999999997</v>
      </c>
      <c r="AG107" s="39">
        <f>Weather!H239</f>
        <v>9.5</v>
      </c>
      <c r="AH107" s="39">
        <f>Weather!I239</f>
        <v>182.2</v>
      </c>
      <c r="AI107" s="39">
        <f>Weather!J239</f>
        <v>16.2</v>
      </c>
      <c r="AJ107" s="39">
        <f>Weather!K239</f>
        <v>132.70000000000002</v>
      </c>
      <c r="AK107" s="39">
        <f>Weather!L239</f>
        <v>28.7</v>
      </c>
      <c r="AL107" s="39">
        <f>Weather!M239</f>
        <v>88.200000000000031</v>
      </c>
      <c r="AM107" s="39">
        <f>Weather!N239</f>
        <v>46.2</v>
      </c>
      <c r="AN107" s="39">
        <f>Weather!O239</f>
        <v>50.199999999999996</v>
      </c>
      <c r="AO107" s="39">
        <f>Weather!P239</f>
        <v>70.2</v>
      </c>
      <c r="AP107" s="39">
        <f>Weather!Q239</f>
        <v>20.599999999999994</v>
      </c>
      <c r="AQ107" s="39">
        <f>Weather!R239</f>
        <v>102.60000000000001</v>
      </c>
      <c r="AR107" s="200">
        <v>0</v>
      </c>
      <c r="AS107" s="200">
        <v>0</v>
      </c>
      <c r="AT107" s="200">
        <v>0</v>
      </c>
      <c r="AU107" s="200">
        <v>0</v>
      </c>
      <c r="AV107" s="200">
        <v>0</v>
      </c>
      <c r="AW107" s="200">
        <v>0</v>
      </c>
      <c r="AX107" s="200">
        <v>0</v>
      </c>
      <c r="AY107" s="200">
        <v>0</v>
      </c>
      <c r="AZ107" s="200">
        <v>0</v>
      </c>
      <c r="BA107" s="200">
        <v>1</v>
      </c>
      <c r="BB107" s="200">
        <v>0</v>
      </c>
      <c r="BC107" s="200">
        <v>0</v>
      </c>
      <c r="BD107" s="200">
        <v>0</v>
      </c>
      <c r="BE107" s="200">
        <v>1</v>
      </c>
      <c r="BF107" s="200">
        <v>1</v>
      </c>
      <c r="BG107" s="201">
        <f t="shared" si="20"/>
        <v>106</v>
      </c>
      <c r="BH107" s="200">
        <v>31</v>
      </c>
      <c r="BI107" s="200">
        <v>22</v>
      </c>
      <c r="BJ107" s="159">
        <f t="shared" si="21"/>
        <v>672.83591875576099</v>
      </c>
      <c r="BK107" s="159">
        <f t="shared" si="22"/>
        <v>21.704384475992288</v>
      </c>
      <c r="BL107" s="158">
        <f t="shared" si="23"/>
        <v>1323793.8179597217</v>
      </c>
      <c r="BM107" s="159">
        <f t="shared" si="24"/>
        <v>2625.8534853726396</v>
      </c>
      <c r="BN107" s="159">
        <f t="shared" si="25"/>
        <v>84.704951141052888</v>
      </c>
      <c r="BO107" s="159">
        <f t="shared" si="26"/>
        <v>463251.37779041822</v>
      </c>
      <c r="BP107" s="159">
        <f t="shared" si="27"/>
        <v>74621.988018874123</v>
      </c>
      <c r="BQ107" s="159">
        <f t="shared" si="28"/>
        <v>2407.1609038346492</v>
      </c>
      <c r="BR107" s="159">
        <f t="shared" si="29"/>
        <v>3391.9085463124602</v>
      </c>
      <c r="BS107" s="159">
        <f t="shared" si="30"/>
        <v>2339760.398527279</v>
      </c>
      <c r="BT107" s="159">
        <f t="shared" si="31"/>
        <v>3296935.1070157113</v>
      </c>
    </row>
    <row r="108" spans="1:72" x14ac:dyDescent="0.2">
      <c r="A108" s="203">
        <v>43405</v>
      </c>
      <c r="B108" s="204">
        <f t="shared" si="16"/>
        <v>2018</v>
      </c>
      <c r="C108" s="202">
        <v>38116428</v>
      </c>
      <c r="D108" s="202">
        <f>VLOOKUP(B108,CDM!$I$5:$N$15,2,FALSE)/12</f>
        <v>3037702.3567513782</v>
      </c>
      <c r="E108" s="202">
        <f t="shared" si="17"/>
        <v>41154130.356751375</v>
      </c>
      <c r="F108" s="205">
        <v>61031</v>
      </c>
      <c r="G108" s="205">
        <v>13835360</v>
      </c>
      <c r="H108" s="205">
        <v>5496</v>
      </c>
      <c r="I108" s="202">
        <f>VLOOKUP(B108,CDM!$I$5:$N$15,3,FALSE)/12</f>
        <v>993596.71150296601</v>
      </c>
      <c r="J108" s="202">
        <f t="shared" si="18"/>
        <v>14828956.711502966</v>
      </c>
      <c r="K108" s="205">
        <v>68344175</v>
      </c>
      <c r="L108" s="202">
        <f>VLOOKUP(B108,CDM!$I$5:$N$15,4,FALSE)/12</f>
        <v>3904844.3543456518</v>
      </c>
      <c r="M108" s="86">
        <f t="shared" si="19"/>
        <v>72249019.354345649</v>
      </c>
      <c r="N108" s="205">
        <v>205844</v>
      </c>
      <c r="O108" s="205">
        <v>972</v>
      </c>
      <c r="P108" s="205">
        <v>565178.5</v>
      </c>
      <c r="Q108" s="205">
        <v>1317.1</v>
      </c>
      <c r="R108" s="205">
        <v>17184</v>
      </c>
      <c r="S108" s="205">
        <v>260703</v>
      </c>
      <c r="T108" s="201">
        <v>24</v>
      </c>
      <c r="U108" s="201">
        <v>562</v>
      </c>
      <c r="V108" s="37">
        <f>'Economic (2020 Adj.)'!C120</f>
        <v>730276.2</v>
      </c>
      <c r="W108" s="37">
        <f>'Economic (2020 Adj.)'!D120</f>
        <v>7273.5</v>
      </c>
      <c r="X108" s="37">
        <f>'Economic (2020 Adj.)'!F120</f>
        <v>3365.9</v>
      </c>
      <c r="Y108" s="37">
        <f>'Economic (2020 Adj.)'!H120</f>
        <v>416</v>
      </c>
      <c r="Z108" s="37">
        <f>'Economic (2020 Adj.)'!E120</f>
        <v>7279</v>
      </c>
      <c r="AA108" s="37">
        <f>'Economic (2020 Adj.)'!G120</f>
        <v>3354.2</v>
      </c>
      <c r="AB108" s="37">
        <f>'Economic (2020 Adj.)'!I120</f>
        <v>415.5</v>
      </c>
      <c r="AC108" s="39">
        <f>Weather!D240</f>
        <v>2.9200000000000004</v>
      </c>
      <c r="AD108" s="39">
        <f>Weather!E240</f>
        <v>512.4</v>
      </c>
      <c r="AE108" s="39">
        <f>Weather!F240</f>
        <v>0</v>
      </c>
      <c r="AF108" s="39">
        <f>Weather!G240</f>
        <v>452.40000000000003</v>
      </c>
      <c r="AG108" s="39">
        <f>Weather!H240</f>
        <v>0</v>
      </c>
      <c r="AH108" s="39">
        <f>Weather!I240</f>
        <v>392.40000000000003</v>
      </c>
      <c r="AI108" s="39">
        <f>Weather!J240</f>
        <v>0</v>
      </c>
      <c r="AJ108" s="39">
        <f>Weather!K240</f>
        <v>332.40000000000003</v>
      </c>
      <c r="AK108" s="39">
        <f>Weather!L240</f>
        <v>0</v>
      </c>
      <c r="AL108" s="39">
        <f>Weather!M240</f>
        <v>272.40000000000003</v>
      </c>
      <c r="AM108" s="39">
        <f>Weather!N240</f>
        <v>0</v>
      </c>
      <c r="AN108" s="39">
        <f>Weather!O240</f>
        <v>214.10000000000002</v>
      </c>
      <c r="AO108" s="39">
        <f>Weather!P240</f>
        <v>1.6999999999999993</v>
      </c>
      <c r="AP108" s="39">
        <f>Weather!Q240</f>
        <v>157.90000000000003</v>
      </c>
      <c r="AQ108" s="39">
        <f>Weather!R240</f>
        <v>5.5</v>
      </c>
      <c r="AR108" s="200">
        <v>0</v>
      </c>
      <c r="AS108" s="200">
        <v>0</v>
      </c>
      <c r="AT108" s="200">
        <v>0</v>
      </c>
      <c r="AU108" s="200">
        <v>0</v>
      </c>
      <c r="AV108" s="200">
        <v>0</v>
      </c>
      <c r="AW108" s="200">
        <v>0</v>
      </c>
      <c r="AX108" s="200">
        <v>0</v>
      </c>
      <c r="AY108" s="200">
        <v>0</v>
      </c>
      <c r="AZ108" s="200">
        <v>0</v>
      </c>
      <c r="BA108" s="200">
        <v>0</v>
      </c>
      <c r="BB108" s="200">
        <v>1</v>
      </c>
      <c r="BC108" s="200">
        <v>0</v>
      </c>
      <c r="BD108" s="200">
        <v>0</v>
      </c>
      <c r="BE108" s="200">
        <v>1</v>
      </c>
      <c r="BF108" s="200">
        <v>1</v>
      </c>
      <c r="BG108" s="201">
        <f t="shared" si="20"/>
        <v>107</v>
      </c>
      <c r="BH108" s="200">
        <v>30</v>
      </c>
      <c r="BI108" s="200">
        <v>22</v>
      </c>
      <c r="BJ108" s="159">
        <f t="shared" si="21"/>
        <v>674.3151899321881</v>
      </c>
      <c r="BK108" s="159">
        <f t="shared" si="22"/>
        <v>22.477172997739604</v>
      </c>
      <c r="BL108" s="158">
        <f t="shared" si="23"/>
        <v>1371804.3452250459</v>
      </c>
      <c r="BM108" s="159">
        <f t="shared" si="24"/>
        <v>2698.136228439404</v>
      </c>
      <c r="BN108" s="159">
        <f t="shared" si="25"/>
        <v>89.937874281313469</v>
      </c>
      <c r="BO108" s="159">
        <f t="shared" si="26"/>
        <v>494298.55705009884</v>
      </c>
      <c r="BP108" s="159">
        <f t="shared" si="27"/>
        <v>74330.266825458486</v>
      </c>
      <c r="BQ108" s="159">
        <f t="shared" si="28"/>
        <v>2477.675560848616</v>
      </c>
      <c r="BR108" s="159">
        <f t="shared" si="29"/>
        <v>3378.6484920662947</v>
      </c>
      <c r="BS108" s="159">
        <f t="shared" si="30"/>
        <v>2408300.6451448551</v>
      </c>
      <c r="BT108" s="159">
        <f t="shared" si="31"/>
        <v>3284046.3342884388</v>
      </c>
    </row>
    <row r="109" spans="1:72" x14ac:dyDescent="0.2">
      <c r="A109" s="203">
        <v>43435</v>
      </c>
      <c r="B109" s="204">
        <f t="shared" si="16"/>
        <v>2018</v>
      </c>
      <c r="C109" s="202">
        <v>43149882</v>
      </c>
      <c r="D109" s="202">
        <f>VLOOKUP(B109,CDM!$I$5:$N$15,2,FALSE)/12</f>
        <v>3037702.3567513782</v>
      </c>
      <c r="E109" s="202">
        <f t="shared" si="17"/>
        <v>46187584.356751375</v>
      </c>
      <c r="F109" s="205">
        <v>61253</v>
      </c>
      <c r="G109" s="205">
        <v>14685286</v>
      </c>
      <c r="H109" s="205">
        <v>5494</v>
      </c>
      <c r="I109" s="202">
        <f>VLOOKUP(B109,CDM!$I$5:$N$15,3,FALSE)/12</f>
        <v>993596.71150296601</v>
      </c>
      <c r="J109" s="202">
        <f t="shared" si="18"/>
        <v>15678882.711502966</v>
      </c>
      <c r="K109" s="205">
        <v>67665402</v>
      </c>
      <c r="L109" s="202">
        <f>VLOOKUP(B109,CDM!$I$5:$N$15,4,FALSE)/12</f>
        <v>3904844.3543456518</v>
      </c>
      <c r="M109" s="86">
        <f t="shared" si="19"/>
        <v>71570246.354345649</v>
      </c>
      <c r="N109" s="205">
        <v>169863</v>
      </c>
      <c r="O109" s="205">
        <v>974</v>
      </c>
      <c r="P109" s="205">
        <v>597310.9</v>
      </c>
      <c r="Q109" s="205">
        <v>1287.2</v>
      </c>
      <c r="R109" s="205">
        <v>17184</v>
      </c>
      <c r="S109" s="205">
        <v>264008</v>
      </c>
      <c r="T109" s="201">
        <v>24</v>
      </c>
      <c r="U109" s="201">
        <v>562</v>
      </c>
      <c r="V109" s="37">
        <f>'Economic (2020 Adj.)'!C121</f>
        <v>730276.2</v>
      </c>
      <c r="W109" s="37">
        <f>'Economic (2020 Adj.)'!D121</f>
        <v>7289.2</v>
      </c>
      <c r="X109" s="37">
        <f>'Economic (2020 Adj.)'!F121</f>
        <v>3382.8</v>
      </c>
      <c r="Y109" s="37">
        <f>'Economic (2020 Adj.)'!H121</f>
        <v>419.2</v>
      </c>
      <c r="Z109" s="37">
        <f>'Economic (2020 Adj.)'!E121</f>
        <v>7302.7</v>
      </c>
      <c r="AA109" s="37">
        <f>'Economic (2020 Adj.)'!G121</f>
        <v>3380.9</v>
      </c>
      <c r="AB109" s="37">
        <f>'Economic (2020 Adj.)'!I121</f>
        <v>420.7</v>
      </c>
      <c r="AC109" s="39">
        <f>Weather!D241</f>
        <v>1.3548387096774193</v>
      </c>
      <c r="AD109" s="39">
        <f>Weather!E241</f>
        <v>578.00000000000011</v>
      </c>
      <c r="AE109" s="39">
        <f>Weather!F241</f>
        <v>0</v>
      </c>
      <c r="AF109" s="39">
        <f>Weather!G241</f>
        <v>516.00000000000011</v>
      </c>
      <c r="AG109" s="39">
        <f>Weather!H241</f>
        <v>0</v>
      </c>
      <c r="AH109" s="39">
        <f>Weather!I241</f>
        <v>454.00000000000006</v>
      </c>
      <c r="AI109" s="39">
        <f>Weather!J241</f>
        <v>0</v>
      </c>
      <c r="AJ109" s="39">
        <f>Weather!K241</f>
        <v>392.00000000000006</v>
      </c>
      <c r="AK109" s="39">
        <f>Weather!L241</f>
        <v>0</v>
      </c>
      <c r="AL109" s="39">
        <f>Weather!M241</f>
        <v>330</v>
      </c>
      <c r="AM109" s="39">
        <f>Weather!N241</f>
        <v>0</v>
      </c>
      <c r="AN109" s="39">
        <f>Weather!O241</f>
        <v>267.99999999999994</v>
      </c>
      <c r="AO109" s="39">
        <f>Weather!P241</f>
        <v>0</v>
      </c>
      <c r="AP109" s="39">
        <f>Weather!Q241</f>
        <v>205.99999999999994</v>
      </c>
      <c r="AQ109" s="39">
        <f>Weather!R241</f>
        <v>0</v>
      </c>
      <c r="AR109" s="200">
        <v>0</v>
      </c>
      <c r="AS109" s="200">
        <v>0</v>
      </c>
      <c r="AT109" s="200">
        <v>0</v>
      </c>
      <c r="AU109" s="200">
        <v>0</v>
      </c>
      <c r="AV109" s="200">
        <v>0</v>
      </c>
      <c r="AW109" s="200">
        <v>0</v>
      </c>
      <c r="AX109" s="200">
        <v>0</v>
      </c>
      <c r="AY109" s="200">
        <v>0</v>
      </c>
      <c r="AZ109" s="200">
        <v>0</v>
      </c>
      <c r="BA109" s="200">
        <v>0</v>
      </c>
      <c r="BB109" s="200">
        <v>0</v>
      </c>
      <c r="BC109" s="200">
        <v>1</v>
      </c>
      <c r="BD109" s="200">
        <v>0</v>
      </c>
      <c r="BE109" s="200">
        <v>0</v>
      </c>
      <c r="BF109" s="200">
        <v>0</v>
      </c>
      <c r="BG109" s="201">
        <f t="shared" si="20"/>
        <v>108</v>
      </c>
      <c r="BH109" s="200">
        <v>31</v>
      </c>
      <c r="BI109" s="200">
        <v>19</v>
      </c>
      <c r="BJ109" s="159">
        <f t="shared" si="21"/>
        <v>754.04607703706552</v>
      </c>
      <c r="BK109" s="159">
        <f t="shared" si="22"/>
        <v>24.324067001195662</v>
      </c>
      <c r="BL109" s="158">
        <f t="shared" si="23"/>
        <v>1489922.0760242378</v>
      </c>
      <c r="BM109" s="159">
        <f t="shared" si="24"/>
        <v>2853.8192048603869</v>
      </c>
      <c r="BN109" s="159">
        <f t="shared" si="25"/>
        <v>92.05868402775441</v>
      </c>
      <c r="BO109" s="159">
        <f t="shared" si="26"/>
        <v>505770.41004848276</v>
      </c>
      <c r="BP109" s="159">
        <f t="shared" si="27"/>
        <v>73480.745743681371</v>
      </c>
      <c r="BQ109" s="159">
        <f t="shared" si="28"/>
        <v>2370.3466368929476</v>
      </c>
      <c r="BR109" s="159">
        <f t="shared" si="29"/>
        <v>3867.407670720072</v>
      </c>
      <c r="BS109" s="159">
        <f t="shared" si="30"/>
        <v>2308717.6243337304</v>
      </c>
      <c r="BT109" s="159">
        <f t="shared" si="31"/>
        <v>3766855.0712813498</v>
      </c>
    </row>
    <row r="110" spans="1:72" x14ac:dyDescent="0.2">
      <c r="A110" s="203">
        <v>43466</v>
      </c>
      <c r="B110" s="204">
        <f t="shared" si="16"/>
        <v>2019</v>
      </c>
      <c r="C110" s="202">
        <v>44752329</v>
      </c>
      <c r="D110" s="202">
        <f>VLOOKUP(B110,CDM!$I$5:$N$15,2,FALSE)/12</f>
        <v>3193449.3684640508</v>
      </c>
      <c r="E110" s="202">
        <f t="shared" si="17"/>
        <v>47945778.368464053</v>
      </c>
      <c r="F110" s="205">
        <v>61267</v>
      </c>
      <c r="G110" s="205">
        <v>15650151</v>
      </c>
      <c r="H110" s="205">
        <v>5499</v>
      </c>
      <c r="I110" s="202">
        <f>VLOOKUP(B110,CDM!$I$5:$N$15,3,FALSE)/12</f>
        <v>1118662.4122603924</v>
      </c>
      <c r="J110" s="202">
        <f t="shared" si="18"/>
        <v>16768813.412260393</v>
      </c>
      <c r="K110" s="205">
        <v>74411457</v>
      </c>
      <c r="L110" s="202">
        <f>VLOOKUP(B110,CDM!$I$5:$N$15,4,FALSE)/12</f>
        <v>4404868.149707472</v>
      </c>
      <c r="M110" s="86">
        <f t="shared" si="19"/>
        <v>78816325.149707466</v>
      </c>
      <c r="N110" s="205">
        <v>179535</v>
      </c>
      <c r="O110" s="205">
        <v>974</v>
      </c>
      <c r="P110" s="205">
        <v>583065.5</v>
      </c>
      <c r="Q110" s="205">
        <v>1287.2</v>
      </c>
      <c r="R110" s="205">
        <v>17184</v>
      </c>
      <c r="S110" s="205">
        <v>262538</v>
      </c>
      <c r="T110" s="201">
        <v>24</v>
      </c>
      <c r="U110" s="201">
        <v>559</v>
      </c>
      <c r="V110" s="37">
        <f>'Economic (2020 Adj.)'!C122</f>
        <v>744439.6</v>
      </c>
      <c r="W110" s="37">
        <f>'Economic (2020 Adj.)'!D122</f>
        <v>7315.7</v>
      </c>
      <c r="X110" s="37">
        <f>'Economic (2020 Adj.)'!F122</f>
        <v>3394.9</v>
      </c>
      <c r="Y110" s="37">
        <f>'Economic (2020 Adj.)'!H122</f>
        <v>420.6</v>
      </c>
      <c r="Z110" s="37">
        <f>'Economic (2020 Adj.)'!E122</f>
        <v>7293.3</v>
      </c>
      <c r="AA110" s="37">
        <f>'Economic (2020 Adj.)'!G122</f>
        <v>3386.2</v>
      </c>
      <c r="AB110" s="37">
        <f>'Economic (2020 Adj.)'!I122</f>
        <v>420.6</v>
      </c>
      <c r="AC110" s="39">
        <f>Weather!D242</f>
        <v>-4.580645161290323</v>
      </c>
      <c r="AD110" s="39">
        <f>Weather!E242</f>
        <v>762</v>
      </c>
      <c r="AE110" s="39">
        <f>Weather!F242</f>
        <v>0</v>
      </c>
      <c r="AF110" s="39">
        <f>Weather!G242</f>
        <v>700</v>
      </c>
      <c r="AG110" s="39">
        <f>Weather!H242</f>
        <v>0</v>
      </c>
      <c r="AH110" s="39">
        <f>Weather!I242</f>
        <v>638</v>
      </c>
      <c r="AI110" s="39">
        <f>Weather!J242</f>
        <v>0</v>
      </c>
      <c r="AJ110" s="39">
        <f>Weather!K242</f>
        <v>576</v>
      </c>
      <c r="AK110" s="39">
        <f>Weather!L242</f>
        <v>0</v>
      </c>
      <c r="AL110" s="39">
        <f>Weather!M242</f>
        <v>514</v>
      </c>
      <c r="AM110" s="39">
        <f>Weather!N242</f>
        <v>0</v>
      </c>
      <c r="AN110" s="39">
        <f>Weather!O242</f>
        <v>452.00000000000006</v>
      </c>
      <c r="AO110" s="39">
        <f>Weather!P242</f>
        <v>0</v>
      </c>
      <c r="AP110" s="39">
        <f>Weather!Q242</f>
        <v>390.00000000000006</v>
      </c>
      <c r="AQ110" s="39">
        <f>Weather!R242</f>
        <v>0</v>
      </c>
      <c r="AR110" s="200">
        <v>1</v>
      </c>
      <c r="AS110" s="200">
        <v>0</v>
      </c>
      <c r="AT110" s="200">
        <v>0</v>
      </c>
      <c r="AU110" s="200">
        <v>0</v>
      </c>
      <c r="AV110" s="200">
        <v>0</v>
      </c>
      <c r="AW110" s="200">
        <v>0</v>
      </c>
      <c r="AX110" s="200">
        <v>0</v>
      </c>
      <c r="AY110" s="200">
        <v>0</v>
      </c>
      <c r="AZ110" s="200">
        <v>0</v>
      </c>
      <c r="BA110" s="200">
        <v>0</v>
      </c>
      <c r="BB110" s="200">
        <v>0</v>
      </c>
      <c r="BC110" s="200">
        <v>0</v>
      </c>
      <c r="BD110" s="201">
        <f>BD98</f>
        <v>0</v>
      </c>
      <c r="BE110" s="201">
        <f t="shared" ref="BE110:BF110" si="32">BE98</f>
        <v>0</v>
      </c>
      <c r="BF110" s="201">
        <f t="shared" si="32"/>
        <v>0</v>
      </c>
      <c r="BG110" s="201">
        <f t="shared" si="20"/>
        <v>109</v>
      </c>
      <c r="BH110" s="200">
        <f>BH62</f>
        <v>31</v>
      </c>
      <c r="BI110" s="200">
        <v>22</v>
      </c>
      <c r="BJ110" s="159">
        <f t="shared" si="21"/>
        <v>782.57101487691671</v>
      </c>
      <c r="BK110" s="159">
        <f t="shared" si="22"/>
        <v>25.244226286352152</v>
      </c>
      <c r="BL110" s="158">
        <f t="shared" si="23"/>
        <v>1546638.0118859371</v>
      </c>
      <c r="BM110" s="159">
        <f t="shared" si="24"/>
        <v>3049.4296076123646</v>
      </c>
      <c r="BN110" s="159">
        <f t="shared" si="25"/>
        <v>98.368697019753697</v>
      </c>
      <c r="BO110" s="159">
        <f t="shared" si="26"/>
        <v>540929.4649116256</v>
      </c>
      <c r="BP110" s="159">
        <f t="shared" si="27"/>
        <v>80920.251693744838</v>
      </c>
      <c r="BQ110" s="159">
        <f t="shared" si="28"/>
        <v>2610.3306997982204</v>
      </c>
      <c r="BR110" s="159">
        <f t="shared" si="29"/>
        <v>3678.1932588065833</v>
      </c>
      <c r="BS110" s="159">
        <f t="shared" si="30"/>
        <v>2542462.1016034666</v>
      </c>
      <c r="BT110" s="159">
        <f t="shared" si="31"/>
        <v>3582560.2340776119</v>
      </c>
    </row>
    <row r="111" spans="1:72" x14ac:dyDescent="0.2">
      <c r="A111" s="203">
        <v>43497</v>
      </c>
      <c r="B111" s="204">
        <f t="shared" si="16"/>
        <v>2019</v>
      </c>
      <c r="C111" s="202">
        <v>39641060</v>
      </c>
      <c r="D111" s="202">
        <f>VLOOKUP(B111,CDM!$I$5:$N$15,2,FALSE)/12</f>
        <v>3193449.3684640508</v>
      </c>
      <c r="E111" s="202">
        <f t="shared" si="17"/>
        <v>42834509.368464053</v>
      </c>
      <c r="F111" s="205">
        <v>61283</v>
      </c>
      <c r="G111" s="205">
        <v>14388779</v>
      </c>
      <c r="H111" s="205">
        <v>5507</v>
      </c>
      <c r="I111" s="202">
        <f>VLOOKUP(B111,CDM!$I$5:$N$15,3,FALSE)/12</f>
        <v>1118662.4122603924</v>
      </c>
      <c r="J111" s="202">
        <f t="shared" si="18"/>
        <v>15507441.412260393</v>
      </c>
      <c r="K111" s="205">
        <v>66941377</v>
      </c>
      <c r="L111" s="202">
        <f>VLOOKUP(B111,CDM!$I$5:$N$15,4,FALSE)/12</f>
        <v>4404868.149707472</v>
      </c>
      <c r="M111" s="86">
        <f t="shared" si="19"/>
        <v>71346245.149707466</v>
      </c>
      <c r="N111" s="205">
        <v>190349</v>
      </c>
      <c r="O111" s="205">
        <v>972</v>
      </c>
      <c r="P111" s="205">
        <v>486224.5</v>
      </c>
      <c r="Q111" s="205">
        <v>1287.2</v>
      </c>
      <c r="R111" s="205">
        <v>17184</v>
      </c>
      <c r="S111" s="205">
        <v>261673</v>
      </c>
      <c r="T111" s="201">
        <v>24</v>
      </c>
      <c r="U111" s="201">
        <v>563</v>
      </c>
      <c r="V111" s="37">
        <f>'Economic (2020 Adj.)'!C123</f>
        <v>744439.6</v>
      </c>
      <c r="W111" s="37">
        <f>'Economic (2020 Adj.)'!D123</f>
        <v>7346.7</v>
      </c>
      <c r="X111" s="37">
        <f>'Economic (2020 Adj.)'!F123</f>
        <v>3412.3</v>
      </c>
      <c r="Y111" s="37">
        <f>'Economic (2020 Adj.)'!H123</f>
        <v>421.7</v>
      </c>
      <c r="Z111" s="37">
        <f>'Economic (2020 Adj.)'!E123</f>
        <v>7286.5</v>
      </c>
      <c r="AA111" s="37">
        <f>'Economic (2020 Adj.)'!G123</f>
        <v>3393.3</v>
      </c>
      <c r="AB111" s="37">
        <f>'Economic (2020 Adj.)'!I123</f>
        <v>419.8</v>
      </c>
      <c r="AC111" s="39">
        <f>Weather!D243</f>
        <v>-2.4178571428571423</v>
      </c>
      <c r="AD111" s="39">
        <f>Weather!E243</f>
        <v>627.70000000000005</v>
      </c>
      <c r="AE111" s="39">
        <f>Weather!F243</f>
        <v>0</v>
      </c>
      <c r="AF111" s="39">
        <f>Weather!G243</f>
        <v>571.70000000000016</v>
      </c>
      <c r="AG111" s="39">
        <f>Weather!H243</f>
        <v>0</v>
      </c>
      <c r="AH111" s="39">
        <f>Weather!I243</f>
        <v>515.70000000000005</v>
      </c>
      <c r="AI111" s="39">
        <f>Weather!J243</f>
        <v>0</v>
      </c>
      <c r="AJ111" s="39">
        <f>Weather!K243</f>
        <v>459.70000000000005</v>
      </c>
      <c r="AK111" s="39">
        <f>Weather!L243</f>
        <v>0</v>
      </c>
      <c r="AL111" s="39">
        <f>Weather!M243</f>
        <v>403.70000000000005</v>
      </c>
      <c r="AM111" s="39">
        <f>Weather!N243</f>
        <v>0</v>
      </c>
      <c r="AN111" s="39">
        <f>Weather!O243</f>
        <v>347.70000000000005</v>
      </c>
      <c r="AO111" s="39">
        <f>Weather!P243</f>
        <v>0</v>
      </c>
      <c r="AP111" s="39">
        <f>Weather!Q243</f>
        <v>293.70000000000005</v>
      </c>
      <c r="AQ111" s="39">
        <f>Weather!R243</f>
        <v>2</v>
      </c>
      <c r="AR111" s="200">
        <v>0</v>
      </c>
      <c r="AS111" s="200">
        <v>1</v>
      </c>
      <c r="AT111" s="200">
        <v>0</v>
      </c>
      <c r="AU111" s="200">
        <v>0</v>
      </c>
      <c r="AV111" s="200">
        <v>0</v>
      </c>
      <c r="AW111" s="200">
        <v>0</v>
      </c>
      <c r="AX111" s="200">
        <v>0</v>
      </c>
      <c r="AY111" s="200">
        <v>0</v>
      </c>
      <c r="AZ111" s="200">
        <v>0</v>
      </c>
      <c r="BA111" s="200">
        <v>0</v>
      </c>
      <c r="BB111" s="200">
        <v>0</v>
      </c>
      <c r="BC111" s="200">
        <v>0</v>
      </c>
      <c r="BD111" s="201">
        <f t="shared" ref="BD111:BF121" si="33">BD99</f>
        <v>0</v>
      </c>
      <c r="BE111" s="201">
        <f t="shared" si="33"/>
        <v>0</v>
      </c>
      <c r="BF111" s="201">
        <f t="shared" si="33"/>
        <v>0</v>
      </c>
      <c r="BG111" s="201">
        <f t="shared" si="20"/>
        <v>110</v>
      </c>
      <c r="BH111" s="200">
        <f t="shared" ref="BH111:BH128" si="34">BH63</f>
        <v>28</v>
      </c>
      <c r="BI111" s="200">
        <v>19</v>
      </c>
      <c r="BJ111" s="159">
        <f t="shared" si="21"/>
        <v>698.96234467085571</v>
      </c>
      <c r="BK111" s="159">
        <f t="shared" si="22"/>
        <v>24.962940881101989</v>
      </c>
      <c r="BL111" s="158">
        <f t="shared" si="23"/>
        <v>1529803.9060165733</v>
      </c>
      <c r="BM111" s="159">
        <f t="shared" si="24"/>
        <v>2815.9508647649159</v>
      </c>
      <c r="BN111" s="159">
        <f t="shared" si="25"/>
        <v>100.56967374160413</v>
      </c>
      <c r="BO111" s="159">
        <f t="shared" si="26"/>
        <v>553837.19329501397</v>
      </c>
      <c r="BP111" s="159">
        <f t="shared" si="27"/>
        <v>73401.486779534433</v>
      </c>
      <c r="BQ111" s="159">
        <f t="shared" si="28"/>
        <v>2621.4816706976585</v>
      </c>
      <c r="BR111" s="159">
        <f t="shared" si="29"/>
        <v>3863.2361462912859</v>
      </c>
      <c r="BS111" s="159">
        <f t="shared" si="30"/>
        <v>2548080.1839181236</v>
      </c>
      <c r="BT111" s="159">
        <f t="shared" si="31"/>
        <v>3755065.5341951298</v>
      </c>
    </row>
    <row r="112" spans="1:72" x14ac:dyDescent="0.2">
      <c r="A112" s="203">
        <v>43525</v>
      </c>
      <c r="B112" s="204">
        <f t="shared" si="16"/>
        <v>2019</v>
      </c>
      <c r="C112" s="202">
        <v>39959681</v>
      </c>
      <c r="D112" s="202">
        <f>VLOOKUP(B112,CDM!$I$5:$N$15,2,FALSE)/12</f>
        <v>3193449.3684640508</v>
      </c>
      <c r="E112" s="202">
        <f t="shared" si="17"/>
        <v>43153130.368464053</v>
      </c>
      <c r="F112" s="205">
        <v>61278</v>
      </c>
      <c r="G112" s="205">
        <v>15138621</v>
      </c>
      <c r="H112" s="205">
        <v>5500</v>
      </c>
      <c r="I112" s="202">
        <f>VLOOKUP(B112,CDM!$I$5:$N$15,3,FALSE)/12</f>
        <v>1118662.4122603924</v>
      </c>
      <c r="J112" s="202">
        <f t="shared" si="18"/>
        <v>16257283.412260393</v>
      </c>
      <c r="K112" s="205">
        <v>71747602</v>
      </c>
      <c r="L112" s="202">
        <f>VLOOKUP(B112,CDM!$I$5:$N$15,4,FALSE)/12</f>
        <v>4404868.149707472</v>
      </c>
      <c r="M112" s="86">
        <f t="shared" si="19"/>
        <v>76152470.149707466</v>
      </c>
      <c r="N112" s="205">
        <v>186476</v>
      </c>
      <c r="O112" s="205">
        <v>972</v>
      </c>
      <c r="P112" s="205">
        <v>479831.6</v>
      </c>
      <c r="Q112" s="205">
        <v>1287.2</v>
      </c>
      <c r="R112" s="205">
        <v>17184</v>
      </c>
      <c r="S112" s="205">
        <v>263490</v>
      </c>
      <c r="T112" s="201">
        <v>24</v>
      </c>
      <c r="U112" s="201">
        <v>563</v>
      </c>
      <c r="V112" s="37">
        <f>'Economic (2020 Adj.)'!C124</f>
        <v>744439.6</v>
      </c>
      <c r="W112" s="37">
        <f>'Economic (2020 Adj.)'!D124</f>
        <v>7371</v>
      </c>
      <c r="X112" s="37">
        <f>'Economic (2020 Adj.)'!F124</f>
        <v>3430.6</v>
      </c>
      <c r="Y112" s="37">
        <f>'Economic (2020 Adj.)'!H124</f>
        <v>420.5</v>
      </c>
      <c r="Z112" s="37">
        <f>'Economic (2020 Adj.)'!E124</f>
        <v>7268.2</v>
      </c>
      <c r="AA112" s="37">
        <f>'Economic (2020 Adj.)'!G124</f>
        <v>3393.6</v>
      </c>
      <c r="AB112" s="37">
        <f>'Economic (2020 Adj.)'!I124</f>
        <v>415.1</v>
      </c>
      <c r="AC112" s="39">
        <f>Weather!D244</f>
        <v>4.8387096774193415E-2</v>
      </c>
      <c r="AD112" s="39">
        <f>Weather!E244</f>
        <v>618.49999999999989</v>
      </c>
      <c r="AE112" s="39">
        <f>Weather!F244</f>
        <v>0</v>
      </c>
      <c r="AF112" s="39">
        <f>Weather!G244</f>
        <v>556.49999999999989</v>
      </c>
      <c r="AG112" s="39">
        <f>Weather!H244</f>
        <v>0</v>
      </c>
      <c r="AH112" s="39">
        <f>Weather!I244</f>
        <v>494.49999999999989</v>
      </c>
      <c r="AI112" s="39">
        <f>Weather!J244</f>
        <v>0</v>
      </c>
      <c r="AJ112" s="39">
        <f>Weather!K244</f>
        <v>432.49999999999989</v>
      </c>
      <c r="AK112" s="39">
        <f>Weather!L244</f>
        <v>0</v>
      </c>
      <c r="AL112" s="39">
        <f>Weather!M244</f>
        <v>370.49999999999989</v>
      </c>
      <c r="AM112" s="39">
        <f>Weather!N244</f>
        <v>0</v>
      </c>
      <c r="AN112" s="39">
        <f>Weather!O244</f>
        <v>308.49999999999994</v>
      </c>
      <c r="AO112" s="39">
        <f>Weather!P244</f>
        <v>0</v>
      </c>
      <c r="AP112" s="39">
        <f>Weather!Q244</f>
        <v>246.6</v>
      </c>
      <c r="AQ112" s="39">
        <f>Weather!R244</f>
        <v>9.9999999999999645E-2</v>
      </c>
      <c r="AR112" s="200">
        <v>0</v>
      </c>
      <c r="AS112" s="200">
        <v>0</v>
      </c>
      <c r="AT112" s="200">
        <v>1</v>
      </c>
      <c r="AU112" s="200">
        <v>0</v>
      </c>
      <c r="AV112" s="200">
        <v>0</v>
      </c>
      <c r="AW112" s="200">
        <v>0</v>
      </c>
      <c r="AX112" s="200">
        <v>0</v>
      </c>
      <c r="AY112" s="200">
        <v>0</v>
      </c>
      <c r="AZ112" s="200">
        <v>0</v>
      </c>
      <c r="BA112" s="200">
        <v>0</v>
      </c>
      <c r="BB112" s="200">
        <v>0</v>
      </c>
      <c r="BC112" s="200">
        <v>0</v>
      </c>
      <c r="BD112" s="201">
        <f t="shared" si="33"/>
        <v>1</v>
      </c>
      <c r="BE112" s="201">
        <f t="shared" si="33"/>
        <v>0</v>
      </c>
      <c r="BF112" s="201">
        <f t="shared" si="33"/>
        <v>1</v>
      </c>
      <c r="BG112" s="201">
        <f t="shared" si="20"/>
        <v>111</v>
      </c>
      <c r="BH112" s="200">
        <f t="shared" si="34"/>
        <v>31</v>
      </c>
      <c r="BI112" s="200">
        <v>22</v>
      </c>
      <c r="BJ112" s="159">
        <f t="shared" si="21"/>
        <v>704.21897530050023</v>
      </c>
      <c r="BK112" s="159">
        <f t="shared" si="22"/>
        <v>22.716741138725816</v>
      </c>
      <c r="BL112" s="158">
        <f t="shared" si="23"/>
        <v>1392036.4634988403</v>
      </c>
      <c r="BM112" s="159">
        <f t="shared" si="24"/>
        <v>2955.8697113200715</v>
      </c>
      <c r="BN112" s="159">
        <f t="shared" si="25"/>
        <v>95.35063584903456</v>
      </c>
      <c r="BO112" s="159">
        <f t="shared" si="26"/>
        <v>524428.49716969009</v>
      </c>
      <c r="BP112" s="159">
        <f t="shared" si="27"/>
        <v>78346.16270546036</v>
      </c>
      <c r="BQ112" s="159">
        <f t="shared" si="28"/>
        <v>2527.2955711438826</v>
      </c>
      <c r="BR112" s="159">
        <f t="shared" si="29"/>
        <v>3561.1892138845619</v>
      </c>
      <c r="BS112" s="159">
        <f t="shared" si="30"/>
        <v>2456531.2951518539</v>
      </c>
      <c r="BT112" s="159">
        <f t="shared" si="31"/>
        <v>3461475.9158957941</v>
      </c>
    </row>
    <row r="113" spans="1:72" x14ac:dyDescent="0.2">
      <c r="A113" s="203">
        <v>43556</v>
      </c>
      <c r="B113" s="204">
        <f t="shared" si="16"/>
        <v>2019</v>
      </c>
      <c r="C113" s="202">
        <v>34942768</v>
      </c>
      <c r="D113" s="202">
        <f>VLOOKUP(B113,CDM!$I$5:$N$15,2,FALSE)/12</f>
        <v>3193449.3684640508</v>
      </c>
      <c r="E113" s="202">
        <f t="shared" si="17"/>
        <v>38136217.368464053</v>
      </c>
      <c r="F113" s="205">
        <v>61471</v>
      </c>
      <c r="G113" s="205">
        <v>13349194</v>
      </c>
      <c r="H113" s="205">
        <v>5496</v>
      </c>
      <c r="I113" s="202">
        <f>VLOOKUP(B113,CDM!$I$5:$N$15,3,FALSE)/12</f>
        <v>1118662.4122603924</v>
      </c>
      <c r="J113" s="202">
        <f t="shared" si="18"/>
        <v>14467856.412260393</v>
      </c>
      <c r="K113" s="205">
        <v>65493567</v>
      </c>
      <c r="L113" s="202">
        <f>VLOOKUP(B113,CDM!$I$5:$N$15,4,FALSE)/12</f>
        <v>4404868.149707472</v>
      </c>
      <c r="M113" s="86">
        <f t="shared" si="19"/>
        <v>69898435.149707466</v>
      </c>
      <c r="N113" s="205">
        <v>182739</v>
      </c>
      <c r="O113" s="205">
        <v>973</v>
      </c>
      <c r="P113" s="205">
        <v>407082.6</v>
      </c>
      <c r="Q113" s="205">
        <v>1287.2</v>
      </c>
      <c r="R113" s="205">
        <v>17184</v>
      </c>
      <c r="S113" s="205">
        <v>261275</v>
      </c>
      <c r="T113" s="201">
        <v>24</v>
      </c>
      <c r="U113" s="201">
        <v>563</v>
      </c>
      <c r="V113" s="37">
        <f>'Economic (2020 Adj.)'!C125</f>
        <v>744439.6</v>
      </c>
      <c r="W113" s="37">
        <f>'Economic (2020 Adj.)'!D125</f>
        <v>7395.4</v>
      </c>
      <c r="X113" s="37">
        <f>'Economic (2020 Adj.)'!F125</f>
        <v>3447.9</v>
      </c>
      <c r="Y113" s="37">
        <f>'Economic (2020 Adj.)'!H125</f>
        <v>417.5</v>
      </c>
      <c r="Z113" s="37">
        <f>'Economic (2020 Adj.)'!E125</f>
        <v>7304.3</v>
      </c>
      <c r="AA113" s="37">
        <f>'Economic (2020 Adj.)'!G125</f>
        <v>3418.2</v>
      </c>
      <c r="AB113" s="37">
        <f>'Economic (2020 Adj.)'!I125</f>
        <v>411.2</v>
      </c>
      <c r="AC113" s="39">
        <f>Weather!D245</f>
        <v>6.2700000000000005</v>
      </c>
      <c r="AD113" s="39">
        <f>Weather!E245</f>
        <v>411.9</v>
      </c>
      <c r="AE113" s="39">
        <f>Weather!F245</f>
        <v>0</v>
      </c>
      <c r="AF113" s="39">
        <f>Weather!G245</f>
        <v>351.9</v>
      </c>
      <c r="AG113" s="39">
        <f>Weather!H245</f>
        <v>0</v>
      </c>
      <c r="AH113" s="39">
        <f>Weather!I245</f>
        <v>291.89999999999998</v>
      </c>
      <c r="AI113" s="39">
        <f>Weather!J245</f>
        <v>0</v>
      </c>
      <c r="AJ113" s="39">
        <f>Weather!K245</f>
        <v>231.89999999999995</v>
      </c>
      <c r="AK113" s="39">
        <f>Weather!L245</f>
        <v>0</v>
      </c>
      <c r="AL113" s="39">
        <f>Weather!M245</f>
        <v>173.29999999999998</v>
      </c>
      <c r="AM113" s="39">
        <f>Weather!N245</f>
        <v>1.4000000000000004</v>
      </c>
      <c r="AN113" s="39">
        <f>Weather!O245</f>
        <v>116.70000000000002</v>
      </c>
      <c r="AO113" s="39">
        <f>Weather!P245</f>
        <v>4.8000000000000007</v>
      </c>
      <c r="AP113" s="39">
        <f>Weather!Q245</f>
        <v>71.400000000000006</v>
      </c>
      <c r="AQ113" s="39">
        <f>Weather!R245</f>
        <v>19.5</v>
      </c>
      <c r="AR113" s="200">
        <v>0</v>
      </c>
      <c r="AS113" s="200">
        <v>0</v>
      </c>
      <c r="AT113" s="200">
        <v>0</v>
      </c>
      <c r="AU113" s="200">
        <v>1</v>
      </c>
      <c r="AV113" s="200">
        <v>0</v>
      </c>
      <c r="AW113" s="200">
        <v>0</v>
      </c>
      <c r="AX113" s="200">
        <v>0</v>
      </c>
      <c r="AY113" s="200">
        <v>0</v>
      </c>
      <c r="AZ113" s="200">
        <v>0</v>
      </c>
      <c r="BA113" s="200">
        <v>0</v>
      </c>
      <c r="BB113" s="200">
        <v>0</v>
      </c>
      <c r="BC113" s="200">
        <v>0</v>
      </c>
      <c r="BD113" s="201">
        <f t="shared" si="33"/>
        <v>1</v>
      </c>
      <c r="BE113" s="201">
        <f t="shared" si="33"/>
        <v>0</v>
      </c>
      <c r="BF113" s="201">
        <f t="shared" si="33"/>
        <v>1</v>
      </c>
      <c r="BG113" s="201">
        <f t="shared" si="20"/>
        <v>112</v>
      </c>
      <c r="BH113" s="200">
        <f t="shared" si="34"/>
        <v>30</v>
      </c>
      <c r="BI113" s="200">
        <v>21</v>
      </c>
      <c r="BJ113" s="159">
        <f t="shared" si="21"/>
        <v>620.39363876403593</v>
      </c>
      <c r="BK113" s="159">
        <f t="shared" si="22"/>
        <v>20.679787958801196</v>
      </c>
      <c r="BL113" s="158">
        <f t="shared" si="23"/>
        <v>1271207.2456154684</v>
      </c>
      <c r="BM113" s="159">
        <f t="shared" si="24"/>
        <v>2632.4338450255445</v>
      </c>
      <c r="BN113" s="159">
        <f t="shared" si="25"/>
        <v>87.747794834184816</v>
      </c>
      <c r="BO113" s="159">
        <f t="shared" si="26"/>
        <v>482261.88040867978</v>
      </c>
      <c r="BP113" s="159">
        <f t="shared" si="27"/>
        <v>71838.062846564717</v>
      </c>
      <c r="BQ113" s="159">
        <f t="shared" si="28"/>
        <v>2394.6020948854907</v>
      </c>
      <c r="BR113" s="159">
        <f t="shared" si="29"/>
        <v>3420.8601355507008</v>
      </c>
      <c r="BS113" s="159">
        <f t="shared" si="30"/>
        <v>2329947.8383235824</v>
      </c>
      <c r="BT113" s="159">
        <f t="shared" si="31"/>
        <v>3328496.9118908318</v>
      </c>
    </row>
    <row r="114" spans="1:72" x14ac:dyDescent="0.2">
      <c r="A114" s="203">
        <v>43586</v>
      </c>
      <c r="B114" s="204">
        <f t="shared" si="16"/>
        <v>2019</v>
      </c>
      <c r="C114" s="202">
        <v>35494086</v>
      </c>
      <c r="D114" s="202">
        <f>VLOOKUP(B114,CDM!$I$5:$N$15,2,FALSE)/12</f>
        <v>3193449.3684640508</v>
      </c>
      <c r="E114" s="202">
        <f t="shared" si="17"/>
        <v>38687535.368464053</v>
      </c>
      <c r="F114" s="205">
        <v>61467</v>
      </c>
      <c r="G114" s="205">
        <v>13091106</v>
      </c>
      <c r="H114" s="205">
        <v>5489</v>
      </c>
      <c r="I114" s="202">
        <f>VLOOKUP(B114,CDM!$I$5:$N$15,3,FALSE)/12</f>
        <v>1118662.4122603924</v>
      </c>
      <c r="J114" s="202">
        <f t="shared" si="18"/>
        <v>14209768.412260393</v>
      </c>
      <c r="K114" s="205">
        <v>66534124</v>
      </c>
      <c r="L114" s="202">
        <f>VLOOKUP(B114,CDM!$I$5:$N$15,4,FALSE)/12</f>
        <v>4404868.149707472</v>
      </c>
      <c r="M114" s="86">
        <f t="shared" si="19"/>
        <v>70938992.149707466</v>
      </c>
      <c r="N114" s="205">
        <v>180588</v>
      </c>
      <c r="O114" s="205">
        <v>977</v>
      </c>
      <c r="P114" s="205">
        <v>370589.6</v>
      </c>
      <c r="Q114" s="205">
        <v>1287.2</v>
      </c>
      <c r="R114" s="205">
        <v>17184</v>
      </c>
      <c r="S114" s="205">
        <v>261806</v>
      </c>
      <c r="T114" s="201">
        <v>24</v>
      </c>
      <c r="U114" s="201">
        <v>563</v>
      </c>
      <c r="V114" s="37">
        <f>'Economic (2020 Adj.)'!C126</f>
        <v>744439.6</v>
      </c>
      <c r="W114" s="37">
        <f>'Economic (2020 Adj.)'!D126</f>
        <v>7412.6</v>
      </c>
      <c r="X114" s="37">
        <f>'Economic (2020 Adj.)'!F126</f>
        <v>3461.7</v>
      </c>
      <c r="Y114" s="37">
        <f>'Economic (2020 Adj.)'!H126</f>
        <v>415.7</v>
      </c>
      <c r="Z114" s="37">
        <f>'Economic (2020 Adj.)'!E126</f>
        <v>7376.9</v>
      </c>
      <c r="AA114" s="37">
        <f>'Economic (2020 Adj.)'!G126</f>
        <v>3452.9</v>
      </c>
      <c r="AB114" s="37">
        <f>'Economic (2020 Adj.)'!I126</f>
        <v>411.2</v>
      </c>
      <c r="AC114" s="39">
        <f>Weather!D246</f>
        <v>11.058064516129033</v>
      </c>
      <c r="AD114" s="39">
        <f>Weather!E246</f>
        <v>277.2</v>
      </c>
      <c r="AE114" s="39">
        <f>Weather!F246</f>
        <v>0</v>
      </c>
      <c r="AF114" s="39">
        <f>Weather!G246</f>
        <v>215.59999999999997</v>
      </c>
      <c r="AG114" s="39">
        <f>Weather!H246</f>
        <v>0.39999999999999858</v>
      </c>
      <c r="AH114" s="39">
        <f>Weather!I246</f>
        <v>157.79999999999998</v>
      </c>
      <c r="AI114" s="39">
        <f>Weather!J246</f>
        <v>4.5999999999999979</v>
      </c>
      <c r="AJ114" s="39">
        <f>Weather!K246</f>
        <v>105.80000000000003</v>
      </c>
      <c r="AK114" s="39">
        <f>Weather!L246</f>
        <v>14.6</v>
      </c>
      <c r="AL114" s="39">
        <f>Weather!M246</f>
        <v>63.5</v>
      </c>
      <c r="AM114" s="39">
        <f>Weather!N246</f>
        <v>34.299999999999997</v>
      </c>
      <c r="AN114" s="39">
        <f>Weather!O246</f>
        <v>33.1</v>
      </c>
      <c r="AO114" s="39">
        <f>Weather!P246</f>
        <v>65.899999999999991</v>
      </c>
      <c r="AP114" s="39">
        <f>Weather!Q246</f>
        <v>13.399999999999999</v>
      </c>
      <c r="AQ114" s="39">
        <f>Weather!R246</f>
        <v>108.19999999999997</v>
      </c>
      <c r="AR114" s="200">
        <v>0</v>
      </c>
      <c r="AS114" s="200">
        <v>0</v>
      </c>
      <c r="AT114" s="200">
        <v>0</v>
      </c>
      <c r="AU114" s="200">
        <v>0</v>
      </c>
      <c r="AV114" s="200">
        <v>1</v>
      </c>
      <c r="AW114" s="200">
        <v>0</v>
      </c>
      <c r="AX114" s="200">
        <v>0</v>
      </c>
      <c r="AY114" s="200">
        <v>0</v>
      </c>
      <c r="AZ114" s="200">
        <v>0</v>
      </c>
      <c r="BA114" s="200">
        <v>0</v>
      </c>
      <c r="BB114" s="200">
        <v>0</v>
      </c>
      <c r="BC114" s="200">
        <v>0</v>
      </c>
      <c r="BD114" s="201">
        <f t="shared" si="33"/>
        <v>1</v>
      </c>
      <c r="BE114" s="201">
        <f t="shared" si="33"/>
        <v>0</v>
      </c>
      <c r="BF114" s="201">
        <f t="shared" si="33"/>
        <v>1</v>
      </c>
      <c r="BG114" s="201">
        <f t="shared" si="20"/>
        <v>113</v>
      </c>
      <c r="BH114" s="200">
        <f t="shared" si="34"/>
        <v>31</v>
      </c>
      <c r="BI114" s="200">
        <v>20</v>
      </c>
      <c r="BJ114" s="159">
        <f t="shared" si="21"/>
        <v>629.40334437119191</v>
      </c>
      <c r="BK114" s="159">
        <f t="shared" si="22"/>
        <v>20.303333689393288</v>
      </c>
      <c r="BL114" s="158">
        <f t="shared" si="23"/>
        <v>1247985.0118859371</v>
      </c>
      <c r="BM114" s="159">
        <f t="shared" si="24"/>
        <v>2588.7718003753675</v>
      </c>
      <c r="BN114" s="159">
        <f t="shared" si="25"/>
        <v>83.508767754044115</v>
      </c>
      <c r="BO114" s="159">
        <f t="shared" si="26"/>
        <v>458379.62620194815</v>
      </c>
      <c r="BP114" s="159">
        <f t="shared" si="27"/>
        <v>72608.999129690346</v>
      </c>
      <c r="BQ114" s="159">
        <f t="shared" si="28"/>
        <v>2342.2257783771079</v>
      </c>
      <c r="BR114" s="159">
        <f t="shared" si="29"/>
        <v>3630.4499564845173</v>
      </c>
      <c r="BS114" s="159">
        <f t="shared" si="30"/>
        <v>2288354.5854744343</v>
      </c>
      <c r="BT114" s="159">
        <f t="shared" si="31"/>
        <v>3546949.6074853735</v>
      </c>
    </row>
    <row r="115" spans="1:72" x14ac:dyDescent="0.2">
      <c r="A115" s="203">
        <v>43617</v>
      </c>
      <c r="B115" s="204">
        <f t="shared" si="16"/>
        <v>2019</v>
      </c>
      <c r="C115" s="202">
        <v>42615902</v>
      </c>
      <c r="D115" s="202">
        <f>VLOOKUP(B115,CDM!$I$5:$N$15,2,FALSE)/12</f>
        <v>3193449.3684640508</v>
      </c>
      <c r="E115" s="202">
        <f t="shared" si="17"/>
        <v>45809351.368464053</v>
      </c>
      <c r="F115" s="205">
        <v>61472</v>
      </c>
      <c r="G115" s="205">
        <v>13624072</v>
      </c>
      <c r="H115" s="205">
        <v>5489</v>
      </c>
      <c r="I115" s="202">
        <f>VLOOKUP(B115,CDM!$I$5:$N$15,3,FALSE)/12</f>
        <v>1118662.4122603924</v>
      </c>
      <c r="J115" s="202">
        <f t="shared" si="18"/>
        <v>14742734.412260393</v>
      </c>
      <c r="K115" s="205">
        <v>67552624</v>
      </c>
      <c r="L115" s="202">
        <f>VLOOKUP(B115,CDM!$I$5:$N$15,4,FALSE)/12</f>
        <v>4404868.149707472</v>
      </c>
      <c r="M115" s="86">
        <f t="shared" si="19"/>
        <v>71957492.149707466</v>
      </c>
      <c r="N115" s="205">
        <v>184356</v>
      </c>
      <c r="O115" s="205">
        <v>982</v>
      </c>
      <c r="P115" s="205">
        <v>334161.40000000002</v>
      </c>
      <c r="Q115" s="205">
        <v>1287.2</v>
      </c>
      <c r="R115" s="205">
        <v>17184</v>
      </c>
      <c r="S115" s="205">
        <v>261241</v>
      </c>
      <c r="T115" s="201">
        <v>24</v>
      </c>
      <c r="U115" s="201">
        <v>561</v>
      </c>
      <c r="V115" s="37">
        <f>'Economic (2020 Adj.)'!C127</f>
        <v>744439.6</v>
      </c>
      <c r="W115" s="37">
        <f>'Economic (2020 Adj.)'!D127</f>
        <v>7430.3</v>
      </c>
      <c r="X115" s="37">
        <f>'Economic (2020 Adj.)'!F127</f>
        <v>3472.4</v>
      </c>
      <c r="Y115" s="37">
        <f>'Economic (2020 Adj.)'!H127</f>
        <v>416.3</v>
      </c>
      <c r="Z115" s="37">
        <f>'Economic (2020 Adj.)'!E127</f>
        <v>7472.1</v>
      </c>
      <c r="AA115" s="37">
        <f>'Economic (2020 Adj.)'!G127</f>
        <v>3492.2</v>
      </c>
      <c r="AB115" s="37">
        <f>'Economic (2020 Adj.)'!I127</f>
        <v>415.4</v>
      </c>
      <c r="AC115" s="39">
        <f>Weather!D247</f>
        <v>17.306666666666668</v>
      </c>
      <c r="AD115" s="39">
        <f>Weather!E247</f>
        <v>96.9</v>
      </c>
      <c r="AE115" s="39">
        <f>Weather!F247</f>
        <v>16.100000000000001</v>
      </c>
      <c r="AF115" s="39">
        <f>Weather!G247</f>
        <v>54.899999999999991</v>
      </c>
      <c r="AG115" s="39">
        <f>Weather!H247</f>
        <v>34.1</v>
      </c>
      <c r="AH115" s="39">
        <f>Weather!I247</f>
        <v>22</v>
      </c>
      <c r="AI115" s="39">
        <f>Weather!J247</f>
        <v>61.2</v>
      </c>
      <c r="AJ115" s="39">
        <f>Weather!K247</f>
        <v>4.3999999999999986</v>
      </c>
      <c r="AK115" s="39">
        <f>Weather!L247</f>
        <v>103.60000000000002</v>
      </c>
      <c r="AL115" s="39">
        <f>Weather!M247</f>
        <v>0.19999999999999929</v>
      </c>
      <c r="AM115" s="39">
        <f>Weather!N247</f>
        <v>159.4</v>
      </c>
      <c r="AN115" s="39">
        <f>Weather!O247</f>
        <v>0</v>
      </c>
      <c r="AO115" s="39">
        <f>Weather!P247</f>
        <v>219.2</v>
      </c>
      <c r="AP115" s="39">
        <f>Weather!Q247</f>
        <v>0</v>
      </c>
      <c r="AQ115" s="39">
        <f>Weather!R247</f>
        <v>279.2</v>
      </c>
      <c r="AR115" s="200">
        <v>0</v>
      </c>
      <c r="AS115" s="200">
        <v>0</v>
      </c>
      <c r="AT115" s="200">
        <v>0</v>
      </c>
      <c r="AU115" s="200">
        <v>0</v>
      </c>
      <c r="AV115" s="200">
        <v>0</v>
      </c>
      <c r="AW115" s="200">
        <v>1</v>
      </c>
      <c r="AX115" s="200">
        <v>0</v>
      </c>
      <c r="AY115" s="200">
        <v>0</v>
      </c>
      <c r="AZ115" s="200">
        <v>0</v>
      </c>
      <c r="BA115" s="200">
        <v>0</v>
      </c>
      <c r="BB115" s="200">
        <v>0</v>
      </c>
      <c r="BC115" s="200">
        <v>0</v>
      </c>
      <c r="BD115" s="201">
        <f t="shared" si="33"/>
        <v>0</v>
      </c>
      <c r="BE115" s="201">
        <f t="shared" si="33"/>
        <v>0</v>
      </c>
      <c r="BF115" s="201">
        <f t="shared" si="33"/>
        <v>0</v>
      </c>
      <c r="BG115" s="201">
        <f t="shared" si="20"/>
        <v>114</v>
      </c>
      <c r="BH115" s="200">
        <f t="shared" si="34"/>
        <v>30</v>
      </c>
      <c r="BI115" s="200">
        <v>22</v>
      </c>
      <c r="BJ115" s="159">
        <f t="shared" si="21"/>
        <v>745.20678306324919</v>
      </c>
      <c r="BK115" s="159">
        <f t="shared" si="22"/>
        <v>24.840226102108307</v>
      </c>
      <c r="BL115" s="158">
        <f t="shared" si="23"/>
        <v>1526978.3789488017</v>
      </c>
      <c r="BM115" s="159">
        <f t="shared" si="24"/>
        <v>2685.8689036728715</v>
      </c>
      <c r="BN115" s="159">
        <f t="shared" si="25"/>
        <v>89.52896345576238</v>
      </c>
      <c r="BO115" s="159">
        <f t="shared" si="26"/>
        <v>491424.48040867975</v>
      </c>
      <c r="BP115" s="159">
        <f t="shared" si="27"/>
        <v>73276.46858422349</v>
      </c>
      <c r="BQ115" s="159">
        <f t="shared" si="28"/>
        <v>2442.5489528074495</v>
      </c>
      <c r="BR115" s="159">
        <f t="shared" si="29"/>
        <v>3330.7485720101586</v>
      </c>
      <c r="BS115" s="159">
        <f t="shared" si="30"/>
        <v>2398583.0716569154</v>
      </c>
      <c r="BT115" s="159">
        <f t="shared" si="31"/>
        <v>3270795.0977139757</v>
      </c>
    </row>
    <row r="116" spans="1:72" x14ac:dyDescent="0.2">
      <c r="A116" s="203">
        <v>43647</v>
      </c>
      <c r="B116" s="204">
        <f t="shared" si="16"/>
        <v>2019</v>
      </c>
      <c r="C116" s="202">
        <v>60513434</v>
      </c>
      <c r="D116" s="202">
        <f>VLOOKUP(B116,CDM!$I$5:$N$15,2,FALSE)/12</f>
        <v>3193449.3684640508</v>
      </c>
      <c r="E116" s="202">
        <f t="shared" si="17"/>
        <v>63706883.368464053</v>
      </c>
      <c r="F116" s="205">
        <v>61470</v>
      </c>
      <c r="G116" s="205">
        <v>16138863</v>
      </c>
      <c r="H116" s="205">
        <v>5495</v>
      </c>
      <c r="I116" s="202">
        <f>VLOOKUP(B116,CDM!$I$5:$N$15,3,FALSE)/12</f>
        <v>1118662.4122603924</v>
      </c>
      <c r="J116" s="202">
        <f t="shared" si="18"/>
        <v>17257525.412260391</v>
      </c>
      <c r="K116" s="205">
        <v>78868328</v>
      </c>
      <c r="L116" s="202">
        <f>VLOOKUP(B116,CDM!$I$5:$N$15,4,FALSE)/12</f>
        <v>4404868.149707472</v>
      </c>
      <c r="M116" s="86">
        <f t="shared" si="19"/>
        <v>83273196.149707466</v>
      </c>
      <c r="N116" s="205">
        <v>199980</v>
      </c>
      <c r="O116" s="205">
        <v>982</v>
      </c>
      <c r="P116" s="205">
        <v>358876.3</v>
      </c>
      <c r="Q116" s="205">
        <v>1287.2</v>
      </c>
      <c r="R116" s="205">
        <v>17184</v>
      </c>
      <c r="S116" s="205">
        <v>261806</v>
      </c>
      <c r="T116" s="201">
        <v>24</v>
      </c>
      <c r="U116" s="201">
        <v>561</v>
      </c>
      <c r="V116" s="37">
        <f>'Economic (2020 Adj.)'!C128</f>
        <v>744439.6</v>
      </c>
      <c r="W116" s="37">
        <f>'Economic (2020 Adj.)'!D128</f>
        <v>7432.9</v>
      </c>
      <c r="X116" s="37">
        <f>'Economic (2020 Adj.)'!F128</f>
        <v>3487.5</v>
      </c>
      <c r="Y116" s="37">
        <f>'Economic (2020 Adj.)'!H128</f>
        <v>415.9</v>
      </c>
      <c r="Z116" s="37">
        <f>'Economic (2020 Adj.)'!E128</f>
        <v>7524.4</v>
      </c>
      <c r="AA116" s="37">
        <f>'Economic (2020 Adj.)'!G128</f>
        <v>3526.4</v>
      </c>
      <c r="AB116" s="37">
        <f>'Economic (2020 Adj.)'!I128</f>
        <v>417.8</v>
      </c>
      <c r="AC116" s="39">
        <f>Weather!D248</f>
        <v>22.92258064516129</v>
      </c>
      <c r="AD116" s="39">
        <f>Weather!E248</f>
        <v>1.4000000000000021</v>
      </c>
      <c r="AE116" s="39">
        <f>Weather!F248</f>
        <v>92</v>
      </c>
      <c r="AF116" s="39">
        <f>Weather!G248</f>
        <v>0</v>
      </c>
      <c r="AG116" s="39">
        <f>Weather!H248</f>
        <v>152.6</v>
      </c>
      <c r="AH116" s="39">
        <f>Weather!I248</f>
        <v>0</v>
      </c>
      <c r="AI116" s="39">
        <f>Weather!J248</f>
        <v>214.60000000000002</v>
      </c>
      <c r="AJ116" s="39">
        <f>Weather!K248</f>
        <v>0</v>
      </c>
      <c r="AK116" s="39">
        <f>Weather!L248</f>
        <v>276.59999999999997</v>
      </c>
      <c r="AL116" s="39">
        <f>Weather!M248</f>
        <v>0</v>
      </c>
      <c r="AM116" s="39">
        <f>Weather!N248</f>
        <v>338.59999999999997</v>
      </c>
      <c r="AN116" s="39">
        <f>Weather!O248</f>
        <v>0</v>
      </c>
      <c r="AO116" s="39">
        <f>Weather!P248</f>
        <v>400.59999999999997</v>
      </c>
      <c r="AP116" s="39">
        <f>Weather!Q248</f>
        <v>0</v>
      </c>
      <c r="AQ116" s="39">
        <f>Weather!R248</f>
        <v>462.59999999999997</v>
      </c>
      <c r="AR116" s="200">
        <v>0</v>
      </c>
      <c r="AS116" s="200">
        <v>0</v>
      </c>
      <c r="AT116" s="200">
        <v>0</v>
      </c>
      <c r="AU116" s="200">
        <v>0</v>
      </c>
      <c r="AV116" s="200">
        <v>0</v>
      </c>
      <c r="AW116" s="200">
        <v>0</v>
      </c>
      <c r="AX116" s="200">
        <v>1</v>
      </c>
      <c r="AY116" s="200">
        <v>0</v>
      </c>
      <c r="AZ116" s="200">
        <v>0</v>
      </c>
      <c r="BA116" s="200">
        <v>0</v>
      </c>
      <c r="BB116" s="200">
        <v>0</v>
      </c>
      <c r="BC116" s="200">
        <v>0</v>
      </c>
      <c r="BD116" s="201">
        <f t="shared" si="33"/>
        <v>0</v>
      </c>
      <c r="BE116" s="201">
        <f t="shared" si="33"/>
        <v>0</v>
      </c>
      <c r="BF116" s="201">
        <f t="shared" si="33"/>
        <v>0</v>
      </c>
      <c r="BG116" s="201">
        <f t="shared" si="20"/>
        <v>115</v>
      </c>
      <c r="BH116" s="200">
        <f t="shared" si="34"/>
        <v>31</v>
      </c>
      <c r="BI116" s="200">
        <v>22</v>
      </c>
      <c r="BJ116" s="159">
        <f t="shared" si="21"/>
        <v>1036.3898384327974</v>
      </c>
      <c r="BK116" s="159">
        <f t="shared" si="22"/>
        <v>33.431930272025724</v>
      </c>
      <c r="BL116" s="158">
        <f t="shared" si="23"/>
        <v>2055060.7538214209</v>
      </c>
      <c r="BM116" s="159">
        <f t="shared" si="24"/>
        <v>3140.5869722038929</v>
      </c>
      <c r="BN116" s="159">
        <f t="shared" si="25"/>
        <v>101.30925716786751</v>
      </c>
      <c r="BO116" s="159">
        <f t="shared" si="26"/>
        <v>556694.36813743191</v>
      </c>
      <c r="BP116" s="159">
        <f t="shared" si="27"/>
        <v>84799.588747156275</v>
      </c>
      <c r="BQ116" s="159">
        <f t="shared" si="28"/>
        <v>2735.4706047469767</v>
      </c>
      <c r="BR116" s="159">
        <f t="shared" si="29"/>
        <v>3854.526761234376</v>
      </c>
      <c r="BS116" s="159">
        <f t="shared" si="30"/>
        <v>2686232.133861531</v>
      </c>
      <c r="BT116" s="159">
        <f t="shared" si="31"/>
        <v>3785145.2795321574</v>
      </c>
    </row>
    <row r="117" spans="1:72" x14ac:dyDescent="0.2">
      <c r="A117" s="203">
        <v>43678</v>
      </c>
      <c r="B117" s="204">
        <f t="shared" si="16"/>
        <v>2019</v>
      </c>
      <c r="C117" s="202">
        <v>55597872</v>
      </c>
      <c r="D117" s="202">
        <f>VLOOKUP(B117,CDM!$I$5:$N$15,2,FALSE)/12</f>
        <v>3193449.3684640508</v>
      </c>
      <c r="E117" s="202">
        <f t="shared" si="17"/>
        <v>58791321.368464053</v>
      </c>
      <c r="F117" s="205">
        <v>61464</v>
      </c>
      <c r="G117" s="205">
        <v>15404829</v>
      </c>
      <c r="H117" s="205">
        <v>5492</v>
      </c>
      <c r="I117" s="202">
        <f>VLOOKUP(B117,CDM!$I$5:$N$15,3,FALSE)/12</f>
        <v>1118662.4122603924</v>
      </c>
      <c r="J117" s="202">
        <f t="shared" si="18"/>
        <v>16523491.412260393</v>
      </c>
      <c r="K117" s="205">
        <v>75469633</v>
      </c>
      <c r="L117" s="202">
        <f>VLOOKUP(B117,CDM!$I$5:$N$15,4,FALSE)/12</f>
        <v>4404868.149707472</v>
      </c>
      <c r="M117" s="86">
        <f t="shared" si="19"/>
        <v>79874501.149707466</v>
      </c>
      <c r="N117" s="205">
        <v>205692</v>
      </c>
      <c r="O117" s="205">
        <v>983</v>
      </c>
      <c r="P117" s="205">
        <v>403671.4</v>
      </c>
      <c r="Q117" s="205">
        <v>1287.2</v>
      </c>
      <c r="R117" s="205">
        <v>17184</v>
      </c>
      <c r="S117" s="205">
        <v>261523</v>
      </c>
      <c r="T117" s="201">
        <v>24</v>
      </c>
      <c r="U117" s="201">
        <v>561</v>
      </c>
      <c r="V117" s="37">
        <f>'Economic (2020 Adj.)'!C129</f>
        <v>744439.6</v>
      </c>
      <c r="W117" s="37">
        <f>'Economic (2020 Adj.)'!D129</f>
        <v>7449.6</v>
      </c>
      <c r="X117" s="37">
        <f>'Economic (2020 Adj.)'!F129</f>
        <v>3500.1</v>
      </c>
      <c r="Y117" s="37">
        <f>'Economic (2020 Adj.)'!H129</f>
        <v>418.8</v>
      </c>
      <c r="Z117" s="37">
        <f>'Economic (2020 Adj.)'!E129</f>
        <v>7540.9</v>
      </c>
      <c r="AA117" s="37">
        <f>'Economic (2020 Adj.)'!G129</f>
        <v>3533.8</v>
      </c>
      <c r="AB117" s="37">
        <f>'Economic (2020 Adj.)'!I129</f>
        <v>422.3</v>
      </c>
      <c r="AC117" s="39">
        <f>Weather!D249</f>
        <v>21.267741935483876</v>
      </c>
      <c r="AD117" s="39">
        <f>Weather!E249</f>
        <v>10.700000000000003</v>
      </c>
      <c r="AE117" s="39">
        <f>Weather!F249</f>
        <v>50</v>
      </c>
      <c r="AF117" s="39">
        <f>Weather!G249</f>
        <v>1.4000000000000021</v>
      </c>
      <c r="AG117" s="39">
        <f>Weather!H249</f>
        <v>102.69999999999999</v>
      </c>
      <c r="AH117" s="39">
        <f>Weather!I249</f>
        <v>0</v>
      </c>
      <c r="AI117" s="39">
        <f>Weather!J249</f>
        <v>163.29999999999998</v>
      </c>
      <c r="AJ117" s="39">
        <f>Weather!K249</f>
        <v>0</v>
      </c>
      <c r="AK117" s="39">
        <f>Weather!L249</f>
        <v>225.29999999999998</v>
      </c>
      <c r="AL117" s="39">
        <f>Weather!M249</f>
        <v>0</v>
      </c>
      <c r="AM117" s="39">
        <f>Weather!N249</f>
        <v>287.3</v>
      </c>
      <c r="AN117" s="39">
        <f>Weather!O249</f>
        <v>0</v>
      </c>
      <c r="AO117" s="39">
        <f>Weather!P249</f>
        <v>349.3</v>
      </c>
      <c r="AP117" s="39">
        <f>Weather!Q249</f>
        <v>0</v>
      </c>
      <c r="AQ117" s="39">
        <f>Weather!R249</f>
        <v>411.29999999999995</v>
      </c>
      <c r="AR117" s="200">
        <v>0</v>
      </c>
      <c r="AS117" s="200">
        <v>0</v>
      </c>
      <c r="AT117" s="200">
        <v>0</v>
      </c>
      <c r="AU117" s="200">
        <v>0</v>
      </c>
      <c r="AV117" s="200">
        <v>0</v>
      </c>
      <c r="AW117" s="200">
        <v>0</v>
      </c>
      <c r="AX117" s="200">
        <v>0</v>
      </c>
      <c r="AY117" s="200">
        <v>1</v>
      </c>
      <c r="AZ117" s="200">
        <v>0</v>
      </c>
      <c r="BA117" s="200">
        <v>0</v>
      </c>
      <c r="BB117" s="200">
        <v>0</v>
      </c>
      <c r="BC117" s="200">
        <v>0</v>
      </c>
      <c r="BD117" s="201">
        <f t="shared" si="33"/>
        <v>0</v>
      </c>
      <c r="BE117" s="201">
        <f t="shared" si="33"/>
        <v>0</v>
      </c>
      <c r="BF117" s="201">
        <f t="shared" si="33"/>
        <v>0</v>
      </c>
      <c r="BG117" s="201">
        <f t="shared" si="20"/>
        <v>116</v>
      </c>
      <c r="BH117" s="200">
        <f t="shared" si="34"/>
        <v>31</v>
      </c>
      <c r="BI117" s="200">
        <v>20</v>
      </c>
      <c r="BJ117" s="159">
        <f t="shared" si="21"/>
        <v>956.51635702954661</v>
      </c>
      <c r="BK117" s="159">
        <f t="shared" si="22"/>
        <v>30.855366355791826</v>
      </c>
      <c r="BL117" s="158">
        <f t="shared" si="23"/>
        <v>1896494.2376923887</v>
      </c>
      <c r="BM117" s="159">
        <f t="shared" si="24"/>
        <v>3008.6473802367796</v>
      </c>
      <c r="BN117" s="159">
        <f t="shared" si="25"/>
        <v>97.053141297960636</v>
      </c>
      <c r="BO117" s="159">
        <f t="shared" si="26"/>
        <v>533015.85200839979</v>
      </c>
      <c r="BP117" s="159">
        <f t="shared" si="27"/>
        <v>81255.850610078807</v>
      </c>
      <c r="BQ117" s="159">
        <f t="shared" si="28"/>
        <v>2621.1564712928648</v>
      </c>
      <c r="BR117" s="159">
        <f t="shared" si="29"/>
        <v>4062.7925305039403</v>
      </c>
      <c r="BS117" s="159">
        <f t="shared" si="30"/>
        <v>2576596.8112808862</v>
      </c>
      <c r="BT117" s="159">
        <f t="shared" si="31"/>
        <v>3993725.0574853732</v>
      </c>
    </row>
    <row r="118" spans="1:72" x14ac:dyDescent="0.2">
      <c r="A118" s="203">
        <v>43709</v>
      </c>
      <c r="B118" s="204">
        <f t="shared" si="16"/>
        <v>2019</v>
      </c>
      <c r="C118" s="202">
        <v>41652448</v>
      </c>
      <c r="D118" s="202">
        <f>VLOOKUP(B118,CDM!$I$5:$N$15,2,FALSE)/12</f>
        <v>3193449.3684640508</v>
      </c>
      <c r="E118" s="202">
        <f t="shared" si="17"/>
        <v>44845897.368464053</v>
      </c>
      <c r="F118" s="205">
        <v>61464</v>
      </c>
      <c r="G118" s="205">
        <v>13545211</v>
      </c>
      <c r="H118" s="205">
        <v>5496</v>
      </c>
      <c r="I118" s="202">
        <f>VLOOKUP(B118,CDM!$I$5:$N$15,3,FALSE)/12</f>
        <v>1118662.4122603924</v>
      </c>
      <c r="J118" s="202">
        <f t="shared" si="18"/>
        <v>14663873.412260393</v>
      </c>
      <c r="K118" s="205">
        <v>68830744</v>
      </c>
      <c r="L118" s="202">
        <f>VLOOKUP(B118,CDM!$I$5:$N$15,4,FALSE)/12</f>
        <v>4404868.149707472</v>
      </c>
      <c r="M118" s="86">
        <f t="shared" si="19"/>
        <v>73235612.149707466</v>
      </c>
      <c r="N118" s="205">
        <v>201400</v>
      </c>
      <c r="O118" s="205">
        <v>981</v>
      </c>
      <c r="P118" s="205">
        <v>445569.9</v>
      </c>
      <c r="Q118" s="205">
        <v>1287.2</v>
      </c>
      <c r="R118" s="205">
        <v>17184</v>
      </c>
      <c r="S118" s="205">
        <v>261241</v>
      </c>
      <c r="T118" s="201">
        <v>24</v>
      </c>
      <c r="U118" s="201">
        <v>561</v>
      </c>
      <c r="V118" s="37">
        <f>'Economic (2020 Adj.)'!C130</f>
        <v>744439.6</v>
      </c>
      <c r="W118" s="37">
        <f>'Economic (2020 Adj.)'!D130</f>
        <v>7478.3</v>
      </c>
      <c r="X118" s="37">
        <f>'Economic (2020 Adj.)'!F130</f>
        <v>3522.9</v>
      </c>
      <c r="Y118" s="37">
        <f>'Economic (2020 Adj.)'!H130</f>
        <v>419.9</v>
      </c>
      <c r="Z118" s="37">
        <f>'Economic (2020 Adj.)'!E130</f>
        <v>7535</v>
      </c>
      <c r="AA118" s="37">
        <f>'Economic (2020 Adj.)'!G130</f>
        <v>3545.3</v>
      </c>
      <c r="AB118" s="37">
        <f>'Economic (2020 Adj.)'!I130</f>
        <v>423.1</v>
      </c>
      <c r="AC118" s="39">
        <f>Weather!D250</f>
        <v>18.453333333333333</v>
      </c>
      <c r="AD118" s="39">
        <f>Weather!E250</f>
        <v>58</v>
      </c>
      <c r="AE118" s="39">
        <f>Weather!F250</f>
        <v>11.599999999999994</v>
      </c>
      <c r="AF118" s="39">
        <f>Weather!G250</f>
        <v>21.8</v>
      </c>
      <c r="AG118" s="39">
        <f>Weather!H250</f>
        <v>35.4</v>
      </c>
      <c r="AH118" s="39">
        <f>Weather!I250</f>
        <v>5.0999999999999996</v>
      </c>
      <c r="AI118" s="39">
        <f>Weather!J250</f>
        <v>78.7</v>
      </c>
      <c r="AJ118" s="39">
        <f>Weather!K250</f>
        <v>0.30000000000000071</v>
      </c>
      <c r="AK118" s="39">
        <f>Weather!L250</f>
        <v>133.90000000000003</v>
      </c>
      <c r="AL118" s="39">
        <f>Weather!M250</f>
        <v>0</v>
      </c>
      <c r="AM118" s="39">
        <f>Weather!N250</f>
        <v>193.6</v>
      </c>
      <c r="AN118" s="39">
        <f>Weather!O250</f>
        <v>0</v>
      </c>
      <c r="AO118" s="39">
        <f>Weather!P250</f>
        <v>253.59999999999997</v>
      </c>
      <c r="AP118" s="39">
        <f>Weather!Q250</f>
        <v>0</v>
      </c>
      <c r="AQ118" s="39">
        <f>Weather!R250</f>
        <v>313.59999999999997</v>
      </c>
      <c r="AR118" s="200">
        <v>0</v>
      </c>
      <c r="AS118" s="200">
        <v>0</v>
      </c>
      <c r="AT118" s="200">
        <v>0</v>
      </c>
      <c r="AU118" s="200">
        <v>0</v>
      </c>
      <c r="AV118" s="200">
        <v>0</v>
      </c>
      <c r="AW118" s="200">
        <v>0</v>
      </c>
      <c r="AX118" s="200">
        <v>0</v>
      </c>
      <c r="AY118" s="200">
        <v>0</v>
      </c>
      <c r="AZ118" s="200">
        <v>1</v>
      </c>
      <c r="BA118" s="200">
        <v>0</v>
      </c>
      <c r="BB118" s="200">
        <v>0</v>
      </c>
      <c r="BC118" s="200">
        <v>0</v>
      </c>
      <c r="BD118" s="201">
        <f t="shared" si="33"/>
        <v>0</v>
      </c>
      <c r="BE118" s="201">
        <f t="shared" si="33"/>
        <v>1</v>
      </c>
      <c r="BF118" s="201">
        <f t="shared" si="33"/>
        <v>1</v>
      </c>
      <c r="BG118" s="201">
        <f t="shared" si="20"/>
        <v>117</v>
      </c>
      <c r="BH118" s="200">
        <f t="shared" si="34"/>
        <v>30</v>
      </c>
      <c r="BI118" s="200">
        <v>21</v>
      </c>
      <c r="BJ118" s="159">
        <f t="shared" si="21"/>
        <v>729.62868294390296</v>
      </c>
      <c r="BK118" s="159">
        <f t="shared" si="22"/>
        <v>24.3209560981301</v>
      </c>
      <c r="BL118" s="158">
        <f t="shared" si="23"/>
        <v>1494863.2456154684</v>
      </c>
      <c r="BM118" s="159">
        <f t="shared" si="24"/>
        <v>2668.0992380386451</v>
      </c>
      <c r="BN118" s="159">
        <f t="shared" si="25"/>
        <v>88.93664126795484</v>
      </c>
      <c r="BO118" s="159">
        <f t="shared" si="26"/>
        <v>488795.78040867974</v>
      </c>
      <c r="BP118" s="159">
        <f t="shared" si="27"/>
        <v>74654.038888590687</v>
      </c>
      <c r="BQ118" s="159">
        <f t="shared" si="28"/>
        <v>2488.4679629530228</v>
      </c>
      <c r="BR118" s="159">
        <f t="shared" si="29"/>
        <v>3554.9542327900326</v>
      </c>
      <c r="BS118" s="159">
        <f t="shared" si="30"/>
        <v>2441187.0716569154</v>
      </c>
      <c r="BT118" s="159">
        <f t="shared" si="31"/>
        <v>3487410.1023670221</v>
      </c>
    </row>
    <row r="119" spans="1:72" x14ac:dyDescent="0.2">
      <c r="A119" s="203">
        <v>43739</v>
      </c>
      <c r="B119" s="204">
        <f t="shared" si="16"/>
        <v>2019</v>
      </c>
      <c r="C119" s="202">
        <v>36759662</v>
      </c>
      <c r="D119" s="202">
        <f>VLOOKUP(B119,CDM!$I$5:$N$15,2,FALSE)/12</f>
        <v>3193449.3684640508</v>
      </c>
      <c r="E119" s="202">
        <f t="shared" si="17"/>
        <v>39953111.368464053</v>
      </c>
      <c r="F119" s="205">
        <v>61500</v>
      </c>
      <c r="G119" s="205">
        <v>12862432</v>
      </c>
      <c r="H119" s="205">
        <v>5495</v>
      </c>
      <c r="I119" s="202">
        <f>VLOOKUP(B119,CDM!$I$5:$N$15,3,FALSE)/12</f>
        <v>1118662.4122603924</v>
      </c>
      <c r="J119" s="202">
        <f t="shared" si="18"/>
        <v>13981094.412260393</v>
      </c>
      <c r="K119" s="205">
        <v>66661539</v>
      </c>
      <c r="L119" s="202">
        <f>VLOOKUP(B119,CDM!$I$5:$N$15,4,FALSE)/12</f>
        <v>4404868.149707472</v>
      </c>
      <c r="M119" s="86">
        <f t="shared" si="19"/>
        <v>71066407.149707466</v>
      </c>
      <c r="N119" s="205">
        <v>195686</v>
      </c>
      <c r="O119" s="205">
        <v>980</v>
      </c>
      <c r="P119" s="205">
        <v>519107</v>
      </c>
      <c r="Q119" s="205">
        <v>1287</v>
      </c>
      <c r="R119" s="205">
        <v>17184</v>
      </c>
      <c r="S119" s="205">
        <v>261806</v>
      </c>
      <c r="T119" s="201">
        <v>24</v>
      </c>
      <c r="U119" s="201">
        <v>561</v>
      </c>
      <c r="V119" s="37">
        <f>'Economic (2020 Adj.)'!C131</f>
        <v>744439.6</v>
      </c>
      <c r="W119" s="37">
        <f>'Economic (2020 Adj.)'!D131</f>
        <v>7504</v>
      </c>
      <c r="X119" s="37">
        <f>'Economic (2020 Adj.)'!F131</f>
        <v>3525.5</v>
      </c>
      <c r="Y119" s="37">
        <f>'Economic (2020 Adj.)'!H131</f>
        <v>427.3</v>
      </c>
      <c r="Z119" s="37">
        <f>'Economic (2020 Adj.)'!E131</f>
        <v>7538.5</v>
      </c>
      <c r="AA119" s="37">
        <f>'Economic (2020 Adj.)'!G131</f>
        <v>3530.2</v>
      </c>
      <c r="AB119" s="37">
        <f>'Economic (2020 Adj.)'!I131</f>
        <v>433.4</v>
      </c>
      <c r="AC119" s="39">
        <f>Weather!D251</f>
        <v>12.125806451612904</v>
      </c>
      <c r="AD119" s="39">
        <f>Weather!E251</f>
        <v>247.00000000000003</v>
      </c>
      <c r="AE119" s="39">
        <f>Weather!F251</f>
        <v>2.8999999999999986</v>
      </c>
      <c r="AF119" s="39">
        <f>Weather!G251</f>
        <v>187.00000000000003</v>
      </c>
      <c r="AG119" s="39">
        <f>Weather!H251</f>
        <v>4.8999999999999986</v>
      </c>
      <c r="AH119" s="39">
        <f>Weather!I251</f>
        <v>128.5</v>
      </c>
      <c r="AI119" s="39">
        <f>Weather!J251</f>
        <v>8.3999999999999986</v>
      </c>
      <c r="AJ119" s="39">
        <f>Weather!K251</f>
        <v>74.100000000000009</v>
      </c>
      <c r="AK119" s="39">
        <f>Weather!L251</f>
        <v>15.999999999999998</v>
      </c>
      <c r="AL119" s="39">
        <f>Weather!M251</f>
        <v>32</v>
      </c>
      <c r="AM119" s="39">
        <f>Weather!N251</f>
        <v>35.9</v>
      </c>
      <c r="AN119" s="39">
        <f>Weather!O251</f>
        <v>10.4</v>
      </c>
      <c r="AO119" s="39">
        <f>Weather!P251</f>
        <v>76.299999999999983</v>
      </c>
      <c r="AP119" s="39">
        <f>Weather!Q251</f>
        <v>0.29999999999999982</v>
      </c>
      <c r="AQ119" s="39">
        <f>Weather!R251</f>
        <v>128.19999999999999</v>
      </c>
      <c r="AR119" s="200">
        <v>0</v>
      </c>
      <c r="AS119" s="200">
        <v>0</v>
      </c>
      <c r="AT119" s="200">
        <v>0</v>
      </c>
      <c r="AU119" s="200">
        <v>0</v>
      </c>
      <c r="AV119" s="200">
        <v>0</v>
      </c>
      <c r="AW119" s="200">
        <v>0</v>
      </c>
      <c r="AX119" s="200">
        <v>0</v>
      </c>
      <c r="AY119" s="200">
        <v>0</v>
      </c>
      <c r="AZ119" s="200">
        <v>0</v>
      </c>
      <c r="BA119" s="200">
        <v>1</v>
      </c>
      <c r="BB119" s="200">
        <v>0</v>
      </c>
      <c r="BC119" s="200">
        <v>0</v>
      </c>
      <c r="BD119" s="201">
        <f t="shared" si="33"/>
        <v>0</v>
      </c>
      <c r="BE119" s="201">
        <f t="shared" si="33"/>
        <v>1</v>
      </c>
      <c r="BF119" s="201">
        <f t="shared" si="33"/>
        <v>1</v>
      </c>
      <c r="BG119" s="201">
        <f t="shared" si="20"/>
        <v>118</v>
      </c>
      <c r="BH119" s="200">
        <f t="shared" si="34"/>
        <v>31</v>
      </c>
      <c r="BI119" s="200">
        <v>21</v>
      </c>
      <c r="BJ119" s="159">
        <f t="shared" si="21"/>
        <v>649.64408729209845</v>
      </c>
      <c r="BK119" s="159">
        <f t="shared" si="22"/>
        <v>20.956260880390271</v>
      </c>
      <c r="BL119" s="158">
        <f t="shared" si="23"/>
        <v>1288810.0441440018</v>
      </c>
      <c r="BM119" s="159">
        <f t="shared" si="24"/>
        <v>2544.3301933139933</v>
      </c>
      <c r="BN119" s="159">
        <f t="shared" si="25"/>
        <v>82.075167526257843</v>
      </c>
      <c r="BO119" s="159">
        <f t="shared" si="26"/>
        <v>451003.04555678688</v>
      </c>
      <c r="BP119" s="159">
        <f t="shared" si="27"/>
        <v>72516.741989497415</v>
      </c>
      <c r="BQ119" s="159">
        <f t="shared" si="28"/>
        <v>2339.2497415966909</v>
      </c>
      <c r="BR119" s="159">
        <f t="shared" si="29"/>
        <v>3453.1781899760672</v>
      </c>
      <c r="BS119" s="159">
        <f t="shared" si="30"/>
        <v>2292464.7467647572</v>
      </c>
      <c r="BT119" s="159">
        <f t="shared" si="31"/>
        <v>3384114.6261765459</v>
      </c>
    </row>
    <row r="120" spans="1:72" x14ac:dyDescent="0.2">
      <c r="A120" s="203">
        <v>43770</v>
      </c>
      <c r="B120" s="204">
        <f t="shared" si="16"/>
        <v>2019</v>
      </c>
      <c r="C120" s="202">
        <v>37785130</v>
      </c>
      <c r="D120" s="202">
        <f>VLOOKUP(B120,CDM!$I$5:$N$15,2,FALSE)/12</f>
        <v>3193449.3684640508</v>
      </c>
      <c r="E120" s="202">
        <f t="shared" si="17"/>
        <v>40978579.368464053</v>
      </c>
      <c r="F120" s="205">
        <v>61496</v>
      </c>
      <c r="G120" s="205">
        <v>13334890</v>
      </c>
      <c r="H120" s="205">
        <v>5456</v>
      </c>
      <c r="I120" s="202">
        <f>VLOOKUP(B120,CDM!$I$5:$N$15,3,FALSE)/12</f>
        <v>1118662.4122603924</v>
      </c>
      <c r="J120" s="202">
        <f t="shared" si="18"/>
        <v>14453552.412260393</v>
      </c>
      <c r="K120" s="205">
        <v>67091476</v>
      </c>
      <c r="L120" s="202">
        <f>VLOOKUP(B120,CDM!$I$5:$N$15,4,FALSE)/12</f>
        <v>4404868.149707472</v>
      </c>
      <c r="M120" s="86">
        <f t="shared" si="19"/>
        <v>71496344.149707466</v>
      </c>
      <c r="N120" s="205">
        <v>196909</v>
      </c>
      <c r="O120" s="205">
        <v>1020</v>
      </c>
      <c r="P120" s="205">
        <v>552268</v>
      </c>
      <c r="Q120" s="205">
        <v>1287</v>
      </c>
      <c r="R120" s="205">
        <v>17184</v>
      </c>
      <c r="S120" s="205">
        <v>261241</v>
      </c>
      <c r="T120" s="201">
        <v>24</v>
      </c>
      <c r="U120" s="201">
        <v>561</v>
      </c>
      <c r="V120" s="37">
        <f>'Economic (2020 Adj.)'!C132</f>
        <v>744439.6</v>
      </c>
      <c r="W120" s="37">
        <f>'Economic (2020 Adj.)'!D132</f>
        <v>7517.3</v>
      </c>
      <c r="X120" s="37">
        <f>'Economic (2020 Adj.)'!F132</f>
        <v>3531.7</v>
      </c>
      <c r="Y120" s="37">
        <f>'Economic (2020 Adj.)'!H132</f>
        <v>427.5</v>
      </c>
      <c r="Z120" s="37">
        <f>'Economic (2020 Adj.)'!E132</f>
        <v>7530.1</v>
      </c>
      <c r="AA120" s="37">
        <f>'Economic (2020 Adj.)'!G132</f>
        <v>3530.8</v>
      </c>
      <c r="AB120" s="37">
        <f>'Economic (2020 Adj.)'!I132</f>
        <v>434.3</v>
      </c>
      <c r="AC120" s="39">
        <f>Weather!D252</f>
        <v>2.5333333333333332</v>
      </c>
      <c r="AD120" s="39">
        <f>Weather!E252</f>
        <v>524</v>
      </c>
      <c r="AE120" s="39">
        <f>Weather!F252</f>
        <v>0</v>
      </c>
      <c r="AF120" s="39">
        <f>Weather!G252</f>
        <v>464</v>
      </c>
      <c r="AG120" s="39">
        <f>Weather!H252</f>
        <v>0</v>
      </c>
      <c r="AH120" s="39">
        <f>Weather!I252</f>
        <v>403.99999999999994</v>
      </c>
      <c r="AI120" s="39">
        <f>Weather!J252</f>
        <v>0</v>
      </c>
      <c r="AJ120" s="39">
        <f>Weather!K252</f>
        <v>343.99999999999994</v>
      </c>
      <c r="AK120" s="39">
        <f>Weather!L252</f>
        <v>0</v>
      </c>
      <c r="AL120" s="39">
        <f>Weather!M252</f>
        <v>284</v>
      </c>
      <c r="AM120" s="39">
        <f>Weather!N252</f>
        <v>0</v>
      </c>
      <c r="AN120" s="39">
        <f>Weather!O252</f>
        <v>224.00000000000006</v>
      </c>
      <c r="AO120" s="39">
        <f>Weather!P252</f>
        <v>0</v>
      </c>
      <c r="AP120" s="39">
        <f>Weather!Q252</f>
        <v>165.8</v>
      </c>
      <c r="AQ120" s="39">
        <f>Weather!R252</f>
        <v>1.8000000000000007</v>
      </c>
      <c r="AR120" s="200">
        <v>0</v>
      </c>
      <c r="AS120" s="200">
        <v>0</v>
      </c>
      <c r="AT120" s="200">
        <v>0</v>
      </c>
      <c r="AU120" s="200">
        <v>0</v>
      </c>
      <c r="AV120" s="200">
        <v>0</v>
      </c>
      <c r="AW120" s="200">
        <v>0</v>
      </c>
      <c r="AX120" s="200">
        <v>0</v>
      </c>
      <c r="AY120" s="200">
        <v>0</v>
      </c>
      <c r="AZ120" s="200">
        <v>0</v>
      </c>
      <c r="BA120" s="200">
        <v>0</v>
      </c>
      <c r="BB120" s="200">
        <v>1</v>
      </c>
      <c r="BC120" s="200">
        <v>0</v>
      </c>
      <c r="BD120" s="201">
        <f t="shared" si="33"/>
        <v>0</v>
      </c>
      <c r="BE120" s="201">
        <f t="shared" si="33"/>
        <v>1</v>
      </c>
      <c r="BF120" s="201">
        <f t="shared" si="33"/>
        <v>1</v>
      </c>
      <c r="BG120" s="201">
        <f t="shared" si="20"/>
        <v>119</v>
      </c>
      <c r="BH120" s="200">
        <f t="shared" si="34"/>
        <v>30</v>
      </c>
      <c r="BI120" s="200">
        <v>21</v>
      </c>
      <c r="BJ120" s="159">
        <f t="shared" si="21"/>
        <v>666.36170431351718</v>
      </c>
      <c r="BK120" s="159">
        <f t="shared" si="22"/>
        <v>22.212056810450573</v>
      </c>
      <c r="BL120" s="158">
        <f t="shared" si="23"/>
        <v>1365952.6456154685</v>
      </c>
      <c r="BM120" s="159">
        <f t="shared" si="24"/>
        <v>2649.1115125110691</v>
      </c>
      <c r="BN120" s="159">
        <f t="shared" si="25"/>
        <v>88.30371708370231</v>
      </c>
      <c r="BO120" s="159">
        <f t="shared" si="26"/>
        <v>481785.08040867973</v>
      </c>
      <c r="BP120" s="159">
        <f t="shared" si="27"/>
        <v>70094.455048732809</v>
      </c>
      <c r="BQ120" s="159">
        <f t="shared" si="28"/>
        <v>2336.4818349577604</v>
      </c>
      <c r="BR120" s="159">
        <f t="shared" si="29"/>
        <v>3337.8311927968002</v>
      </c>
      <c r="BS120" s="159">
        <f t="shared" si="30"/>
        <v>2383211.4716569157</v>
      </c>
      <c r="BT120" s="159">
        <f t="shared" si="31"/>
        <v>3404587.8166527366</v>
      </c>
    </row>
    <row r="121" spans="1:72" x14ac:dyDescent="0.2">
      <c r="A121" s="203">
        <v>43800</v>
      </c>
      <c r="B121" s="204">
        <f t="shared" si="16"/>
        <v>2019</v>
      </c>
      <c r="C121" s="202">
        <v>42866511</v>
      </c>
      <c r="D121" s="202">
        <f>VLOOKUP(B121,CDM!$I$5:$N$15,2,FALSE)/12</f>
        <v>3193449.3684640508</v>
      </c>
      <c r="E121" s="202">
        <f t="shared" si="17"/>
        <v>46059960.368464053</v>
      </c>
      <c r="F121" s="205">
        <v>61500</v>
      </c>
      <c r="G121" s="205">
        <v>14175336</v>
      </c>
      <c r="H121" s="205">
        <v>5460</v>
      </c>
      <c r="I121" s="202">
        <f>VLOOKUP(B121,CDM!$I$5:$N$15,3,FALSE)/12</f>
        <v>1118662.4122603924</v>
      </c>
      <c r="J121" s="202">
        <f t="shared" si="18"/>
        <v>15293998.412260393</v>
      </c>
      <c r="K121" s="205">
        <v>67934124</v>
      </c>
      <c r="L121" s="202">
        <f>VLOOKUP(B121,CDM!$I$5:$N$15,4,FALSE)/12</f>
        <v>4404868.149707472</v>
      </c>
      <c r="M121" s="86">
        <f t="shared" si="19"/>
        <v>72338992.149707466</v>
      </c>
      <c r="N121" s="205">
        <v>171774</v>
      </c>
      <c r="O121" s="205">
        <v>1022</v>
      </c>
      <c r="P121" s="205">
        <v>597205.1</v>
      </c>
      <c r="Q121" s="205">
        <v>1287</v>
      </c>
      <c r="R121" s="205">
        <v>17184</v>
      </c>
      <c r="S121" s="205">
        <v>264551</v>
      </c>
      <c r="T121" s="201">
        <v>24</v>
      </c>
      <c r="U121" s="201">
        <v>561</v>
      </c>
      <c r="V121" s="37">
        <f>'Economic (2020 Adj.)'!C133</f>
        <v>744439.6</v>
      </c>
      <c r="W121" s="37">
        <f>'Economic (2020 Adj.)'!D133</f>
        <v>7525</v>
      </c>
      <c r="X121" s="37">
        <f>'Economic (2020 Adj.)'!F133</f>
        <v>3532</v>
      </c>
      <c r="Y121" s="37">
        <f>'Economic (2020 Adj.)'!H133</f>
        <v>429.5</v>
      </c>
      <c r="Z121" s="37">
        <f>'Economic (2020 Adj.)'!E133</f>
        <v>7535.2</v>
      </c>
      <c r="AA121" s="37">
        <f>'Economic (2020 Adj.)'!G133</f>
        <v>3534.9</v>
      </c>
      <c r="AB121" s="37">
        <f>'Economic (2020 Adj.)'!I133</f>
        <v>437.6</v>
      </c>
      <c r="AC121" s="39">
        <f>Weather!D253</f>
        <v>1.2129032258064516</v>
      </c>
      <c r="AD121" s="39">
        <f>Weather!E253</f>
        <v>582.39999999999986</v>
      </c>
      <c r="AE121" s="39">
        <f>Weather!F253</f>
        <v>0</v>
      </c>
      <c r="AF121" s="39">
        <f>Weather!G253</f>
        <v>520.39999999999986</v>
      </c>
      <c r="AG121" s="39">
        <f>Weather!H253</f>
        <v>0</v>
      </c>
      <c r="AH121" s="39">
        <f>Weather!I253</f>
        <v>458.4</v>
      </c>
      <c r="AI121" s="39">
        <f>Weather!J253</f>
        <v>0</v>
      </c>
      <c r="AJ121" s="39">
        <f>Weather!K253</f>
        <v>396.4</v>
      </c>
      <c r="AK121" s="39">
        <f>Weather!L253</f>
        <v>0</v>
      </c>
      <c r="AL121" s="39">
        <f>Weather!M253</f>
        <v>334.40000000000003</v>
      </c>
      <c r="AM121" s="39">
        <f>Weather!N253</f>
        <v>0</v>
      </c>
      <c r="AN121" s="39">
        <f>Weather!O253</f>
        <v>272.40000000000003</v>
      </c>
      <c r="AO121" s="39">
        <f>Weather!P253</f>
        <v>0</v>
      </c>
      <c r="AP121" s="39">
        <f>Weather!Q253</f>
        <v>210.40000000000006</v>
      </c>
      <c r="AQ121" s="39">
        <f>Weather!R253</f>
        <v>0</v>
      </c>
      <c r="AR121" s="200">
        <v>0</v>
      </c>
      <c r="AS121" s="200">
        <v>0</v>
      </c>
      <c r="AT121" s="200">
        <v>0</v>
      </c>
      <c r="AU121" s="200">
        <v>0</v>
      </c>
      <c r="AV121" s="200">
        <v>0</v>
      </c>
      <c r="AW121" s="200">
        <v>0</v>
      </c>
      <c r="AX121" s="200">
        <v>0</v>
      </c>
      <c r="AY121" s="200">
        <v>0</v>
      </c>
      <c r="AZ121" s="200">
        <v>0</v>
      </c>
      <c r="BA121" s="200">
        <v>0</v>
      </c>
      <c r="BB121" s="200">
        <v>0</v>
      </c>
      <c r="BC121" s="200">
        <v>1</v>
      </c>
      <c r="BD121" s="201">
        <f t="shared" si="33"/>
        <v>0</v>
      </c>
      <c r="BE121" s="201">
        <f t="shared" si="33"/>
        <v>0</v>
      </c>
      <c r="BF121" s="201">
        <f t="shared" si="33"/>
        <v>0</v>
      </c>
      <c r="BG121" s="201">
        <f t="shared" si="20"/>
        <v>120</v>
      </c>
      <c r="BH121" s="200">
        <f t="shared" si="34"/>
        <v>31</v>
      </c>
      <c r="BI121" s="200">
        <v>21</v>
      </c>
      <c r="BJ121" s="159">
        <f t="shared" si="21"/>
        <v>748.94244501567562</v>
      </c>
      <c r="BK121" s="159">
        <f t="shared" si="22"/>
        <v>24.159433710183084</v>
      </c>
      <c r="BL121" s="158">
        <f t="shared" si="23"/>
        <v>1485805.1731762597</v>
      </c>
      <c r="BM121" s="159">
        <f t="shared" si="24"/>
        <v>2801.0986103041014</v>
      </c>
      <c r="BN121" s="159">
        <f t="shared" si="25"/>
        <v>90.358019687229074</v>
      </c>
      <c r="BO121" s="159">
        <f t="shared" si="26"/>
        <v>493354.78749227076</v>
      </c>
      <c r="BP121" s="159">
        <f t="shared" si="27"/>
        <v>70781.792710085589</v>
      </c>
      <c r="BQ121" s="159">
        <f t="shared" si="28"/>
        <v>2283.2836358092127</v>
      </c>
      <c r="BR121" s="159">
        <f t="shared" si="29"/>
        <v>3370.5615576231235</v>
      </c>
      <c r="BS121" s="159">
        <f t="shared" si="30"/>
        <v>2333515.8757970151</v>
      </c>
      <c r="BT121" s="159">
        <f t="shared" si="31"/>
        <v>3444713.9118908318</v>
      </c>
    </row>
    <row r="122" spans="1:72" x14ac:dyDescent="0.2">
      <c r="A122" s="203">
        <v>43831</v>
      </c>
      <c r="B122" s="204">
        <f t="shared" si="16"/>
        <v>2020</v>
      </c>
      <c r="C122" s="202">
        <v>42516448</v>
      </c>
      <c r="D122" s="202">
        <f>VLOOKUP(B122,CDM!$I$5:$N$15,2,FALSE)/12</f>
        <v>3162108.1121047284</v>
      </c>
      <c r="E122" s="202">
        <f t="shared" si="17"/>
        <v>45678556.112104729</v>
      </c>
      <c r="F122" s="205">
        <v>61510</v>
      </c>
      <c r="G122" s="205">
        <v>14647166</v>
      </c>
      <c r="H122" s="205">
        <v>5491</v>
      </c>
      <c r="I122" s="202">
        <f>VLOOKUP(B122,CDM!$I$5:$N$15,3,FALSE)/12</f>
        <v>1140514.1914788217</v>
      </c>
      <c r="J122" s="202">
        <f t="shared" si="18"/>
        <v>15787680.191478822</v>
      </c>
      <c r="K122" s="205">
        <v>71089387</v>
      </c>
      <c r="L122" s="202">
        <f>VLOOKUP(B122,CDM!$I$5:$N$15,4,FALSE)/12</f>
        <v>4772238.0547772432</v>
      </c>
      <c r="M122" s="86">
        <f t="shared" si="19"/>
        <v>75861625.05477725</v>
      </c>
      <c r="N122" s="205">
        <v>186004</v>
      </c>
      <c r="O122" s="205">
        <v>1006</v>
      </c>
      <c r="P122" s="205">
        <v>583415</v>
      </c>
      <c r="Q122" s="205">
        <v>1287</v>
      </c>
      <c r="R122" s="205">
        <v>17184</v>
      </c>
      <c r="S122" s="205">
        <v>262170</v>
      </c>
      <c r="T122" s="201">
        <v>24</v>
      </c>
      <c r="U122" s="201">
        <v>560</v>
      </c>
      <c r="BH122" s="200">
        <f t="shared" si="34"/>
        <v>31</v>
      </c>
      <c r="BJ122" s="159">
        <f t="shared" ref="BJ122:BJ127" si="35">E122/F122</f>
        <v>742.61999857104092</v>
      </c>
      <c r="BK122" s="159">
        <f t="shared" ref="BK122:BK127" si="36">BJ122/BH122</f>
        <v>23.955483824872289</v>
      </c>
      <c r="BL122" s="158">
        <f t="shared" ref="BL122:BL127" si="37">E122/BH122</f>
        <v>1473501.8100678944</v>
      </c>
      <c r="BM122" s="159">
        <f t="shared" ref="BM122:BM127" si="38">J122/H122</f>
        <v>2875.1921674519799</v>
      </c>
      <c r="BN122" s="159">
        <f t="shared" ref="BN122:BN127" si="39">BM122/BH122</f>
        <v>92.748134433934837</v>
      </c>
      <c r="BO122" s="159">
        <f t="shared" ref="BO122:BO127" si="40">J122/BH122</f>
        <v>509280.00617673621</v>
      </c>
      <c r="BP122" s="159">
        <f t="shared" ref="BP122:BP127" si="41">M122/O122</f>
        <v>75409.170034569834</v>
      </c>
      <c r="BQ122" s="159">
        <f t="shared" ref="BQ122:BQ127" si="42">BP122/BH122</f>
        <v>2432.5538720828977</v>
      </c>
      <c r="BR122" s="159" t="e">
        <f t="shared" ref="BR122:BR127" si="43">BP122/BI122</f>
        <v>#DIV/0!</v>
      </c>
      <c r="BS122" s="159">
        <f t="shared" ref="BS122:BS127" si="44">M122/BH122</f>
        <v>2447149.195315395</v>
      </c>
      <c r="BT122" s="159" t="e">
        <f t="shared" ref="BT122:BT127" si="45">M122/BI122</f>
        <v>#DIV/0!</v>
      </c>
    </row>
    <row r="123" spans="1:72" x14ac:dyDescent="0.2">
      <c r="A123" s="203">
        <v>43862</v>
      </c>
      <c r="B123" s="204">
        <f t="shared" si="16"/>
        <v>2020</v>
      </c>
      <c r="C123" s="202">
        <v>38488264</v>
      </c>
      <c r="D123" s="202">
        <f>VLOOKUP(B123,CDM!$I$5:$N$15,2,FALSE)/12</f>
        <v>3162108.1121047284</v>
      </c>
      <c r="E123" s="202">
        <f t="shared" si="17"/>
        <v>41650372.112104729</v>
      </c>
      <c r="F123" s="205">
        <v>61517</v>
      </c>
      <c r="G123" s="205">
        <v>13734811</v>
      </c>
      <c r="H123" s="205">
        <v>5489</v>
      </c>
      <c r="I123" s="202">
        <f>VLOOKUP(B123,CDM!$I$5:$N$15,3,FALSE)/12</f>
        <v>1140514.1914788217</v>
      </c>
      <c r="J123" s="202">
        <f t="shared" si="18"/>
        <v>14875325.191478822</v>
      </c>
      <c r="K123" s="205">
        <v>66026640</v>
      </c>
      <c r="L123" s="202">
        <f>VLOOKUP(B123,CDM!$I$5:$N$15,4,FALSE)/12</f>
        <v>4772238.0547772432</v>
      </c>
      <c r="M123" s="86">
        <f t="shared" si="19"/>
        <v>70798878.05477725</v>
      </c>
      <c r="N123" s="205">
        <v>181813</v>
      </c>
      <c r="O123" s="205">
        <v>996</v>
      </c>
      <c r="P123" s="205">
        <v>504160</v>
      </c>
      <c r="Q123" s="205">
        <v>1287</v>
      </c>
      <c r="R123" s="205">
        <v>17184</v>
      </c>
      <c r="S123" s="205">
        <v>261630</v>
      </c>
      <c r="T123" s="201">
        <v>24</v>
      </c>
      <c r="U123" s="201">
        <v>560</v>
      </c>
      <c r="BH123" s="200">
        <f t="shared" si="34"/>
        <v>29</v>
      </c>
      <c r="BJ123" s="159">
        <f t="shared" si="35"/>
        <v>677.05466963773802</v>
      </c>
      <c r="BK123" s="159">
        <f t="shared" si="36"/>
        <v>23.346712746128897</v>
      </c>
      <c r="BL123" s="158">
        <f t="shared" si="37"/>
        <v>1436219.7280036113</v>
      </c>
      <c r="BM123" s="159">
        <f t="shared" si="38"/>
        <v>2710.0246295279326</v>
      </c>
      <c r="BN123" s="159">
        <f t="shared" si="39"/>
        <v>93.449125156135608</v>
      </c>
      <c r="BO123" s="159">
        <f t="shared" si="40"/>
        <v>512942.24798202835</v>
      </c>
      <c r="BP123" s="159">
        <f t="shared" si="41"/>
        <v>71083.210898370729</v>
      </c>
      <c r="BQ123" s="159">
        <f t="shared" si="42"/>
        <v>2451.1452033920941</v>
      </c>
      <c r="BR123" s="159" t="e">
        <f t="shared" si="43"/>
        <v>#DIV/0!</v>
      </c>
      <c r="BS123" s="159">
        <f t="shared" si="44"/>
        <v>2441340.6225785259</v>
      </c>
      <c r="BT123" s="159" t="e">
        <f t="shared" si="45"/>
        <v>#DIV/0!</v>
      </c>
    </row>
    <row r="124" spans="1:72" x14ac:dyDescent="0.2">
      <c r="A124" s="203">
        <v>43891</v>
      </c>
      <c r="B124" s="204">
        <f t="shared" si="16"/>
        <v>2020</v>
      </c>
      <c r="C124" s="202">
        <v>39753999</v>
      </c>
      <c r="D124" s="202">
        <f>VLOOKUP(B124,CDM!$I$5:$N$15,2,FALSE)/12</f>
        <v>3162108.1121047284</v>
      </c>
      <c r="E124" s="202">
        <f t="shared" si="17"/>
        <v>42916107.112104729</v>
      </c>
      <c r="F124" s="205">
        <v>61554</v>
      </c>
      <c r="G124" s="205">
        <v>12984635</v>
      </c>
      <c r="H124" s="205">
        <v>5500</v>
      </c>
      <c r="I124" s="202">
        <f>VLOOKUP(B124,CDM!$I$5:$N$15,3,FALSE)/12</f>
        <v>1140514.1914788217</v>
      </c>
      <c r="J124" s="202">
        <f t="shared" si="18"/>
        <v>14125149.191478822</v>
      </c>
      <c r="K124" s="205">
        <v>65772926</v>
      </c>
      <c r="L124" s="202">
        <f>VLOOKUP(B124,CDM!$I$5:$N$15,4,FALSE)/12</f>
        <v>4772238.0547772432</v>
      </c>
      <c r="M124" s="86">
        <f t="shared" si="19"/>
        <v>70545164.05477725</v>
      </c>
      <c r="N124" s="205">
        <v>176012</v>
      </c>
      <c r="O124" s="205">
        <v>1008</v>
      </c>
      <c r="P124" s="205">
        <v>481602</v>
      </c>
      <c r="Q124" s="205">
        <v>1287</v>
      </c>
      <c r="R124" s="205">
        <v>17184</v>
      </c>
      <c r="S124" s="205">
        <v>262824</v>
      </c>
      <c r="T124" s="201">
        <v>24</v>
      </c>
      <c r="U124" s="201">
        <v>560</v>
      </c>
      <c r="BH124" s="200">
        <f t="shared" si="34"/>
        <v>31</v>
      </c>
      <c r="BJ124" s="159">
        <f t="shared" si="35"/>
        <v>697.2106948712468</v>
      </c>
      <c r="BK124" s="159">
        <f t="shared" si="36"/>
        <v>22.490667576491834</v>
      </c>
      <c r="BL124" s="158">
        <f t="shared" si="37"/>
        <v>1384390.5520033783</v>
      </c>
      <c r="BM124" s="159">
        <f t="shared" si="38"/>
        <v>2568.2089439052406</v>
      </c>
      <c r="BN124" s="159">
        <f t="shared" si="39"/>
        <v>82.845449803394857</v>
      </c>
      <c r="BO124" s="159">
        <f t="shared" si="40"/>
        <v>455649.97391867166</v>
      </c>
      <c r="BP124" s="159">
        <f t="shared" si="41"/>
        <v>69985.281800374258</v>
      </c>
      <c r="BQ124" s="159">
        <f t="shared" si="42"/>
        <v>2257.5897354959438</v>
      </c>
      <c r="BR124" s="159" t="e">
        <f t="shared" si="43"/>
        <v>#DIV/0!</v>
      </c>
      <c r="BS124" s="159">
        <f t="shared" si="44"/>
        <v>2275650.4533799114</v>
      </c>
      <c r="BT124" s="159" t="e">
        <f t="shared" si="45"/>
        <v>#DIV/0!</v>
      </c>
    </row>
    <row r="125" spans="1:72" x14ac:dyDescent="0.2">
      <c r="A125" s="203">
        <v>43922</v>
      </c>
      <c r="B125" s="204">
        <f t="shared" si="16"/>
        <v>2020</v>
      </c>
      <c r="C125" s="202">
        <v>38131876</v>
      </c>
      <c r="D125" s="202">
        <f>VLOOKUP(B125,CDM!$I$5:$N$15,2,FALSE)/12</f>
        <v>3162108.1121047284</v>
      </c>
      <c r="E125" s="202">
        <f t="shared" si="17"/>
        <v>41293984.112104729</v>
      </c>
      <c r="F125" s="205">
        <v>61567</v>
      </c>
      <c r="G125" s="205">
        <v>10484278</v>
      </c>
      <c r="H125" s="205">
        <v>5502</v>
      </c>
      <c r="I125" s="202">
        <f>VLOOKUP(B125,CDM!$I$5:$N$15,3,FALSE)/12</f>
        <v>1140514.1914788217</v>
      </c>
      <c r="J125" s="202">
        <f t="shared" si="18"/>
        <v>11624792.191478822</v>
      </c>
      <c r="K125" s="205">
        <v>55975600</v>
      </c>
      <c r="L125" s="202">
        <f>VLOOKUP(B125,CDM!$I$5:$N$15,4,FALSE)/12</f>
        <v>4772238.0547772432</v>
      </c>
      <c r="M125" s="86">
        <f t="shared" si="19"/>
        <v>60747838.054777242</v>
      </c>
      <c r="N125" s="205">
        <v>173194</v>
      </c>
      <c r="O125" s="205">
        <v>1008</v>
      </c>
      <c r="P125" s="205">
        <v>408912</v>
      </c>
      <c r="Q125" s="205">
        <v>1287</v>
      </c>
      <c r="R125" s="205">
        <v>17184</v>
      </c>
      <c r="S125" s="205">
        <v>261154</v>
      </c>
      <c r="T125" s="201">
        <v>24</v>
      </c>
      <c r="U125" s="201">
        <v>560</v>
      </c>
      <c r="BH125" s="200">
        <f t="shared" si="34"/>
        <v>30</v>
      </c>
      <c r="BJ125" s="159">
        <f t="shared" si="35"/>
        <v>670.71619718525722</v>
      </c>
      <c r="BK125" s="159">
        <f t="shared" si="36"/>
        <v>22.357206572841907</v>
      </c>
      <c r="BL125" s="158">
        <f t="shared" si="37"/>
        <v>1376466.1370701576</v>
      </c>
      <c r="BM125" s="159">
        <f t="shared" si="38"/>
        <v>2112.8302783494769</v>
      </c>
      <c r="BN125" s="159">
        <f t="shared" si="39"/>
        <v>70.427675944982568</v>
      </c>
      <c r="BO125" s="159">
        <f t="shared" si="40"/>
        <v>387493.07304929406</v>
      </c>
      <c r="BP125" s="159">
        <f t="shared" si="41"/>
        <v>60265.712355929805</v>
      </c>
      <c r="BQ125" s="159">
        <f t="shared" si="42"/>
        <v>2008.8570785309935</v>
      </c>
      <c r="BR125" s="159" t="e">
        <f t="shared" si="43"/>
        <v>#DIV/0!</v>
      </c>
      <c r="BS125" s="159">
        <f t="shared" si="44"/>
        <v>2024927.9351592413</v>
      </c>
      <c r="BT125" s="159" t="e">
        <f t="shared" si="45"/>
        <v>#DIV/0!</v>
      </c>
    </row>
    <row r="126" spans="1:72" x14ac:dyDescent="0.2">
      <c r="A126" s="203">
        <v>43952</v>
      </c>
      <c r="B126" s="204">
        <f t="shared" si="16"/>
        <v>2020</v>
      </c>
      <c r="C126" s="202">
        <v>43261573</v>
      </c>
      <c r="D126" s="202">
        <f>VLOOKUP(B126,CDM!$I$5:$N$15,2,FALSE)/12</f>
        <v>3162108.1121047284</v>
      </c>
      <c r="E126" s="202">
        <f t="shared" si="17"/>
        <v>46423681.112104729</v>
      </c>
      <c r="F126" s="205">
        <v>61593</v>
      </c>
      <c r="G126" s="205">
        <v>10764776</v>
      </c>
      <c r="H126" s="205">
        <v>5501</v>
      </c>
      <c r="I126" s="202">
        <f>VLOOKUP(B126,CDM!$I$5:$N$15,3,FALSE)/12</f>
        <v>1140514.1914788217</v>
      </c>
      <c r="J126" s="202">
        <f t="shared" si="18"/>
        <v>11905290.191478822</v>
      </c>
      <c r="K126" s="205">
        <v>58847546</v>
      </c>
      <c r="L126" s="202">
        <f>VLOOKUP(B126,CDM!$I$5:$N$15,4,FALSE)/12</f>
        <v>4772238.0547772432</v>
      </c>
      <c r="M126" s="86">
        <f t="shared" si="19"/>
        <v>63619784.054777242</v>
      </c>
      <c r="N126" s="205">
        <v>153016</v>
      </c>
      <c r="O126" s="205">
        <v>1006</v>
      </c>
      <c r="P126" s="205">
        <v>372302</v>
      </c>
      <c r="Q126" s="205">
        <v>1287</v>
      </c>
      <c r="R126" s="205">
        <v>17184</v>
      </c>
      <c r="S126" s="205">
        <v>261691</v>
      </c>
      <c r="T126" s="201">
        <v>24</v>
      </c>
      <c r="U126" s="201">
        <v>559</v>
      </c>
      <c r="BH126" s="200">
        <f t="shared" si="34"/>
        <v>31</v>
      </c>
      <c r="BJ126" s="159">
        <f t="shared" si="35"/>
        <v>753.71683652533125</v>
      </c>
      <c r="BK126" s="159">
        <f t="shared" si="36"/>
        <v>24.313446339526813</v>
      </c>
      <c r="BL126" s="158">
        <f t="shared" si="37"/>
        <v>1497538.100390475</v>
      </c>
      <c r="BM126" s="159">
        <f t="shared" si="38"/>
        <v>2164.2047248643562</v>
      </c>
      <c r="BN126" s="159">
        <f t="shared" si="39"/>
        <v>69.813055640785677</v>
      </c>
      <c r="BO126" s="159">
        <f t="shared" si="40"/>
        <v>384041.61907996202</v>
      </c>
      <c r="BP126" s="159">
        <f t="shared" si="41"/>
        <v>63240.342002760677</v>
      </c>
      <c r="BQ126" s="159">
        <f t="shared" si="42"/>
        <v>2040.0110323471185</v>
      </c>
      <c r="BR126" s="159" t="e">
        <f t="shared" si="43"/>
        <v>#DIV/0!</v>
      </c>
      <c r="BS126" s="159">
        <f t="shared" si="44"/>
        <v>2052251.0985412013</v>
      </c>
      <c r="BT126" s="159" t="e">
        <f t="shared" si="45"/>
        <v>#DIV/0!</v>
      </c>
    </row>
    <row r="127" spans="1:72" x14ac:dyDescent="0.2">
      <c r="A127" s="203">
        <v>43983</v>
      </c>
      <c r="B127" s="204">
        <f t="shared" si="16"/>
        <v>2020</v>
      </c>
      <c r="C127" s="202">
        <v>55961410</v>
      </c>
      <c r="D127" s="202">
        <f>VLOOKUP(B127,CDM!$I$5:$N$15,2,FALSE)/12</f>
        <v>3162108.1121047284</v>
      </c>
      <c r="E127" s="202">
        <f t="shared" si="17"/>
        <v>59123518.112104729</v>
      </c>
      <c r="F127" s="205">
        <v>61616</v>
      </c>
      <c r="G127" s="205">
        <v>12508826</v>
      </c>
      <c r="H127" s="205">
        <v>5504</v>
      </c>
      <c r="I127" s="202">
        <f>VLOOKUP(B127,CDM!$I$5:$N$15,3,FALSE)/12</f>
        <v>1140514.1914788217</v>
      </c>
      <c r="J127" s="202">
        <f t="shared" ref="J127" si="46">G127+I127</f>
        <v>13649340.191478822</v>
      </c>
      <c r="K127" s="205">
        <v>65334774</v>
      </c>
      <c r="L127" s="202">
        <f>VLOOKUP(B127,CDM!$I$5:$N$15,4,FALSE)/12</f>
        <v>4772238.0547772432</v>
      </c>
      <c r="M127" s="86">
        <f t="shared" ref="M127" si="47">K127+L127</f>
        <v>70107012.05477725</v>
      </c>
      <c r="N127" s="205">
        <v>179263</v>
      </c>
      <c r="O127" s="205">
        <v>1005</v>
      </c>
      <c r="P127" s="205">
        <v>335068</v>
      </c>
      <c r="Q127" s="205">
        <v>1287</v>
      </c>
      <c r="R127" s="205">
        <v>17184</v>
      </c>
      <c r="S127" s="205">
        <v>261017</v>
      </c>
      <c r="T127" s="201">
        <v>24</v>
      </c>
      <c r="U127" s="201">
        <v>559</v>
      </c>
      <c r="BH127" s="200">
        <f t="shared" si="34"/>
        <v>30</v>
      </c>
      <c r="BJ127" s="159">
        <f t="shared" si="35"/>
        <v>959.54813866698146</v>
      </c>
      <c r="BK127" s="159">
        <f t="shared" si="36"/>
        <v>31.98493795556605</v>
      </c>
      <c r="BL127" s="158">
        <f t="shared" si="37"/>
        <v>1970783.9370701576</v>
      </c>
      <c r="BM127" s="159">
        <f t="shared" si="38"/>
        <v>2479.8946568820534</v>
      </c>
      <c r="BN127" s="159">
        <f t="shared" si="39"/>
        <v>82.663155229401781</v>
      </c>
      <c r="BO127" s="159">
        <f t="shared" si="40"/>
        <v>454978.00638262741</v>
      </c>
      <c r="BP127" s="159">
        <f t="shared" si="41"/>
        <v>69758.220950027113</v>
      </c>
      <c r="BQ127" s="159">
        <f t="shared" si="42"/>
        <v>2325.2740316675704</v>
      </c>
      <c r="BR127" s="159" t="e">
        <f t="shared" si="43"/>
        <v>#DIV/0!</v>
      </c>
      <c r="BS127" s="159">
        <f t="shared" si="44"/>
        <v>2336900.4018259081</v>
      </c>
      <c r="BT127" s="159" t="e">
        <f t="shared" si="45"/>
        <v>#DIV/0!</v>
      </c>
    </row>
    <row r="128" spans="1:72" x14ac:dyDescent="0.2">
      <c r="A128" s="203">
        <v>44013</v>
      </c>
      <c r="B128" s="204">
        <f t="shared" si="16"/>
        <v>2020</v>
      </c>
      <c r="F128" s="205">
        <v>61659</v>
      </c>
      <c r="H128" s="205">
        <v>5501</v>
      </c>
      <c r="O128" s="205">
        <v>1004</v>
      </c>
      <c r="P128" s="200"/>
      <c r="Q128" s="200"/>
      <c r="R128" s="200"/>
      <c r="S128" s="200"/>
      <c r="T128" s="201">
        <v>24</v>
      </c>
      <c r="U128" s="200"/>
      <c r="BH128" s="200">
        <f t="shared" si="34"/>
        <v>31</v>
      </c>
    </row>
    <row r="129" spans="1:2" x14ac:dyDescent="0.2">
      <c r="A129" s="203"/>
      <c r="B129" s="204"/>
    </row>
  </sheetData>
  <pageMargins left="0.75" right="0.75" top="1" bottom="1" header="0.5" footer="0.5"/>
  <pageSetup scale="44" fitToHeight="0" orientation="landscape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7" tint="0.79998168889431442"/>
  </sheetPr>
  <dimension ref="A1:AC305"/>
  <sheetViews>
    <sheetView topLeftCell="A119" workbookViewId="0">
      <selection activeCell="I141" sqref="C141:I157"/>
    </sheetView>
  </sheetViews>
  <sheetFormatPr defaultRowHeight="12.75" x14ac:dyDescent="0.2"/>
  <cols>
    <col min="1" max="1" width="11.33203125" bestFit="1" customWidth="1"/>
    <col min="11" max="11" width="12" customWidth="1"/>
    <col min="12" max="12" width="13.6640625" customWidth="1"/>
    <col min="13" max="13" width="14" bestFit="1" customWidth="1"/>
    <col min="14" max="14" width="13.5" bestFit="1" customWidth="1"/>
    <col min="15" max="15" width="13" bestFit="1" customWidth="1"/>
    <col min="16" max="16" width="13.33203125" customWidth="1"/>
    <col min="17" max="17" width="18.83203125" customWidth="1"/>
    <col min="18" max="18" width="21.6640625" bestFit="1" customWidth="1"/>
    <col min="20" max="20" width="9.33203125" style="216"/>
    <col min="21" max="21" width="12.5" style="216" customWidth="1"/>
    <col min="22" max="22" width="14.33203125" style="216" bestFit="1" customWidth="1"/>
    <col min="23" max="23" width="11.33203125" style="216" customWidth="1"/>
    <col min="24" max="25" width="14.33203125" style="216" bestFit="1" customWidth="1"/>
    <col min="26" max="27" width="9.5" style="216" bestFit="1" customWidth="1"/>
    <col min="28" max="28" width="9.33203125" style="216"/>
  </cols>
  <sheetData>
    <row r="1" spans="1:29" x14ac:dyDescent="0.2">
      <c r="A1" t="s">
        <v>16</v>
      </c>
      <c r="B1" t="s">
        <v>0</v>
      </c>
      <c r="C1" t="s">
        <v>17</v>
      </c>
      <c r="D1" t="s">
        <v>18</v>
      </c>
      <c r="E1" t="s">
        <v>21</v>
      </c>
      <c r="F1" t="s">
        <v>19</v>
      </c>
      <c r="G1" t="s">
        <v>22</v>
      </c>
      <c r="H1" t="s">
        <v>20</v>
      </c>
      <c r="I1" t="s">
        <v>23</v>
      </c>
      <c r="T1" s="178" t="s">
        <v>224</v>
      </c>
      <c r="U1" s="13" t="str">
        <f t="shared" ref="U1:AC2" si="0">A1</f>
        <v>Date</v>
      </c>
      <c r="V1" s="13" t="str">
        <f t="shared" si="0"/>
        <v>Year</v>
      </c>
      <c r="W1" s="13" t="str">
        <f t="shared" si="0"/>
        <v>GDP</v>
      </c>
      <c r="X1" s="13" t="str">
        <f t="shared" si="0"/>
        <v>Ont_FTEAdj</v>
      </c>
      <c r="Y1" s="13" t="str">
        <f t="shared" si="0"/>
        <v>Ont_FTE</v>
      </c>
      <c r="Z1" s="13" t="str">
        <f t="shared" si="0"/>
        <v>Tor_FTEAdj</v>
      </c>
      <c r="AA1" s="13" t="str">
        <f t="shared" si="0"/>
        <v>Tor_FTE</v>
      </c>
      <c r="AB1" s="13" t="str">
        <f t="shared" si="0"/>
        <v>Ham_FTEAdj</v>
      </c>
      <c r="AC1" s="13" t="str">
        <f t="shared" si="0"/>
        <v>Ham_FTE</v>
      </c>
    </row>
    <row r="2" spans="1:29" x14ac:dyDescent="0.2">
      <c r="A2" s="13">
        <v>39814</v>
      </c>
      <c r="B2" s="14">
        <f>YEAR(A2)</f>
        <v>2009</v>
      </c>
      <c r="C2">
        <v>591636.5</v>
      </c>
      <c r="D2" s="142">
        <v>6541.6</v>
      </c>
      <c r="E2" s="142">
        <v>6506.5</v>
      </c>
      <c r="F2" s="142">
        <v>2842.1</v>
      </c>
      <c r="G2" s="142">
        <v>2835.9</v>
      </c>
      <c r="H2" s="142">
        <v>361.3</v>
      </c>
      <c r="I2" s="142">
        <v>358.8</v>
      </c>
      <c r="K2" t="s">
        <v>247</v>
      </c>
      <c r="T2"/>
      <c r="U2" s="13">
        <f t="shared" si="0"/>
        <v>39814</v>
      </c>
      <c r="V2" s="14">
        <f t="shared" si="0"/>
        <v>2009</v>
      </c>
      <c r="W2" s="14">
        <f t="shared" si="0"/>
        <v>591636.5</v>
      </c>
      <c r="X2" s="14">
        <f t="shared" si="0"/>
        <v>6541.6</v>
      </c>
      <c r="Y2" s="14">
        <f t="shared" si="0"/>
        <v>6506.5</v>
      </c>
      <c r="Z2" s="14">
        <f t="shared" si="0"/>
        <v>2842.1</v>
      </c>
      <c r="AA2" s="14">
        <f t="shared" si="0"/>
        <v>2835.9</v>
      </c>
      <c r="AB2" s="14">
        <f t="shared" si="0"/>
        <v>361.3</v>
      </c>
      <c r="AC2" s="14">
        <f t="shared" si="0"/>
        <v>358.8</v>
      </c>
    </row>
    <row r="3" spans="1:29" x14ac:dyDescent="0.2">
      <c r="A3" s="13">
        <v>39845</v>
      </c>
      <c r="B3" s="14">
        <f t="shared" ref="B3:B66" si="1">YEAR(A3)</f>
        <v>2009</v>
      </c>
      <c r="C3">
        <v>591636.5</v>
      </c>
      <c r="D3" s="142">
        <v>6506</v>
      </c>
      <c r="E3" s="142">
        <v>6436.2</v>
      </c>
      <c r="F3" s="142">
        <v>2838</v>
      </c>
      <c r="G3" s="142">
        <v>2820.5</v>
      </c>
      <c r="H3" s="142">
        <v>364.6</v>
      </c>
      <c r="I3" s="142">
        <v>357.3</v>
      </c>
      <c r="K3" s="249" t="s">
        <v>223</v>
      </c>
      <c r="L3" s="249"/>
      <c r="M3" s="249"/>
      <c r="N3" s="249"/>
      <c r="O3" s="249"/>
      <c r="P3" s="249"/>
      <c r="Q3" s="249"/>
      <c r="R3" s="249"/>
      <c r="T3"/>
      <c r="U3" s="13">
        <f t="shared" ref="U3:U66" si="2">A3</f>
        <v>39845</v>
      </c>
      <c r="V3" s="14">
        <f t="shared" ref="V3:V66" si="3">B3</f>
        <v>2009</v>
      </c>
      <c r="W3" s="14">
        <f t="shared" ref="W3:W66" si="4">C3</f>
        <v>591636.5</v>
      </c>
      <c r="X3" s="14">
        <f t="shared" ref="X3:X66" si="5">D3</f>
        <v>6506</v>
      </c>
      <c r="Y3" s="14">
        <f t="shared" ref="Y3:Y66" si="6">E3</f>
        <v>6436.2</v>
      </c>
      <c r="Z3" s="14">
        <f t="shared" ref="Z3:Z66" si="7">F3</f>
        <v>2838</v>
      </c>
      <c r="AA3" s="14">
        <f t="shared" ref="AA3:AA66" si="8">G3</f>
        <v>2820.5</v>
      </c>
      <c r="AB3" s="14">
        <f t="shared" ref="AB3:AB66" si="9">H3</f>
        <v>364.6</v>
      </c>
      <c r="AC3" s="14">
        <f t="shared" ref="AC3:AC66" si="10">I3</f>
        <v>357.3</v>
      </c>
    </row>
    <row r="4" spans="1:29" x14ac:dyDescent="0.2">
      <c r="A4" s="13">
        <v>39873</v>
      </c>
      <c r="B4" s="14">
        <f t="shared" si="1"/>
        <v>2009</v>
      </c>
      <c r="C4">
        <v>591636.5</v>
      </c>
      <c r="D4" s="142">
        <v>6466.8</v>
      </c>
      <c r="E4" s="142">
        <v>6363.8</v>
      </c>
      <c r="F4" s="142">
        <v>2839.9</v>
      </c>
      <c r="G4" s="142">
        <v>2804.5</v>
      </c>
      <c r="H4" s="142">
        <v>369.7</v>
      </c>
      <c r="I4" s="142">
        <v>359.9</v>
      </c>
      <c r="L4" s="15" t="s">
        <v>25</v>
      </c>
      <c r="M4" s="15" t="s">
        <v>26</v>
      </c>
      <c r="N4" s="15" t="s">
        <v>27</v>
      </c>
      <c r="O4" s="15" t="s">
        <v>28</v>
      </c>
      <c r="P4" s="15" t="s">
        <v>31</v>
      </c>
      <c r="Q4" s="15" t="s">
        <v>183</v>
      </c>
      <c r="R4" s="15" t="s">
        <v>29</v>
      </c>
      <c r="S4" s="15"/>
      <c r="T4"/>
      <c r="U4" s="13">
        <f t="shared" si="2"/>
        <v>39873</v>
      </c>
      <c r="V4" s="14">
        <f t="shared" si="3"/>
        <v>2009</v>
      </c>
      <c r="W4" s="14">
        <f t="shared" si="4"/>
        <v>591636.5</v>
      </c>
      <c r="X4" s="14">
        <f t="shared" si="5"/>
        <v>6466.8</v>
      </c>
      <c r="Y4" s="14">
        <f t="shared" si="6"/>
        <v>6363.8</v>
      </c>
      <c r="Z4" s="14">
        <f t="shared" si="7"/>
        <v>2839.9</v>
      </c>
      <c r="AA4" s="14">
        <f t="shared" si="8"/>
        <v>2804.5</v>
      </c>
      <c r="AB4" s="14">
        <f t="shared" si="9"/>
        <v>369.7</v>
      </c>
      <c r="AC4" s="14">
        <f t="shared" si="10"/>
        <v>359.9</v>
      </c>
    </row>
    <row r="5" spans="1:29" x14ac:dyDescent="0.2">
      <c r="A5" s="13">
        <v>39904</v>
      </c>
      <c r="B5" s="14">
        <f t="shared" si="1"/>
        <v>2009</v>
      </c>
      <c r="C5">
        <v>591636.5</v>
      </c>
      <c r="D5" s="142">
        <v>6445.5</v>
      </c>
      <c r="E5" s="142">
        <v>6359.6</v>
      </c>
      <c r="F5" s="142">
        <v>2843.4</v>
      </c>
      <c r="G5" s="142">
        <v>2816.6</v>
      </c>
      <c r="H5" s="142">
        <v>374.2</v>
      </c>
      <c r="I5" s="142">
        <v>366.2</v>
      </c>
      <c r="K5" s="15" t="s">
        <v>30</v>
      </c>
      <c r="L5" s="16">
        <v>43993</v>
      </c>
      <c r="M5" s="16">
        <v>43999</v>
      </c>
      <c r="N5" s="16">
        <v>44047</v>
      </c>
      <c r="O5" s="16">
        <v>43992</v>
      </c>
      <c r="P5" s="16"/>
      <c r="Q5" s="17"/>
      <c r="T5"/>
      <c r="U5" s="13">
        <f t="shared" si="2"/>
        <v>39904</v>
      </c>
      <c r="V5" s="14">
        <f t="shared" si="3"/>
        <v>2009</v>
      </c>
      <c r="W5" s="14">
        <f t="shared" si="4"/>
        <v>591636.5</v>
      </c>
      <c r="X5" s="14">
        <f t="shared" si="5"/>
        <v>6445.5</v>
      </c>
      <c r="Y5" s="14">
        <f t="shared" si="6"/>
        <v>6359.6</v>
      </c>
      <c r="Z5" s="14">
        <f t="shared" si="7"/>
        <v>2843.4</v>
      </c>
      <c r="AA5" s="14">
        <f t="shared" si="8"/>
        <v>2816.6</v>
      </c>
      <c r="AB5" s="14">
        <f t="shared" si="9"/>
        <v>374.2</v>
      </c>
      <c r="AC5" s="14">
        <f t="shared" si="10"/>
        <v>366.2</v>
      </c>
    </row>
    <row r="6" spans="1:29" x14ac:dyDescent="0.2">
      <c r="A6" s="13">
        <v>39934</v>
      </c>
      <c r="B6" s="14">
        <f t="shared" si="1"/>
        <v>2009</v>
      </c>
      <c r="C6">
        <v>591636.5</v>
      </c>
      <c r="D6" s="142">
        <v>6420.3</v>
      </c>
      <c r="E6" s="142">
        <v>6382.1</v>
      </c>
      <c r="F6" s="142">
        <v>2837.3</v>
      </c>
      <c r="G6" s="142">
        <v>2824.5</v>
      </c>
      <c r="H6" s="142">
        <v>376.7</v>
      </c>
      <c r="I6" s="142">
        <v>374.5</v>
      </c>
      <c r="K6" s="15" t="s">
        <v>24</v>
      </c>
      <c r="L6" s="18"/>
      <c r="N6" s="18"/>
      <c r="O6" s="18"/>
      <c r="P6" s="18"/>
      <c r="Q6" s="18"/>
      <c r="T6"/>
      <c r="U6" s="13">
        <f t="shared" si="2"/>
        <v>39934</v>
      </c>
      <c r="V6" s="14">
        <f t="shared" si="3"/>
        <v>2009</v>
      </c>
      <c r="W6" s="14">
        <f t="shared" si="4"/>
        <v>591636.5</v>
      </c>
      <c r="X6" s="14">
        <f t="shared" si="5"/>
        <v>6420.3</v>
      </c>
      <c r="Y6" s="14">
        <f t="shared" si="6"/>
        <v>6382.1</v>
      </c>
      <c r="Z6" s="14">
        <f t="shared" si="7"/>
        <v>2837.3</v>
      </c>
      <c r="AA6" s="14">
        <f t="shared" si="8"/>
        <v>2824.5</v>
      </c>
      <c r="AB6" s="14">
        <f t="shared" si="9"/>
        <v>376.7</v>
      </c>
      <c r="AC6" s="14">
        <f t="shared" si="10"/>
        <v>374.5</v>
      </c>
    </row>
    <row r="7" spans="1:29" x14ac:dyDescent="0.2">
      <c r="A7" s="13">
        <v>39965</v>
      </c>
      <c r="B7" s="14">
        <f t="shared" si="1"/>
        <v>2009</v>
      </c>
      <c r="C7">
        <v>591636.5</v>
      </c>
      <c r="D7" s="142">
        <v>6393.2</v>
      </c>
      <c r="E7" s="142">
        <v>6429.4</v>
      </c>
      <c r="F7" s="142">
        <v>2810.4</v>
      </c>
      <c r="G7" s="142">
        <v>2820.1</v>
      </c>
      <c r="H7" s="142">
        <v>373.4</v>
      </c>
      <c r="I7" s="142">
        <v>376.9</v>
      </c>
      <c r="K7" s="15">
        <v>2019</v>
      </c>
      <c r="L7" s="18">
        <v>2.9000000000000001E-2</v>
      </c>
      <c r="M7" s="18">
        <v>2.9000000000000001E-2</v>
      </c>
      <c r="N7" s="18">
        <v>2.9000000000000001E-2</v>
      </c>
      <c r="O7" s="18">
        <v>2.9000000000000001E-2</v>
      </c>
      <c r="P7" s="18"/>
      <c r="Q7" s="18">
        <f>AVERAGE(L7,M7,N7,O7)</f>
        <v>2.9000000000000001E-2</v>
      </c>
      <c r="R7" s="143">
        <f>AVERAGE(L7:P7)</f>
        <v>2.9000000000000001E-2</v>
      </c>
      <c r="T7"/>
      <c r="U7" s="13">
        <f t="shared" si="2"/>
        <v>39965</v>
      </c>
      <c r="V7" s="14">
        <f t="shared" si="3"/>
        <v>2009</v>
      </c>
      <c r="W7" s="14">
        <f t="shared" si="4"/>
        <v>591636.5</v>
      </c>
      <c r="X7" s="14">
        <f t="shared" si="5"/>
        <v>6393.2</v>
      </c>
      <c r="Y7" s="14">
        <f t="shared" si="6"/>
        <v>6429.4</v>
      </c>
      <c r="Z7" s="14">
        <f t="shared" si="7"/>
        <v>2810.4</v>
      </c>
      <c r="AA7" s="14">
        <f t="shared" si="8"/>
        <v>2820.1</v>
      </c>
      <c r="AB7" s="14">
        <f t="shared" si="9"/>
        <v>373.4</v>
      </c>
      <c r="AC7" s="14">
        <f t="shared" si="10"/>
        <v>376.9</v>
      </c>
    </row>
    <row r="8" spans="1:29" x14ac:dyDescent="0.2">
      <c r="A8" s="13">
        <v>39995</v>
      </c>
      <c r="B8" s="14">
        <f t="shared" si="1"/>
        <v>2009</v>
      </c>
      <c r="C8">
        <v>591636.5</v>
      </c>
      <c r="D8" s="142">
        <v>6390.2</v>
      </c>
      <c r="E8" s="142">
        <v>6467</v>
      </c>
      <c r="F8" s="142">
        <v>2796.2</v>
      </c>
      <c r="G8" s="142">
        <v>2818</v>
      </c>
      <c r="H8" s="142">
        <v>370</v>
      </c>
      <c r="I8" s="142">
        <v>375.1</v>
      </c>
      <c r="K8" s="15">
        <v>2020</v>
      </c>
      <c r="L8" s="18">
        <v>-3.9E-2</v>
      </c>
      <c r="M8" s="18">
        <v>-0.06</v>
      </c>
      <c r="N8" s="18">
        <v>-5.8000000000000003E-2</v>
      </c>
      <c r="O8" s="18">
        <v>-4.7E-2</v>
      </c>
      <c r="P8" s="18"/>
      <c r="Q8" s="18">
        <f>AVERAGE(L8,M8,N8,O8)</f>
        <v>-5.1000000000000004E-2</v>
      </c>
      <c r="R8" s="143">
        <f t="shared" ref="R8:R9" si="11">AVERAGE(L8:P8)</f>
        <v>-5.1000000000000004E-2</v>
      </c>
      <c r="T8"/>
      <c r="U8" s="13">
        <f t="shared" si="2"/>
        <v>39995</v>
      </c>
      <c r="V8" s="14">
        <f t="shared" si="3"/>
        <v>2009</v>
      </c>
      <c r="W8" s="14">
        <f t="shared" si="4"/>
        <v>591636.5</v>
      </c>
      <c r="X8" s="14">
        <f t="shared" si="5"/>
        <v>6390.2</v>
      </c>
      <c r="Y8" s="14">
        <f t="shared" si="6"/>
        <v>6467</v>
      </c>
      <c r="Z8" s="14">
        <f t="shared" si="7"/>
        <v>2796.2</v>
      </c>
      <c r="AA8" s="14">
        <f t="shared" si="8"/>
        <v>2818</v>
      </c>
      <c r="AB8" s="14">
        <f t="shared" si="9"/>
        <v>370</v>
      </c>
      <c r="AC8" s="14">
        <f t="shared" si="10"/>
        <v>375.1</v>
      </c>
    </row>
    <row r="9" spans="1:29" x14ac:dyDescent="0.2">
      <c r="A9" s="13">
        <v>40026</v>
      </c>
      <c r="B9" s="14">
        <f t="shared" si="1"/>
        <v>2009</v>
      </c>
      <c r="C9">
        <v>591636.5</v>
      </c>
      <c r="D9" s="142">
        <v>6401</v>
      </c>
      <c r="E9" s="142">
        <v>6487.6</v>
      </c>
      <c r="F9" s="142">
        <v>2791.5</v>
      </c>
      <c r="G9" s="142">
        <v>2817</v>
      </c>
      <c r="H9" s="142">
        <v>365.6</v>
      </c>
      <c r="I9" s="142">
        <v>372.7</v>
      </c>
      <c r="K9">
        <v>2021</v>
      </c>
      <c r="L9" s="18">
        <v>5.6000000000000001E-2</v>
      </c>
      <c r="M9" s="18">
        <v>5.8999999999999997E-2</v>
      </c>
      <c r="N9" s="18">
        <v>0.06</v>
      </c>
      <c r="O9" s="18">
        <v>5.3999999999999999E-2</v>
      </c>
      <c r="P9" s="18"/>
      <c r="Q9" s="18">
        <f t="shared" ref="Q9:Q14" si="12">AVERAGE(L9,M9,N9,O9)</f>
        <v>5.7249999999999995E-2</v>
      </c>
      <c r="R9" s="143">
        <f t="shared" si="11"/>
        <v>5.7249999999999995E-2</v>
      </c>
      <c r="T9"/>
      <c r="U9" s="13">
        <f t="shared" si="2"/>
        <v>40026</v>
      </c>
      <c r="V9" s="14">
        <f t="shared" si="3"/>
        <v>2009</v>
      </c>
      <c r="W9" s="14">
        <f t="shared" si="4"/>
        <v>591636.5</v>
      </c>
      <c r="X9" s="14">
        <f t="shared" si="5"/>
        <v>6401</v>
      </c>
      <c r="Y9" s="14">
        <f t="shared" si="6"/>
        <v>6487.6</v>
      </c>
      <c r="Z9" s="14">
        <f t="shared" si="7"/>
        <v>2791.5</v>
      </c>
      <c r="AA9" s="14">
        <f t="shared" si="8"/>
        <v>2817</v>
      </c>
      <c r="AB9" s="14">
        <f t="shared" si="9"/>
        <v>365.6</v>
      </c>
      <c r="AC9" s="14">
        <f t="shared" si="10"/>
        <v>372.7</v>
      </c>
    </row>
    <row r="10" spans="1:29" x14ac:dyDescent="0.2">
      <c r="A10" s="13">
        <v>40057</v>
      </c>
      <c r="B10" s="14">
        <f t="shared" si="1"/>
        <v>2009</v>
      </c>
      <c r="C10">
        <v>591636.5</v>
      </c>
      <c r="D10" s="142">
        <v>6421.2</v>
      </c>
      <c r="E10" s="142">
        <v>6470.2</v>
      </c>
      <c r="F10" s="142">
        <v>2796.5</v>
      </c>
      <c r="G10" s="142">
        <v>2808.4</v>
      </c>
      <c r="H10" s="142">
        <v>367.1</v>
      </c>
      <c r="I10" s="142">
        <v>371.5</v>
      </c>
      <c r="L10" s="18"/>
      <c r="N10" s="18"/>
      <c r="O10" s="18"/>
      <c r="P10" s="18"/>
      <c r="Q10" s="18"/>
      <c r="R10" s="143"/>
      <c r="T10"/>
      <c r="U10" s="13">
        <f t="shared" si="2"/>
        <v>40057</v>
      </c>
      <c r="V10" s="14">
        <f t="shared" si="3"/>
        <v>2009</v>
      </c>
      <c r="W10" s="14">
        <f t="shared" si="4"/>
        <v>591636.5</v>
      </c>
      <c r="X10" s="14">
        <f t="shared" si="5"/>
        <v>6421.2</v>
      </c>
      <c r="Y10" s="14">
        <f t="shared" si="6"/>
        <v>6470.2</v>
      </c>
      <c r="Z10" s="14">
        <f t="shared" si="7"/>
        <v>2796.5</v>
      </c>
      <c r="AA10" s="14">
        <f t="shared" si="8"/>
        <v>2808.4</v>
      </c>
      <c r="AB10" s="14">
        <f t="shared" si="9"/>
        <v>367.1</v>
      </c>
      <c r="AC10" s="14">
        <f t="shared" si="10"/>
        <v>371.5</v>
      </c>
    </row>
    <row r="11" spans="1:29" x14ac:dyDescent="0.2">
      <c r="A11" s="13">
        <v>40087</v>
      </c>
      <c r="B11" s="14">
        <f t="shared" si="1"/>
        <v>2009</v>
      </c>
      <c r="C11">
        <v>591636.5</v>
      </c>
      <c r="D11" s="142">
        <v>6438.2</v>
      </c>
      <c r="E11" s="142">
        <v>6472.1</v>
      </c>
      <c r="F11" s="142">
        <v>2803.9</v>
      </c>
      <c r="G11" s="142">
        <v>2811.8</v>
      </c>
      <c r="H11" s="142">
        <v>370.5</v>
      </c>
      <c r="I11" s="142">
        <v>374.6</v>
      </c>
      <c r="K11" s="15" t="s">
        <v>17</v>
      </c>
      <c r="L11" s="16">
        <v>43993</v>
      </c>
      <c r="M11" s="16">
        <v>43999</v>
      </c>
      <c r="N11" s="16">
        <v>44047</v>
      </c>
      <c r="O11" s="16">
        <v>43992</v>
      </c>
      <c r="P11" s="16"/>
      <c r="Q11" s="18"/>
      <c r="R11" s="143"/>
      <c r="T11"/>
      <c r="U11" s="13">
        <f t="shared" si="2"/>
        <v>40087</v>
      </c>
      <c r="V11" s="14">
        <f t="shared" si="3"/>
        <v>2009</v>
      </c>
      <c r="W11" s="14">
        <f t="shared" si="4"/>
        <v>591636.5</v>
      </c>
      <c r="X11" s="14">
        <f t="shared" si="5"/>
        <v>6438.2</v>
      </c>
      <c r="Y11" s="14">
        <f t="shared" si="6"/>
        <v>6472.1</v>
      </c>
      <c r="Z11" s="14">
        <f t="shared" si="7"/>
        <v>2803.9</v>
      </c>
      <c r="AA11" s="14">
        <f t="shared" si="8"/>
        <v>2811.8</v>
      </c>
      <c r="AB11" s="14">
        <f t="shared" si="9"/>
        <v>370.5</v>
      </c>
      <c r="AC11" s="14">
        <f t="shared" si="10"/>
        <v>374.6</v>
      </c>
    </row>
    <row r="12" spans="1:29" x14ac:dyDescent="0.2">
      <c r="A12" s="13">
        <v>40118</v>
      </c>
      <c r="B12" s="14">
        <f t="shared" si="1"/>
        <v>2009</v>
      </c>
      <c r="C12">
        <v>591636.5</v>
      </c>
      <c r="D12" s="142">
        <v>6454</v>
      </c>
      <c r="E12" s="142">
        <v>6465.6</v>
      </c>
      <c r="F12" s="142">
        <v>2815.8</v>
      </c>
      <c r="G12" s="142">
        <v>2817.5</v>
      </c>
      <c r="H12" s="142">
        <v>373</v>
      </c>
      <c r="I12" s="142">
        <v>373.5</v>
      </c>
      <c r="K12" s="15">
        <v>2019</v>
      </c>
      <c r="L12" s="18">
        <v>1.9E-2</v>
      </c>
      <c r="M12" s="18">
        <v>1.9E-2</v>
      </c>
      <c r="N12" s="18">
        <v>1.6E-2</v>
      </c>
      <c r="O12" s="18">
        <v>1.9E-2</v>
      </c>
      <c r="P12" s="18"/>
      <c r="Q12" s="18">
        <f>AVERAGE(L12,M12,N12,O12)</f>
        <v>1.8249999999999999E-2</v>
      </c>
      <c r="R12" s="143">
        <f>AVERAGE(L12:P12)</f>
        <v>1.8249999999999999E-2</v>
      </c>
      <c r="T12"/>
      <c r="U12" s="13">
        <f t="shared" si="2"/>
        <v>40118</v>
      </c>
      <c r="V12" s="14">
        <f t="shared" si="3"/>
        <v>2009</v>
      </c>
      <c r="W12" s="14">
        <f t="shared" si="4"/>
        <v>591636.5</v>
      </c>
      <c r="X12" s="14">
        <f t="shared" si="5"/>
        <v>6454</v>
      </c>
      <c r="Y12" s="14">
        <f t="shared" si="6"/>
        <v>6465.6</v>
      </c>
      <c r="Z12" s="14">
        <f t="shared" si="7"/>
        <v>2815.8</v>
      </c>
      <c r="AA12" s="14">
        <f t="shared" si="8"/>
        <v>2817.5</v>
      </c>
      <c r="AB12" s="14">
        <f t="shared" si="9"/>
        <v>373</v>
      </c>
      <c r="AC12" s="14">
        <f t="shared" si="10"/>
        <v>373.5</v>
      </c>
    </row>
    <row r="13" spans="1:29" x14ac:dyDescent="0.2">
      <c r="A13" s="13">
        <v>40148</v>
      </c>
      <c r="B13" s="14">
        <f t="shared" si="1"/>
        <v>2009</v>
      </c>
      <c r="C13">
        <v>591636.5</v>
      </c>
      <c r="D13" s="142">
        <v>6458.5</v>
      </c>
      <c r="E13" s="142">
        <v>6467.5</v>
      </c>
      <c r="F13" s="142">
        <v>2823.8</v>
      </c>
      <c r="G13" s="142">
        <v>2834.8</v>
      </c>
      <c r="H13" s="142">
        <v>370.8</v>
      </c>
      <c r="I13" s="142">
        <v>370.8</v>
      </c>
      <c r="K13" s="15">
        <v>2020</v>
      </c>
      <c r="L13" s="18">
        <v>-0.06</v>
      </c>
      <c r="M13" s="18">
        <f>-0.062</f>
        <v>-6.2E-2</v>
      </c>
      <c r="N13" s="18">
        <v>-6.4000000000000001E-2</v>
      </c>
      <c r="O13" s="18">
        <v>-5.8000000000000003E-2</v>
      </c>
      <c r="P13" s="18"/>
      <c r="Q13" s="18">
        <f t="shared" si="12"/>
        <v>-6.0999999999999999E-2</v>
      </c>
      <c r="R13" s="143">
        <f t="shared" ref="R13:R14" si="13">AVERAGE(L13:P13)</f>
        <v>-6.0999999999999999E-2</v>
      </c>
      <c r="T13"/>
      <c r="U13" s="13">
        <f t="shared" si="2"/>
        <v>40148</v>
      </c>
      <c r="V13" s="14">
        <f t="shared" si="3"/>
        <v>2009</v>
      </c>
      <c r="W13" s="14">
        <f t="shared" si="4"/>
        <v>591636.5</v>
      </c>
      <c r="X13" s="14">
        <f t="shared" si="5"/>
        <v>6458.5</v>
      </c>
      <c r="Y13" s="14">
        <f t="shared" si="6"/>
        <v>6467.5</v>
      </c>
      <c r="Z13" s="14">
        <f t="shared" si="7"/>
        <v>2823.8</v>
      </c>
      <c r="AA13" s="14">
        <f t="shared" si="8"/>
        <v>2834.8</v>
      </c>
      <c r="AB13" s="14">
        <f t="shared" si="9"/>
        <v>370.8</v>
      </c>
      <c r="AC13" s="14">
        <f t="shared" si="10"/>
        <v>370.8</v>
      </c>
    </row>
    <row r="14" spans="1:29" x14ac:dyDescent="0.2">
      <c r="A14" s="13">
        <v>40179</v>
      </c>
      <c r="B14" s="14">
        <f t="shared" si="1"/>
        <v>2010</v>
      </c>
      <c r="C14">
        <v>609770.30000000005</v>
      </c>
      <c r="D14" s="142">
        <v>6466.9</v>
      </c>
      <c r="E14" s="142">
        <v>6434.5</v>
      </c>
      <c r="F14" s="142">
        <v>2836.8</v>
      </c>
      <c r="G14" s="142">
        <v>2831.9</v>
      </c>
      <c r="H14" s="142">
        <v>368.4</v>
      </c>
      <c r="I14" s="142">
        <v>365.5</v>
      </c>
      <c r="K14" s="15">
        <v>2021</v>
      </c>
      <c r="L14" s="18">
        <v>0.06</v>
      </c>
      <c r="M14" s="18">
        <v>5.0999999999999997E-2</v>
      </c>
      <c r="N14" s="18">
        <v>5.2999999999999999E-2</v>
      </c>
      <c r="O14" s="18">
        <v>4.2000000000000003E-2</v>
      </c>
      <c r="P14" s="18"/>
      <c r="Q14" s="18">
        <f t="shared" si="12"/>
        <v>5.1499999999999997E-2</v>
      </c>
      <c r="R14" s="143">
        <f t="shared" si="13"/>
        <v>5.1499999999999997E-2</v>
      </c>
      <c r="T14"/>
      <c r="U14" s="13">
        <f t="shared" si="2"/>
        <v>40179</v>
      </c>
      <c r="V14" s="14">
        <f t="shared" si="3"/>
        <v>2010</v>
      </c>
      <c r="W14" s="14">
        <f t="shared" si="4"/>
        <v>609770.30000000005</v>
      </c>
      <c r="X14" s="14">
        <f t="shared" si="5"/>
        <v>6466.9</v>
      </c>
      <c r="Y14" s="14">
        <f t="shared" si="6"/>
        <v>6434.5</v>
      </c>
      <c r="Z14" s="14">
        <f t="shared" si="7"/>
        <v>2836.8</v>
      </c>
      <c r="AA14" s="14">
        <f t="shared" si="8"/>
        <v>2831.9</v>
      </c>
      <c r="AB14" s="14">
        <f t="shared" si="9"/>
        <v>368.4</v>
      </c>
      <c r="AC14" s="14">
        <f t="shared" si="10"/>
        <v>365.5</v>
      </c>
    </row>
    <row r="15" spans="1:29" x14ac:dyDescent="0.2">
      <c r="A15" s="13">
        <v>40210</v>
      </c>
      <c r="B15" s="14">
        <f t="shared" si="1"/>
        <v>2010</v>
      </c>
      <c r="C15">
        <v>609770.30000000005</v>
      </c>
      <c r="D15" s="142">
        <v>6471</v>
      </c>
      <c r="E15" s="142">
        <v>6404.1</v>
      </c>
      <c r="F15" s="142">
        <v>2842.3</v>
      </c>
      <c r="G15" s="142">
        <v>2825.6</v>
      </c>
      <c r="H15" s="142">
        <v>366.3</v>
      </c>
      <c r="I15" s="142">
        <v>360.3</v>
      </c>
      <c r="T15"/>
      <c r="U15" s="13">
        <f t="shared" si="2"/>
        <v>40210</v>
      </c>
      <c r="V15" s="14">
        <f t="shared" si="3"/>
        <v>2010</v>
      </c>
      <c r="W15" s="14">
        <f t="shared" si="4"/>
        <v>609770.30000000005</v>
      </c>
      <c r="X15" s="14">
        <f t="shared" si="5"/>
        <v>6471</v>
      </c>
      <c r="Y15" s="14">
        <f t="shared" si="6"/>
        <v>6404.1</v>
      </c>
      <c r="Z15" s="14">
        <f t="shared" si="7"/>
        <v>2842.3</v>
      </c>
      <c r="AA15" s="14">
        <f t="shared" si="8"/>
        <v>2825.6</v>
      </c>
      <c r="AB15" s="14">
        <f t="shared" si="9"/>
        <v>366.3</v>
      </c>
      <c r="AC15" s="14">
        <f t="shared" si="10"/>
        <v>360.3</v>
      </c>
    </row>
    <row r="16" spans="1:29" x14ac:dyDescent="0.2">
      <c r="A16" s="13">
        <v>40238</v>
      </c>
      <c r="B16" s="14">
        <f t="shared" si="1"/>
        <v>2010</v>
      </c>
      <c r="C16">
        <v>609770.30000000005</v>
      </c>
      <c r="D16" s="142">
        <v>6477.5</v>
      </c>
      <c r="E16" s="142">
        <v>6377.2</v>
      </c>
      <c r="F16" s="142">
        <v>2849.8</v>
      </c>
      <c r="G16" s="142">
        <v>2813.8</v>
      </c>
      <c r="H16" s="142">
        <v>367.5</v>
      </c>
      <c r="I16" s="142">
        <v>359.4</v>
      </c>
      <c r="T16"/>
      <c r="U16" s="13">
        <f t="shared" si="2"/>
        <v>40238</v>
      </c>
      <c r="V16" s="14">
        <f t="shared" si="3"/>
        <v>2010</v>
      </c>
      <c r="W16" s="14">
        <f t="shared" si="4"/>
        <v>609770.30000000005</v>
      </c>
      <c r="X16" s="14">
        <f t="shared" si="5"/>
        <v>6477.5</v>
      </c>
      <c r="Y16" s="14">
        <f t="shared" si="6"/>
        <v>6377.2</v>
      </c>
      <c r="Z16" s="14">
        <f t="shared" si="7"/>
        <v>2849.8</v>
      </c>
      <c r="AA16" s="14">
        <f t="shared" si="8"/>
        <v>2813.8</v>
      </c>
      <c r="AB16" s="14">
        <f t="shared" si="9"/>
        <v>367.5</v>
      </c>
      <c r="AC16" s="14">
        <f t="shared" si="10"/>
        <v>359.4</v>
      </c>
    </row>
    <row r="17" spans="1:29" x14ac:dyDescent="0.2">
      <c r="A17" s="13">
        <v>40269</v>
      </c>
      <c r="B17" s="14">
        <f t="shared" si="1"/>
        <v>2010</v>
      </c>
      <c r="C17">
        <v>609770.30000000005</v>
      </c>
      <c r="D17" s="142">
        <v>6485</v>
      </c>
      <c r="E17" s="142">
        <v>6401.7</v>
      </c>
      <c r="F17" s="142">
        <v>2844.4</v>
      </c>
      <c r="G17" s="142">
        <v>2815.5</v>
      </c>
      <c r="H17" s="142">
        <v>364.7</v>
      </c>
      <c r="I17" s="142">
        <v>358.4</v>
      </c>
      <c r="K17" s="250" t="s">
        <v>248</v>
      </c>
      <c r="L17" s="250"/>
      <c r="M17" s="250"/>
      <c r="N17" s="250"/>
      <c r="O17" s="250"/>
      <c r="P17" s="250"/>
      <c r="Q17" s="250"/>
      <c r="R17" s="250"/>
      <c r="T17"/>
      <c r="U17" s="13">
        <f t="shared" si="2"/>
        <v>40269</v>
      </c>
      <c r="V17" s="14">
        <f t="shared" si="3"/>
        <v>2010</v>
      </c>
      <c r="W17" s="14">
        <f t="shared" si="4"/>
        <v>609770.30000000005</v>
      </c>
      <c r="X17" s="14">
        <f t="shared" si="5"/>
        <v>6485</v>
      </c>
      <c r="Y17" s="14">
        <f t="shared" si="6"/>
        <v>6401.7</v>
      </c>
      <c r="Z17" s="14">
        <f t="shared" si="7"/>
        <v>2844.4</v>
      </c>
      <c r="AA17" s="14">
        <f t="shared" si="8"/>
        <v>2815.5</v>
      </c>
      <c r="AB17" s="14">
        <f t="shared" si="9"/>
        <v>364.7</v>
      </c>
      <c r="AC17" s="14">
        <f t="shared" si="10"/>
        <v>358.4</v>
      </c>
    </row>
    <row r="18" spans="1:29" x14ac:dyDescent="0.2">
      <c r="A18" s="13">
        <v>40299</v>
      </c>
      <c r="B18" s="14">
        <f t="shared" si="1"/>
        <v>2010</v>
      </c>
      <c r="C18">
        <v>609770.30000000005</v>
      </c>
      <c r="D18" s="142">
        <v>6506.8</v>
      </c>
      <c r="E18" s="142">
        <v>6468.9</v>
      </c>
      <c r="F18" s="142">
        <v>2847.5</v>
      </c>
      <c r="G18" s="142">
        <v>2831.7</v>
      </c>
      <c r="H18" s="142">
        <v>364.3</v>
      </c>
      <c r="I18" s="142">
        <v>362.4</v>
      </c>
      <c r="K18" t="s">
        <v>24</v>
      </c>
      <c r="N18" s="16">
        <v>43938</v>
      </c>
      <c r="O18" s="16">
        <v>43934</v>
      </c>
      <c r="T18"/>
      <c r="U18" s="13">
        <f t="shared" si="2"/>
        <v>40299</v>
      </c>
      <c r="V18" s="14">
        <f t="shared" si="3"/>
        <v>2010</v>
      </c>
      <c r="W18" s="14">
        <f t="shared" si="4"/>
        <v>609770.30000000005</v>
      </c>
      <c r="X18" s="14">
        <f t="shared" si="5"/>
        <v>6506.8</v>
      </c>
      <c r="Y18" s="14">
        <f t="shared" si="6"/>
        <v>6468.9</v>
      </c>
      <c r="Z18" s="14">
        <f t="shared" si="7"/>
        <v>2847.5</v>
      </c>
      <c r="AA18" s="14">
        <f t="shared" si="8"/>
        <v>2831.7</v>
      </c>
      <c r="AB18" s="14">
        <f t="shared" si="9"/>
        <v>364.3</v>
      </c>
      <c r="AC18" s="14">
        <f t="shared" si="10"/>
        <v>362.4</v>
      </c>
    </row>
    <row r="19" spans="1:29" x14ac:dyDescent="0.2">
      <c r="A19" s="13">
        <v>40330</v>
      </c>
      <c r="B19" s="14">
        <f t="shared" si="1"/>
        <v>2010</v>
      </c>
      <c r="C19">
        <v>609770.30000000005</v>
      </c>
      <c r="D19" s="142">
        <v>6540.8</v>
      </c>
      <c r="E19" s="142">
        <v>6578.9</v>
      </c>
      <c r="F19" s="142">
        <v>2859.9</v>
      </c>
      <c r="G19" s="142">
        <v>2867.7</v>
      </c>
      <c r="H19" s="142">
        <v>367.2</v>
      </c>
      <c r="I19" s="142">
        <v>370.1</v>
      </c>
      <c r="K19" s="15">
        <v>2020</v>
      </c>
      <c r="L19" s="18"/>
      <c r="M19" s="18"/>
      <c r="N19" s="18">
        <v>-8.4000000000000005E-2</v>
      </c>
      <c r="O19" s="18"/>
      <c r="P19" s="18"/>
      <c r="Q19" s="18"/>
      <c r="R19" s="18"/>
      <c r="T19"/>
      <c r="U19" s="13">
        <f t="shared" si="2"/>
        <v>40330</v>
      </c>
      <c r="V19" s="14">
        <f t="shared" si="3"/>
        <v>2010</v>
      </c>
      <c r="W19" s="14">
        <f t="shared" si="4"/>
        <v>609770.30000000005</v>
      </c>
      <c r="X19" s="14">
        <f t="shared" si="5"/>
        <v>6540.8</v>
      </c>
      <c r="Y19" s="14">
        <f t="shared" si="6"/>
        <v>6578.9</v>
      </c>
      <c r="Z19" s="14">
        <f t="shared" si="7"/>
        <v>2859.9</v>
      </c>
      <c r="AA19" s="14">
        <f t="shared" si="8"/>
        <v>2867.7</v>
      </c>
      <c r="AB19" s="14">
        <f t="shared" si="9"/>
        <v>367.2</v>
      </c>
      <c r="AC19" s="14">
        <f t="shared" si="10"/>
        <v>370.1</v>
      </c>
    </row>
    <row r="20" spans="1:29" x14ac:dyDescent="0.2">
      <c r="A20" s="13">
        <v>40360</v>
      </c>
      <c r="B20" s="14">
        <f t="shared" si="1"/>
        <v>2010</v>
      </c>
      <c r="C20">
        <v>609770.30000000005</v>
      </c>
      <c r="D20" s="142">
        <v>6561</v>
      </c>
      <c r="E20" s="142">
        <v>6640.9</v>
      </c>
      <c r="F20" s="142">
        <v>2878.7</v>
      </c>
      <c r="G20" s="142">
        <v>2899.6</v>
      </c>
      <c r="H20" s="142">
        <v>372.2</v>
      </c>
      <c r="I20" s="142">
        <v>375.7</v>
      </c>
      <c r="K20" s="15">
        <v>2021</v>
      </c>
      <c r="L20" s="18"/>
      <c r="M20" s="18"/>
      <c r="N20" s="18">
        <v>7.3999999999999996E-2</v>
      </c>
      <c r="O20" s="18"/>
      <c r="P20" s="18"/>
      <c r="Q20" s="18"/>
      <c r="R20" s="18"/>
      <c r="T20"/>
      <c r="U20" s="13">
        <f t="shared" si="2"/>
        <v>40360</v>
      </c>
      <c r="V20" s="14">
        <f t="shared" si="3"/>
        <v>2010</v>
      </c>
      <c r="W20" s="14">
        <f t="shared" si="4"/>
        <v>609770.30000000005</v>
      </c>
      <c r="X20" s="14">
        <f t="shared" si="5"/>
        <v>6561</v>
      </c>
      <c r="Y20" s="14">
        <f t="shared" si="6"/>
        <v>6640.9</v>
      </c>
      <c r="Z20" s="14">
        <f t="shared" si="7"/>
        <v>2878.7</v>
      </c>
      <c r="AA20" s="14">
        <f t="shared" si="8"/>
        <v>2899.6</v>
      </c>
      <c r="AB20" s="14">
        <f t="shared" si="9"/>
        <v>372.2</v>
      </c>
      <c r="AC20" s="14">
        <f t="shared" si="10"/>
        <v>375.7</v>
      </c>
    </row>
    <row r="21" spans="1:29" ht="15" x14ac:dyDescent="0.2">
      <c r="A21" s="13">
        <v>40391</v>
      </c>
      <c r="B21" s="14">
        <f t="shared" si="1"/>
        <v>2010</v>
      </c>
      <c r="C21">
        <v>609770.30000000005</v>
      </c>
      <c r="D21" s="142">
        <v>6568.9</v>
      </c>
      <c r="E21" s="142">
        <v>6662.6</v>
      </c>
      <c r="F21" s="142">
        <v>2895.3</v>
      </c>
      <c r="G21" s="142">
        <v>2928.4</v>
      </c>
      <c r="H21" s="142">
        <v>377</v>
      </c>
      <c r="I21" s="142">
        <v>379.1</v>
      </c>
      <c r="K21" s="146"/>
      <c r="L21" s="144"/>
      <c r="M21" s="144"/>
      <c r="N21" s="145"/>
      <c r="O21" s="145"/>
      <c r="P21" s="145"/>
      <c r="T21"/>
      <c r="U21" s="13">
        <f t="shared" si="2"/>
        <v>40391</v>
      </c>
      <c r="V21" s="14">
        <f t="shared" si="3"/>
        <v>2010</v>
      </c>
      <c r="W21" s="14">
        <f t="shared" si="4"/>
        <v>609770.30000000005</v>
      </c>
      <c r="X21" s="14">
        <f t="shared" si="5"/>
        <v>6568.9</v>
      </c>
      <c r="Y21" s="14">
        <f t="shared" si="6"/>
        <v>6662.6</v>
      </c>
      <c r="Z21" s="14">
        <f t="shared" si="7"/>
        <v>2895.3</v>
      </c>
      <c r="AA21" s="14">
        <f t="shared" si="8"/>
        <v>2928.4</v>
      </c>
      <c r="AB21" s="14">
        <f t="shared" si="9"/>
        <v>377</v>
      </c>
      <c r="AC21" s="14">
        <f t="shared" si="10"/>
        <v>379.1</v>
      </c>
    </row>
    <row r="22" spans="1:29" x14ac:dyDescent="0.2">
      <c r="A22" s="13">
        <v>40422</v>
      </c>
      <c r="B22" s="14">
        <f t="shared" si="1"/>
        <v>2010</v>
      </c>
      <c r="C22">
        <v>609770.30000000005</v>
      </c>
      <c r="D22" s="142">
        <v>6556</v>
      </c>
      <c r="E22" s="142">
        <v>6611.2</v>
      </c>
      <c r="F22" s="142">
        <v>2891.8</v>
      </c>
      <c r="G22" s="142">
        <v>2912</v>
      </c>
      <c r="H22" s="142">
        <v>377.3</v>
      </c>
      <c r="I22" s="142">
        <v>376.7</v>
      </c>
      <c r="K22" t="s">
        <v>17</v>
      </c>
      <c r="L22" s="16">
        <v>43966</v>
      </c>
      <c r="M22" s="16"/>
      <c r="N22" s="16">
        <v>43938</v>
      </c>
      <c r="O22" s="16">
        <v>43934</v>
      </c>
      <c r="P22" s="16">
        <v>43996</v>
      </c>
      <c r="T22"/>
      <c r="U22" s="13">
        <f t="shared" si="2"/>
        <v>40422</v>
      </c>
      <c r="V22" s="14">
        <f t="shared" si="3"/>
        <v>2010</v>
      </c>
      <c r="W22" s="14">
        <f t="shared" si="4"/>
        <v>609770.30000000005</v>
      </c>
      <c r="X22" s="14">
        <f t="shared" si="5"/>
        <v>6556</v>
      </c>
      <c r="Y22" s="14">
        <f t="shared" si="6"/>
        <v>6611.2</v>
      </c>
      <c r="Z22" s="14">
        <f t="shared" si="7"/>
        <v>2891.8</v>
      </c>
      <c r="AA22" s="14">
        <f t="shared" si="8"/>
        <v>2912</v>
      </c>
      <c r="AB22" s="14">
        <f t="shared" si="9"/>
        <v>377.3</v>
      </c>
      <c r="AC22" s="14">
        <f t="shared" si="10"/>
        <v>376.7</v>
      </c>
    </row>
    <row r="23" spans="1:29" x14ac:dyDescent="0.2">
      <c r="A23" s="13">
        <v>40452</v>
      </c>
      <c r="B23" s="14">
        <f t="shared" si="1"/>
        <v>2010</v>
      </c>
      <c r="C23">
        <v>609770.30000000005</v>
      </c>
      <c r="D23" s="142">
        <v>6551.6</v>
      </c>
      <c r="E23" s="142">
        <v>6587.1</v>
      </c>
      <c r="F23" s="142">
        <v>2893.7</v>
      </c>
      <c r="G23" s="142">
        <v>2907.8</v>
      </c>
      <c r="H23" s="142">
        <v>373.6</v>
      </c>
      <c r="I23" s="142">
        <v>372.9</v>
      </c>
      <c r="K23" s="15">
        <v>2020</v>
      </c>
      <c r="L23" s="18">
        <v>-0.06</v>
      </c>
      <c r="M23" s="18"/>
      <c r="N23" s="18">
        <v>-9.0999999999999998E-2</v>
      </c>
      <c r="O23" s="18">
        <v>-4.9000000000000002E-2</v>
      </c>
      <c r="P23" s="18">
        <v>-6.2E-2</v>
      </c>
      <c r="Q23" s="18"/>
      <c r="R23" s="18"/>
      <c r="T23"/>
      <c r="U23" s="13">
        <f t="shared" si="2"/>
        <v>40452</v>
      </c>
      <c r="V23" s="14">
        <f t="shared" si="3"/>
        <v>2010</v>
      </c>
      <c r="W23" s="14">
        <f t="shared" si="4"/>
        <v>609770.30000000005</v>
      </c>
      <c r="X23" s="14">
        <f t="shared" si="5"/>
        <v>6551.6</v>
      </c>
      <c r="Y23" s="14">
        <f t="shared" si="6"/>
        <v>6587.1</v>
      </c>
      <c r="Z23" s="14">
        <f t="shared" si="7"/>
        <v>2893.7</v>
      </c>
      <c r="AA23" s="14">
        <f t="shared" si="8"/>
        <v>2907.8</v>
      </c>
      <c r="AB23" s="14">
        <f t="shared" si="9"/>
        <v>373.6</v>
      </c>
      <c r="AC23" s="14">
        <f t="shared" si="10"/>
        <v>372.9</v>
      </c>
    </row>
    <row r="24" spans="1:29" x14ac:dyDescent="0.2">
      <c r="A24" s="13">
        <v>40483</v>
      </c>
      <c r="B24" s="14">
        <f t="shared" si="1"/>
        <v>2010</v>
      </c>
      <c r="C24">
        <v>609770.30000000005</v>
      </c>
      <c r="D24" s="142">
        <v>6555.7</v>
      </c>
      <c r="E24" s="142">
        <v>6566.6</v>
      </c>
      <c r="F24" s="142">
        <v>2893.6</v>
      </c>
      <c r="G24" s="142">
        <v>2895.2</v>
      </c>
      <c r="H24" s="142">
        <v>372.3</v>
      </c>
      <c r="I24" s="142">
        <v>371.5</v>
      </c>
      <c r="K24" s="15">
        <v>2021</v>
      </c>
      <c r="L24" s="18">
        <v>0.06</v>
      </c>
      <c r="M24" s="18"/>
      <c r="N24" s="18">
        <v>6.5000000000000002E-2</v>
      </c>
      <c r="O24" s="18">
        <v>3.4000000000000002E-2</v>
      </c>
      <c r="P24" s="18">
        <v>5.5E-2</v>
      </c>
      <c r="Q24" s="18"/>
      <c r="R24" s="18"/>
      <c r="T24"/>
      <c r="U24" s="13">
        <f t="shared" si="2"/>
        <v>40483</v>
      </c>
      <c r="V24" s="14">
        <f t="shared" si="3"/>
        <v>2010</v>
      </c>
      <c r="W24" s="14">
        <f t="shared" si="4"/>
        <v>609770.30000000005</v>
      </c>
      <c r="X24" s="14">
        <f t="shared" si="5"/>
        <v>6555.7</v>
      </c>
      <c r="Y24" s="14">
        <f t="shared" si="6"/>
        <v>6566.6</v>
      </c>
      <c r="Z24" s="14">
        <f t="shared" si="7"/>
        <v>2893.6</v>
      </c>
      <c r="AA24" s="14">
        <f t="shared" si="8"/>
        <v>2895.2</v>
      </c>
      <c r="AB24" s="14">
        <f t="shared" si="9"/>
        <v>372.3</v>
      </c>
      <c r="AC24" s="14">
        <f t="shared" si="10"/>
        <v>371.5</v>
      </c>
    </row>
    <row r="25" spans="1:29" x14ac:dyDescent="0.2">
      <c r="A25" s="13">
        <v>40513</v>
      </c>
      <c r="B25" s="14">
        <f t="shared" si="1"/>
        <v>2010</v>
      </c>
      <c r="C25">
        <v>609770.30000000005</v>
      </c>
      <c r="D25" s="142">
        <v>6578.3</v>
      </c>
      <c r="E25" s="142">
        <v>6584.1</v>
      </c>
      <c r="F25" s="142">
        <v>2918.5</v>
      </c>
      <c r="G25" s="142">
        <v>2927.8</v>
      </c>
      <c r="H25" s="142">
        <v>370.9</v>
      </c>
      <c r="I25" s="142">
        <v>370.2</v>
      </c>
      <c r="O25" s="143"/>
      <c r="P25" s="16"/>
      <c r="T25"/>
      <c r="U25" s="13">
        <f t="shared" si="2"/>
        <v>40513</v>
      </c>
      <c r="V25" s="14">
        <f t="shared" si="3"/>
        <v>2010</v>
      </c>
      <c r="W25" s="14">
        <f t="shared" si="4"/>
        <v>609770.30000000005</v>
      </c>
      <c r="X25" s="14">
        <f t="shared" si="5"/>
        <v>6578.3</v>
      </c>
      <c r="Y25" s="14">
        <f t="shared" si="6"/>
        <v>6584.1</v>
      </c>
      <c r="Z25" s="14">
        <f t="shared" si="7"/>
        <v>2918.5</v>
      </c>
      <c r="AA25" s="14">
        <f t="shared" si="8"/>
        <v>2927.8</v>
      </c>
      <c r="AB25" s="14">
        <f t="shared" si="9"/>
        <v>370.9</v>
      </c>
      <c r="AC25" s="14">
        <f t="shared" si="10"/>
        <v>370.2</v>
      </c>
    </row>
    <row r="26" spans="1:29" x14ac:dyDescent="0.2">
      <c r="A26" s="13">
        <v>40544</v>
      </c>
      <c r="B26" s="14">
        <f t="shared" si="1"/>
        <v>2011</v>
      </c>
      <c r="C26">
        <v>625936.9</v>
      </c>
      <c r="D26" s="142">
        <v>6606.3</v>
      </c>
      <c r="E26" s="142">
        <v>6571.2</v>
      </c>
      <c r="F26" s="142">
        <v>2938.5</v>
      </c>
      <c r="G26" s="142">
        <v>2934.1</v>
      </c>
      <c r="H26" s="142">
        <v>372.1</v>
      </c>
      <c r="I26" s="142">
        <v>369.4</v>
      </c>
      <c r="P26" s="12"/>
      <c r="T26"/>
      <c r="U26" s="13">
        <f t="shared" si="2"/>
        <v>40544</v>
      </c>
      <c r="V26" s="14">
        <f t="shared" si="3"/>
        <v>2011</v>
      </c>
      <c r="W26" s="14">
        <f t="shared" si="4"/>
        <v>625936.9</v>
      </c>
      <c r="X26" s="14">
        <f t="shared" si="5"/>
        <v>6606.3</v>
      </c>
      <c r="Y26" s="14">
        <f t="shared" si="6"/>
        <v>6571.2</v>
      </c>
      <c r="Z26" s="14">
        <f t="shared" si="7"/>
        <v>2938.5</v>
      </c>
      <c r="AA26" s="14">
        <f t="shared" si="8"/>
        <v>2934.1</v>
      </c>
      <c r="AB26" s="14">
        <f t="shared" si="9"/>
        <v>372.1</v>
      </c>
      <c r="AC26" s="14">
        <f t="shared" si="10"/>
        <v>369.4</v>
      </c>
    </row>
    <row r="27" spans="1:29" x14ac:dyDescent="0.2">
      <c r="A27" s="13">
        <v>40575</v>
      </c>
      <c r="B27" s="14">
        <f t="shared" si="1"/>
        <v>2011</v>
      </c>
      <c r="C27">
        <v>625936.9</v>
      </c>
      <c r="D27" s="142">
        <v>6619.5</v>
      </c>
      <c r="E27" s="142">
        <v>6548.1</v>
      </c>
      <c r="F27" s="142">
        <v>2947.4</v>
      </c>
      <c r="G27" s="142">
        <v>2929.4</v>
      </c>
      <c r="H27" s="142">
        <v>369.6</v>
      </c>
      <c r="I27" s="142">
        <v>365.4</v>
      </c>
      <c r="T27"/>
      <c r="U27" s="13">
        <f t="shared" si="2"/>
        <v>40575</v>
      </c>
      <c r="V27" s="14">
        <f t="shared" si="3"/>
        <v>2011</v>
      </c>
      <c r="W27" s="14">
        <f t="shared" si="4"/>
        <v>625936.9</v>
      </c>
      <c r="X27" s="14">
        <f t="shared" si="5"/>
        <v>6619.5</v>
      </c>
      <c r="Y27" s="14">
        <f t="shared" si="6"/>
        <v>6548.1</v>
      </c>
      <c r="Z27" s="14">
        <f t="shared" si="7"/>
        <v>2947.4</v>
      </c>
      <c r="AA27" s="14">
        <f t="shared" si="8"/>
        <v>2929.4</v>
      </c>
      <c r="AB27" s="14">
        <f t="shared" si="9"/>
        <v>369.6</v>
      </c>
      <c r="AC27" s="14">
        <f t="shared" si="10"/>
        <v>365.4</v>
      </c>
    </row>
    <row r="28" spans="1:29" x14ac:dyDescent="0.2">
      <c r="A28" s="13">
        <v>40603</v>
      </c>
      <c r="B28" s="14">
        <f t="shared" si="1"/>
        <v>2011</v>
      </c>
      <c r="C28">
        <v>625936.9</v>
      </c>
      <c r="D28" s="142">
        <v>6628.6</v>
      </c>
      <c r="E28" s="142">
        <v>6523.7</v>
      </c>
      <c r="F28" s="142">
        <v>2938.7</v>
      </c>
      <c r="G28" s="142">
        <v>2901.9</v>
      </c>
      <c r="H28" s="142">
        <v>369.8</v>
      </c>
      <c r="I28" s="142">
        <v>363.6</v>
      </c>
      <c r="K28" s="252" t="s">
        <v>253</v>
      </c>
      <c r="L28" s="252"/>
      <c r="M28" s="252"/>
      <c r="Q28" t="s">
        <v>234</v>
      </c>
      <c r="T28"/>
      <c r="U28" s="13">
        <f t="shared" si="2"/>
        <v>40603</v>
      </c>
      <c r="V28" s="14">
        <f t="shared" si="3"/>
        <v>2011</v>
      </c>
      <c r="W28" s="14">
        <f t="shared" si="4"/>
        <v>625936.9</v>
      </c>
      <c r="X28" s="14">
        <f t="shared" si="5"/>
        <v>6628.6</v>
      </c>
      <c r="Y28" s="14">
        <f t="shared" si="6"/>
        <v>6523.7</v>
      </c>
      <c r="Z28" s="14">
        <f t="shared" si="7"/>
        <v>2938.7</v>
      </c>
      <c r="AA28" s="14">
        <f t="shared" si="8"/>
        <v>2901.9</v>
      </c>
      <c r="AB28" s="14">
        <f t="shared" si="9"/>
        <v>369.8</v>
      </c>
      <c r="AC28" s="14">
        <f t="shared" si="10"/>
        <v>363.6</v>
      </c>
    </row>
    <row r="29" spans="1:29" x14ac:dyDescent="0.2">
      <c r="A29" s="13">
        <v>40634</v>
      </c>
      <c r="B29" s="14">
        <f t="shared" si="1"/>
        <v>2011</v>
      </c>
      <c r="C29">
        <v>625936.9</v>
      </c>
      <c r="D29" s="142">
        <v>6635.5</v>
      </c>
      <c r="E29" s="142">
        <v>6550</v>
      </c>
      <c r="F29" s="142">
        <v>2929.9</v>
      </c>
      <c r="G29" s="142">
        <v>2898.7</v>
      </c>
      <c r="H29" s="142">
        <v>372</v>
      </c>
      <c r="I29" s="142">
        <v>367.1</v>
      </c>
      <c r="K29" s="252"/>
      <c r="L29" s="252"/>
      <c r="M29" s="252"/>
      <c r="Q29" s="251" t="s">
        <v>224</v>
      </c>
      <c r="R29" s="251"/>
      <c r="T29"/>
      <c r="U29" s="13">
        <f t="shared" si="2"/>
        <v>40634</v>
      </c>
      <c r="V29" s="14">
        <f t="shared" si="3"/>
        <v>2011</v>
      </c>
      <c r="W29" s="14">
        <f t="shared" si="4"/>
        <v>625936.9</v>
      </c>
      <c r="X29" s="14">
        <f t="shared" si="5"/>
        <v>6635.5</v>
      </c>
      <c r="Y29" s="14">
        <f t="shared" si="6"/>
        <v>6550</v>
      </c>
      <c r="Z29" s="14">
        <f t="shared" si="7"/>
        <v>2929.9</v>
      </c>
      <c r="AA29" s="14">
        <f t="shared" si="8"/>
        <v>2898.7</v>
      </c>
      <c r="AB29" s="14">
        <f t="shared" si="9"/>
        <v>372</v>
      </c>
      <c r="AC29" s="14">
        <f t="shared" si="10"/>
        <v>367.1</v>
      </c>
    </row>
    <row r="30" spans="1:29" x14ac:dyDescent="0.2">
      <c r="A30" s="13">
        <v>40664</v>
      </c>
      <c r="B30" s="14">
        <f t="shared" si="1"/>
        <v>2011</v>
      </c>
      <c r="C30">
        <v>625936.9</v>
      </c>
      <c r="D30" s="142">
        <v>6645.8</v>
      </c>
      <c r="E30" s="142">
        <v>6612</v>
      </c>
      <c r="F30" s="142">
        <v>2930.2</v>
      </c>
      <c r="G30" s="142">
        <v>2912</v>
      </c>
      <c r="H30" s="142">
        <v>375</v>
      </c>
      <c r="I30" s="142">
        <v>374.6</v>
      </c>
      <c r="K30" s="252"/>
      <c r="L30" s="252"/>
      <c r="M30" s="252"/>
      <c r="Q30" t="s">
        <v>24</v>
      </c>
      <c r="R30" t="s">
        <v>17</v>
      </c>
      <c r="T30"/>
      <c r="U30" s="13">
        <f t="shared" si="2"/>
        <v>40664</v>
      </c>
      <c r="V30" s="14">
        <f t="shared" si="3"/>
        <v>2011</v>
      </c>
      <c r="W30" s="14">
        <f t="shared" si="4"/>
        <v>625936.9</v>
      </c>
      <c r="X30" s="14">
        <f t="shared" si="5"/>
        <v>6645.8</v>
      </c>
      <c r="Y30" s="14">
        <f t="shared" si="6"/>
        <v>6612</v>
      </c>
      <c r="Z30" s="14">
        <f t="shared" si="7"/>
        <v>2930.2</v>
      </c>
      <c r="AA30" s="14">
        <f t="shared" si="8"/>
        <v>2912</v>
      </c>
      <c r="AB30" s="14">
        <f t="shared" si="9"/>
        <v>375</v>
      </c>
      <c r="AC30" s="14">
        <f t="shared" si="10"/>
        <v>374.6</v>
      </c>
    </row>
    <row r="31" spans="1:29" x14ac:dyDescent="0.2">
      <c r="A31" s="13">
        <v>40695</v>
      </c>
      <c r="B31" s="14">
        <f t="shared" si="1"/>
        <v>2011</v>
      </c>
      <c r="C31">
        <v>625936.9</v>
      </c>
      <c r="D31" s="142">
        <v>6662</v>
      </c>
      <c r="E31" s="142">
        <v>6706.8</v>
      </c>
      <c r="F31" s="142">
        <v>2934.9</v>
      </c>
      <c r="G31" s="142">
        <v>2941</v>
      </c>
      <c r="H31" s="142">
        <v>375.2</v>
      </c>
      <c r="I31" s="142">
        <v>379.2</v>
      </c>
      <c r="K31" s="252"/>
      <c r="L31" s="252"/>
      <c r="M31" s="252"/>
      <c r="P31">
        <v>2020</v>
      </c>
      <c r="Q31" s="143">
        <v>1.9E-2</v>
      </c>
      <c r="R31" s="143">
        <v>1.7999999999999999E-2</v>
      </c>
      <c r="T31"/>
      <c r="U31" s="13">
        <f t="shared" si="2"/>
        <v>40695</v>
      </c>
      <c r="V31" s="14">
        <f t="shared" si="3"/>
        <v>2011</v>
      </c>
      <c r="W31" s="14">
        <f t="shared" si="4"/>
        <v>625936.9</v>
      </c>
      <c r="X31" s="14">
        <f t="shared" si="5"/>
        <v>6662</v>
      </c>
      <c r="Y31" s="14">
        <f t="shared" si="6"/>
        <v>6706.8</v>
      </c>
      <c r="Z31" s="14">
        <f t="shared" si="7"/>
        <v>2934.9</v>
      </c>
      <c r="AA31" s="14">
        <f t="shared" si="8"/>
        <v>2941</v>
      </c>
      <c r="AB31" s="14">
        <f t="shared" si="9"/>
        <v>375.2</v>
      </c>
      <c r="AC31" s="14">
        <f t="shared" si="10"/>
        <v>379.2</v>
      </c>
    </row>
    <row r="32" spans="1:29" x14ac:dyDescent="0.2">
      <c r="A32" s="13">
        <v>40725</v>
      </c>
      <c r="B32" s="14">
        <f t="shared" si="1"/>
        <v>2011</v>
      </c>
      <c r="C32">
        <v>625936.9</v>
      </c>
      <c r="D32" s="142">
        <v>6665.8</v>
      </c>
      <c r="E32" s="142">
        <v>6755.3</v>
      </c>
      <c r="F32" s="142">
        <v>2928.1</v>
      </c>
      <c r="G32" s="142">
        <v>2949.3</v>
      </c>
      <c r="H32" s="142">
        <v>375.3</v>
      </c>
      <c r="I32" s="142">
        <v>379.4</v>
      </c>
      <c r="P32">
        <v>2021</v>
      </c>
      <c r="Q32" s="143">
        <v>1.2E-2</v>
      </c>
      <c r="R32" s="143">
        <v>1.7999999999999999E-2</v>
      </c>
      <c r="T32"/>
      <c r="U32" s="13">
        <f t="shared" si="2"/>
        <v>40725</v>
      </c>
      <c r="V32" s="14">
        <f t="shared" si="3"/>
        <v>2011</v>
      </c>
      <c r="W32" s="14">
        <f t="shared" si="4"/>
        <v>625936.9</v>
      </c>
      <c r="X32" s="14">
        <f t="shared" si="5"/>
        <v>6665.8</v>
      </c>
      <c r="Y32" s="14">
        <f t="shared" si="6"/>
        <v>6755.3</v>
      </c>
      <c r="Z32" s="14">
        <f t="shared" si="7"/>
        <v>2928.1</v>
      </c>
      <c r="AA32" s="14">
        <f t="shared" si="8"/>
        <v>2949.3</v>
      </c>
      <c r="AB32" s="14">
        <f t="shared" si="9"/>
        <v>375.3</v>
      </c>
      <c r="AC32" s="14">
        <f t="shared" si="10"/>
        <v>379.4</v>
      </c>
    </row>
    <row r="33" spans="1:29" x14ac:dyDescent="0.2">
      <c r="A33" s="13">
        <v>40756</v>
      </c>
      <c r="B33" s="14">
        <f t="shared" si="1"/>
        <v>2011</v>
      </c>
      <c r="C33">
        <v>625936.9</v>
      </c>
      <c r="D33" s="142">
        <v>6677.5</v>
      </c>
      <c r="E33" s="142">
        <v>6778</v>
      </c>
      <c r="F33" s="142">
        <v>2922.7</v>
      </c>
      <c r="G33" s="142">
        <v>2957.5</v>
      </c>
      <c r="H33" s="142">
        <v>371.4</v>
      </c>
      <c r="I33" s="142">
        <v>372.8</v>
      </c>
      <c r="T33"/>
      <c r="U33" s="13">
        <f t="shared" si="2"/>
        <v>40756</v>
      </c>
      <c r="V33" s="14">
        <f t="shared" si="3"/>
        <v>2011</v>
      </c>
      <c r="W33" s="14">
        <f t="shared" si="4"/>
        <v>625936.9</v>
      </c>
      <c r="X33" s="14">
        <f t="shared" si="5"/>
        <v>6677.5</v>
      </c>
      <c r="Y33" s="14">
        <f t="shared" si="6"/>
        <v>6778</v>
      </c>
      <c r="Z33" s="14">
        <f t="shared" si="7"/>
        <v>2922.7</v>
      </c>
      <c r="AA33" s="14">
        <f t="shared" si="8"/>
        <v>2957.5</v>
      </c>
      <c r="AB33" s="14">
        <f t="shared" si="9"/>
        <v>371.4</v>
      </c>
      <c r="AC33" s="14">
        <f t="shared" si="10"/>
        <v>372.8</v>
      </c>
    </row>
    <row r="34" spans="1:29" x14ac:dyDescent="0.2">
      <c r="A34" s="13">
        <v>40787</v>
      </c>
      <c r="B34" s="14">
        <f t="shared" si="1"/>
        <v>2011</v>
      </c>
      <c r="C34">
        <v>625936.9</v>
      </c>
      <c r="D34" s="142">
        <v>6674.4</v>
      </c>
      <c r="E34" s="142">
        <v>6734.6</v>
      </c>
      <c r="F34" s="142">
        <v>2918.3</v>
      </c>
      <c r="G34" s="142">
        <v>2940.6</v>
      </c>
      <c r="H34" s="142">
        <v>372.6</v>
      </c>
      <c r="I34" s="142">
        <v>371.1</v>
      </c>
      <c r="T34"/>
      <c r="U34" s="13">
        <f t="shared" si="2"/>
        <v>40787</v>
      </c>
      <c r="V34" s="14">
        <f t="shared" si="3"/>
        <v>2011</v>
      </c>
      <c r="W34" s="14">
        <f t="shared" si="4"/>
        <v>625936.9</v>
      </c>
      <c r="X34" s="14">
        <f t="shared" si="5"/>
        <v>6674.4</v>
      </c>
      <c r="Y34" s="14">
        <f t="shared" si="6"/>
        <v>6734.6</v>
      </c>
      <c r="Z34" s="14">
        <f t="shared" si="7"/>
        <v>2918.3</v>
      </c>
      <c r="AA34" s="14">
        <f t="shared" si="8"/>
        <v>2940.6</v>
      </c>
      <c r="AB34" s="14">
        <f t="shared" si="9"/>
        <v>372.6</v>
      </c>
      <c r="AC34" s="14">
        <f t="shared" si="10"/>
        <v>371.1</v>
      </c>
    </row>
    <row r="35" spans="1:29" x14ac:dyDescent="0.2">
      <c r="A35" s="13">
        <v>40817</v>
      </c>
      <c r="B35" s="14">
        <f t="shared" si="1"/>
        <v>2011</v>
      </c>
      <c r="C35">
        <v>625936.9</v>
      </c>
      <c r="D35" s="142">
        <v>6668.1</v>
      </c>
      <c r="E35" s="142">
        <v>6702.2</v>
      </c>
      <c r="F35" s="142">
        <v>2912.1</v>
      </c>
      <c r="G35" s="142">
        <v>2925.9</v>
      </c>
      <c r="H35" s="142">
        <v>374.6</v>
      </c>
      <c r="I35" s="142">
        <v>373.4</v>
      </c>
      <c r="T35"/>
      <c r="U35" s="13">
        <f t="shared" si="2"/>
        <v>40817</v>
      </c>
      <c r="V35" s="14">
        <f t="shared" si="3"/>
        <v>2011</v>
      </c>
      <c r="W35" s="14">
        <f t="shared" si="4"/>
        <v>625936.9</v>
      </c>
      <c r="X35" s="14">
        <f t="shared" si="5"/>
        <v>6668.1</v>
      </c>
      <c r="Y35" s="14">
        <f t="shared" si="6"/>
        <v>6702.2</v>
      </c>
      <c r="Z35" s="14">
        <f t="shared" si="7"/>
        <v>2912.1</v>
      </c>
      <c r="AA35" s="14">
        <f t="shared" si="8"/>
        <v>2925.9</v>
      </c>
      <c r="AB35" s="14">
        <f t="shared" si="9"/>
        <v>374.6</v>
      </c>
      <c r="AC35" s="14">
        <f t="shared" si="10"/>
        <v>373.4</v>
      </c>
    </row>
    <row r="36" spans="1:29" x14ac:dyDescent="0.2">
      <c r="A36" s="13">
        <v>40848</v>
      </c>
      <c r="B36" s="14">
        <f t="shared" si="1"/>
        <v>2011</v>
      </c>
      <c r="C36">
        <v>625936.9</v>
      </c>
      <c r="D36" s="142">
        <v>6662.8</v>
      </c>
      <c r="E36" s="142">
        <v>6669.4</v>
      </c>
      <c r="F36" s="142">
        <v>2908.5</v>
      </c>
      <c r="G36" s="142">
        <v>2909.9</v>
      </c>
      <c r="H36" s="142">
        <v>383.7</v>
      </c>
      <c r="I36" s="142">
        <v>381.7</v>
      </c>
      <c r="K36" t="s">
        <v>228</v>
      </c>
      <c r="N36" s="231" t="s">
        <v>27</v>
      </c>
      <c r="O36" s="231"/>
      <c r="P36" s="231" t="s">
        <v>31</v>
      </c>
      <c r="T36"/>
      <c r="U36" s="13">
        <f t="shared" si="2"/>
        <v>40848</v>
      </c>
      <c r="V36" s="14">
        <f t="shared" si="3"/>
        <v>2011</v>
      </c>
      <c r="W36" s="14">
        <f t="shared" si="4"/>
        <v>625936.9</v>
      </c>
      <c r="X36" s="14">
        <f t="shared" si="5"/>
        <v>6662.8</v>
      </c>
      <c r="Y36" s="14">
        <f t="shared" si="6"/>
        <v>6669.4</v>
      </c>
      <c r="Z36" s="14">
        <f t="shared" si="7"/>
        <v>2908.5</v>
      </c>
      <c r="AA36" s="14">
        <f t="shared" si="8"/>
        <v>2909.9</v>
      </c>
      <c r="AB36" s="14">
        <f t="shared" si="9"/>
        <v>383.7</v>
      </c>
      <c r="AC36" s="14">
        <f t="shared" si="10"/>
        <v>381.7</v>
      </c>
    </row>
    <row r="37" spans="1:29" x14ac:dyDescent="0.2">
      <c r="A37" s="13">
        <v>40878</v>
      </c>
      <c r="B37" s="14">
        <f t="shared" si="1"/>
        <v>2011</v>
      </c>
      <c r="C37">
        <v>625936.9</v>
      </c>
      <c r="D37" s="142">
        <v>6667.5</v>
      </c>
      <c r="E37" s="142">
        <v>6668.3</v>
      </c>
      <c r="F37" s="142">
        <v>2903</v>
      </c>
      <c r="G37" s="142">
        <v>2910.1</v>
      </c>
      <c r="H37" s="142">
        <v>387.6</v>
      </c>
      <c r="I37" s="142">
        <v>386.4</v>
      </c>
      <c r="N37" s="16">
        <v>43987</v>
      </c>
      <c r="P37" s="185">
        <v>43998</v>
      </c>
      <c r="Q37" t="s">
        <v>235</v>
      </c>
      <c r="R37" t="s">
        <v>236</v>
      </c>
      <c r="S37" t="s">
        <v>237</v>
      </c>
      <c r="T37"/>
      <c r="U37" s="13">
        <f t="shared" si="2"/>
        <v>40878</v>
      </c>
      <c r="V37" s="14">
        <f t="shared" si="3"/>
        <v>2011</v>
      </c>
      <c r="W37" s="14">
        <f t="shared" si="4"/>
        <v>625936.9</v>
      </c>
      <c r="X37" s="14">
        <f t="shared" si="5"/>
        <v>6667.5</v>
      </c>
      <c r="Y37" s="14">
        <f t="shared" si="6"/>
        <v>6668.3</v>
      </c>
      <c r="Z37" s="14">
        <f t="shared" si="7"/>
        <v>2903</v>
      </c>
      <c r="AA37" s="14">
        <f t="shared" si="8"/>
        <v>2910.1</v>
      </c>
      <c r="AB37" s="14">
        <f t="shared" si="9"/>
        <v>387.6</v>
      </c>
      <c r="AC37" s="14">
        <f t="shared" si="10"/>
        <v>386.4</v>
      </c>
    </row>
    <row r="38" spans="1:29" x14ac:dyDescent="0.2">
      <c r="A38" s="13">
        <v>40909</v>
      </c>
      <c r="B38" s="14">
        <f t="shared" si="1"/>
        <v>2012</v>
      </c>
      <c r="C38">
        <v>634944.30000000005</v>
      </c>
      <c r="D38" s="142">
        <v>6673.6</v>
      </c>
      <c r="E38" s="142">
        <v>6635.9</v>
      </c>
      <c r="F38" s="142">
        <v>2903.3</v>
      </c>
      <c r="G38" s="142">
        <v>2898.2</v>
      </c>
      <c r="H38" s="142">
        <v>390.1</v>
      </c>
      <c r="I38" s="142">
        <v>387.2</v>
      </c>
      <c r="K38" t="s">
        <v>222</v>
      </c>
      <c r="N38" s="143">
        <v>-6.6000000000000003E-2</v>
      </c>
      <c r="P38" s="143">
        <v>-6.2E-2</v>
      </c>
      <c r="Q38" s="156">
        <f>AVERAGE(L38:P38)</f>
        <v>-6.4000000000000001E-2</v>
      </c>
      <c r="T38"/>
      <c r="U38" s="13">
        <f t="shared" si="2"/>
        <v>40909</v>
      </c>
      <c r="V38" s="14">
        <f t="shared" si="3"/>
        <v>2012</v>
      </c>
      <c r="W38" s="14">
        <f t="shared" si="4"/>
        <v>634944.30000000005</v>
      </c>
      <c r="X38" s="14">
        <f t="shared" si="5"/>
        <v>6673.6</v>
      </c>
      <c r="Y38" s="14">
        <f t="shared" si="6"/>
        <v>6635.9</v>
      </c>
      <c r="Z38" s="14">
        <f t="shared" si="7"/>
        <v>2903.3</v>
      </c>
      <c r="AA38" s="14">
        <f t="shared" si="8"/>
        <v>2898.2</v>
      </c>
      <c r="AB38" s="14">
        <f t="shared" si="9"/>
        <v>390.1</v>
      </c>
      <c r="AC38" s="14">
        <f t="shared" si="10"/>
        <v>387.2</v>
      </c>
    </row>
    <row r="39" spans="1:29" x14ac:dyDescent="0.2">
      <c r="A39" s="13">
        <v>40940</v>
      </c>
      <c r="B39" s="14">
        <f t="shared" si="1"/>
        <v>2012</v>
      </c>
      <c r="C39">
        <v>634944.30000000005</v>
      </c>
      <c r="D39" s="142">
        <v>6670.7</v>
      </c>
      <c r="E39" s="142">
        <v>6598</v>
      </c>
      <c r="F39" s="142">
        <v>2901.2</v>
      </c>
      <c r="G39" s="142">
        <v>2881</v>
      </c>
      <c r="H39" s="142">
        <v>388.4</v>
      </c>
      <c r="I39" s="142">
        <v>385.8</v>
      </c>
      <c r="K39" t="s">
        <v>229</v>
      </c>
      <c r="N39" s="143">
        <v>-8.2000000000000003E-2</v>
      </c>
      <c r="P39" s="143">
        <v>-8.2000000000000003E-2</v>
      </c>
      <c r="Q39" s="156">
        <f t="shared" ref="Q39:Q42" si="14">AVERAGE(L39:P39)</f>
        <v>-8.2000000000000003E-2</v>
      </c>
      <c r="R39" s="244">
        <f>Q39/3+R$48/3</f>
        <v>-8.8928084049733819E-2</v>
      </c>
      <c r="S39" s="244">
        <f>Q39/3+S$48/3</f>
        <v>-5.92593550637842E-2</v>
      </c>
      <c r="T39"/>
      <c r="U39" s="13">
        <f t="shared" si="2"/>
        <v>40940</v>
      </c>
      <c r="V39" s="14">
        <f t="shared" si="3"/>
        <v>2012</v>
      </c>
      <c r="W39" s="14">
        <f t="shared" si="4"/>
        <v>634944.30000000005</v>
      </c>
      <c r="X39" s="14">
        <f t="shared" si="5"/>
        <v>6670.7</v>
      </c>
      <c r="Y39" s="14">
        <f t="shared" si="6"/>
        <v>6598</v>
      </c>
      <c r="Z39" s="14">
        <f t="shared" si="7"/>
        <v>2901.2</v>
      </c>
      <c r="AA39" s="14">
        <f t="shared" si="8"/>
        <v>2881</v>
      </c>
      <c r="AB39" s="14">
        <f t="shared" si="9"/>
        <v>388.4</v>
      </c>
      <c r="AC39" s="14">
        <f t="shared" si="10"/>
        <v>385.8</v>
      </c>
    </row>
    <row r="40" spans="1:29" x14ac:dyDescent="0.2">
      <c r="A40" s="13">
        <v>40969</v>
      </c>
      <c r="B40" s="14">
        <f t="shared" si="1"/>
        <v>2012</v>
      </c>
      <c r="C40">
        <v>634944.30000000005</v>
      </c>
      <c r="D40" s="142">
        <v>6674</v>
      </c>
      <c r="E40" s="142">
        <v>6569.8</v>
      </c>
      <c r="F40" s="142">
        <v>2907.4</v>
      </c>
      <c r="G40" s="142">
        <v>2869.6</v>
      </c>
      <c r="H40" s="142">
        <v>385</v>
      </c>
      <c r="I40" s="142">
        <v>380.7</v>
      </c>
      <c r="K40" t="s">
        <v>230</v>
      </c>
      <c r="N40" s="177">
        <v>-0.4</v>
      </c>
      <c r="P40" s="143">
        <v>-0.42099999999999999</v>
      </c>
      <c r="Q40" s="156">
        <f t="shared" si="14"/>
        <v>-0.41049999999999998</v>
      </c>
      <c r="R40" s="244">
        <f>$Q40/4+R$48/2</f>
        <v>-0.1950171260746007</v>
      </c>
      <c r="S40" s="244">
        <f>$Q40/3+S$48</f>
        <v>-0.23261139852468593</v>
      </c>
      <c r="T40"/>
      <c r="U40" s="13">
        <f t="shared" si="2"/>
        <v>40969</v>
      </c>
      <c r="V40" s="14">
        <f t="shared" si="3"/>
        <v>2012</v>
      </c>
      <c r="W40" s="14">
        <f t="shared" si="4"/>
        <v>634944.30000000005</v>
      </c>
      <c r="X40" s="14">
        <f t="shared" si="5"/>
        <v>6674</v>
      </c>
      <c r="Y40" s="14">
        <f t="shared" si="6"/>
        <v>6569.8</v>
      </c>
      <c r="Z40" s="14">
        <f t="shared" si="7"/>
        <v>2907.4</v>
      </c>
      <c r="AA40" s="14">
        <f t="shared" si="8"/>
        <v>2869.6</v>
      </c>
      <c r="AB40" s="14">
        <f t="shared" si="9"/>
        <v>385</v>
      </c>
      <c r="AC40" s="14">
        <f t="shared" si="10"/>
        <v>380.7</v>
      </c>
    </row>
    <row r="41" spans="1:29" x14ac:dyDescent="0.2">
      <c r="A41" s="13">
        <v>41000</v>
      </c>
      <c r="B41" s="14">
        <f t="shared" si="1"/>
        <v>2012</v>
      </c>
      <c r="C41">
        <v>634944.30000000005</v>
      </c>
      <c r="D41" s="142">
        <v>6685.8</v>
      </c>
      <c r="E41" s="142">
        <v>6603.3</v>
      </c>
      <c r="F41" s="142">
        <v>2912.5</v>
      </c>
      <c r="G41" s="142">
        <v>2883</v>
      </c>
      <c r="H41" s="142">
        <v>382.5</v>
      </c>
      <c r="I41" s="142">
        <v>378.9</v>
      </c>
      <c r="K41" t="s">
        <v>231</v>
      </c>
      <c r="N41" s="143">
        <v>0.33500000000000002</v>
      </c>
      <c r="P41" s="143">
        <v>0.377</v>
      </c>
      <c r="Q41" s="156">
        <f t="shared" si="14"/>
        <v>0.35599999999999998</v>
      </c>
      <c r="R41" s="244">
        <f>$Q41/3+R$48/2</f>
        <v>2.6274540592065937E-2</v>
      </c>
      <c r="S41" s="244">
        <f>$Q41/3+S$48/2</f>
        <v>7.0777634070990358E-2</v>
      </c>
      <c r="T41"/>
      <c r="U41" s="13">
        <f t="shared" si="2"/>
        <v>41000</v>
      </c>
      <c r="V41" s="14">
        <f t="shared" si="3"/>
        <v>2012</v>
      </c>
      <c r="W41" s="14">
        <f t="shared" si="4"/>
        <v>634944.30000000005</v>
      </c>
      <c r="X41" s="14">
        <f t="shared" si="5"/>
        <v>6685.8</v>
      </c>
      <c r="Y41" s="14">
        <f t="shared" si="6"/>
        <v>6603.3</v>
      </c>
      <c r="Z41" s="14">
        <f t="shared" si="7"/>
        <v>2912.5</v>
      </c>
      <c r="AA41" s="14">
        <f t="shared" si="8"/>
        <v>2883</v>
      </c>
      <c r="AB41" s="14">
        <f t="shared" si="9"/>
        <v>382.5</v>
      </c>
      <c r="AC41" s="14">
        <f t="shared" si="10"/>
        <v>378.9</v>
      </c>
    </row>
    <row r="42" spans="1:29" x14ac:dyDescent="0.2">
      <c r="A42" s="13">
        <v>41030</v>
      </c>
      <c r="B42" s="14">
        <f t="shared" si="1"/>
        <v>2012</v>
      </c>
      <c r="C42">
        <v>634944.30000000005</v>
      </c>
      <c r="D42" s="142">
        <v>6690.1</v>
      </c>
      <c r="E42" s="142">
        <v>6658.1</v>
      </c>
      <c r="F42" s="142">
        <v>2917.9</v>
      </c>
      <c r="G42" s="142">
        <v>2902.3</v>
      </c>
      <c r="H42" s="142">
        <v>376.3</v>
      </c>
      <c r="I42" s="142">
        <v>375.1</v>
      </c>
      <c r="K42" t="s">
        <v>232</v>
      </c>
      <c r="N42" s="143">
        <v>0.126</v>
      </c>
      <c r="P42" s="143">
        <v>7.0999999999999994E-2</v>
      </c>
      <c r="Q42" s="156">
        <f t="shared" si="14"/>
        <v>9.8500000000000004E-2</v>
      </c>
      <c r="R42" s="244">
        <f>$Q42/3</f>
        <v>3.2833333333333332E-2</v>
      </c>
      <c r="S42" s="244">
        <f>$Q42/2</f>
        <v>4.9250000000000002E-2</v>
      </c>
      <c r="T42"/>
      <c r="U42" s="13">
        <f t="shared" si="2"/>
        <v>41030</v>
      </c>
      <c r="V42" s="14">
        <f t="shared" si="3"/>
        <v>2012</v>
      </c>
      <c r="W42" s="14">
        <f t="shared" si="4"/>
        <v>634944.30000000005</v>
      </c>
      <c r="X42" s="14">
        <f t="shared" si="5"/>
        <v>6690.1</v>
      </c>
      <c r="Y42" s="14">
        <f t="shared" si="6"/>
        <v>6658.1</v>
      </c>
      <c r="Z42" s="14">
        <f t="shared" si="7"/>
        <v>2917.9</v>
      </c>
      <c r="AA42" s="14">
        <f t="shared" si="8"/>
        <v>2902.3</v>
      </c>
      <c r="AB42" s="14">
        <f t="shared" si="9"/>
        <v>376.3</v>
      </c>
      <c r="AC42" s="14">
        <f t="shared" si="10"/>
        <v>375.1</v>
      </c>
    </row>
    <row r="43" spans="1:29" x14ac:dyDescent="0.2">
      <c r="A43" s="13">
        <v>41061</v>
      </c>
      <c r="B43" s="14">
        <f t="shared" si="1"/>
        <v>2012</v>
      </c>
      <c r="C43">
        <v>634944.30000000005</v>
      </c>
      <c r="D43" s="142">
        <v>6693.3</v>
      </c>
      <c r="E43" s="142">
        <v>6737.2</v>
      </c>
      <c r="F43" s="142">
        <v>2928.6</v>
      </c>
      <c r="G43" s="142">
        <v>2937.8</v>
      </c>
      <c r="H43" s="142">
        <v>371.5</v>
      </c>
      <c r="I43" s="142">
        <v>373.8</v>
      </c>
      <c r="Q43" s="177"/>
      <c r="R43" s="244"/>
      <c r="S43" s="244"/>
      <c r="T43"/>
      <c r="U43" s="13">
        <f t="shared" si="2"/>
        <v>41061</v>
      </c>
      <c r="V43" s="14">
        <f t="shared" si="3"/>
        <v>2012</v>
      </c>
      <c r="W43" s="14">
        <f t="shared" si="4"/>
        <v>634944.30000000005</v>
      </c>
      <c r="X43" s="14">
        <f t="shared" si="5"/>
        <v>6693.3</v>
      </c>
      <c r="Y43" s="14">
        <f t="shared" si="6"/>
        <v>6737.2</v>
      </c>
      <c r="Z43" s="14">
        <f t="shared" si="7"/>
        <v>2928.6</v>
      </c>
      <c r="AA43" s="14">
        <f t="shared" si="8"/>
        <v>2937.8</v>
      </c>
      <c r="AB43" s="14">
        <f t="shared" si="9"/>
        <v>371.5</v>
      </c>
      <c r="AC43" s="14">
        <f t="shared" si="10"/>
        <v>373.8</v>
      </c>
    </row>
    <row r="44" spans="1:29" x14ac:dyDescent="0.2">
      <c r="A44" s="13">
        <v>41091</v>
      </c>
      <c r="B44" s="14">
        <f t="shared" si="1"/>
        <v>2012</v>
      </c>
      <c r="C44">
        <v>634944.30000000005</v>
      </c>
      <c r="D44" s="142">
        <v>6694.6</v>
      </c>
      <c r="E44" s="142">
        <v>6778.6</v>
      </c>
      <c r="F44" s="142">
        <v>2949.2</v>
      </c>
      <c r="G44" s="142">
        <v>2965.9</v>
      </c>
      <c r="H44" s="142">
        <v>368.7</v>
      </c>
      <c r="I44" s="142">
        <v>372.6</v>
      </c>
      <c r="K44" t="s">
        <v>223</v>
      </c>
      <c r="Q44" s="156" cm="1">
        <f t="array" ref="Q44">GEOMEAN(1+Q39:Q42)</f>
        <v>0.94753783516389489</v>
      </c>
      <c r="R44" s="48" cm="1">
        <f t="array" ref="R44">GEOMEAN(1+R39:R42)</f>
        <v>0.93898418003449924</v>
      </c>
      <c r="S44" s="48" cm="1">
        <f t="array" ref="S44">GEOMEAN(1+S39:S42)</f>
        <v>0.94899927437430975</v>
      </c>
      <c r="T44"/>
      <c r="U44" s="13">
        <f t="shared" si="2"/>
        <v>41091</v>
      </c>
      <c r="V44" s="14">
        <f t="shared" si="3"/>
        <v>2012</v>
      </c>
      <c r="W44" s="14">
        <f t="shared" si="4"/>
        <v>634944.30000000005</v>
      </c>
      <c r="X44" s="14">
        <f t="shared" si="5"/>
        <v>6694.6</v>
      </c>
      <c r="Y44" s="14">
        <f t="shared" si="6"/>
        <v>6778.6</v>
      </c>
      <c r="Z44" s="14">
        <f t="shared" si="7"/>
        <v>2949.2</v>
      </c>
      <c r="AA44" s="14">
        <f t="shared" si="8"/>
        <v>2965.9</v>
      </c>
      <c r="AB44" s="14">
        <f t="shared" si="9"/>
        <v>368.7</v>
      </c>
      <c r="AC44" s="14">
        <f t="shared" si="10"/>
        <v>372.6</v>
      </c>
    </row>
    <row r="45" spans="1:29" x14ac:dyDescent="0.2">
      <c r="A45" s="13">
        <v>41122</v>
      </c>
      <c r="B45" s="14">
        <f t="shared" si="1"/>
        <v>2012</v>
      </c>
      <c r="C45">
        <v>634944.30000000005</v>
      </c>
      <c r="D45" s="142">
        <v>6703.3</v>
      </c>
      <c r="E45" s="142">
        <v>6797.9</v>
      </c>
      <c r="F45" s="142">
        <v>2968.4</v>
      </c>
      <c r="G45" s="142">
        <v>2997.9</v>
      </c>
      <c r="H45" s="142">
        <v>371.3</v>
      </c>
      <c r="I45" s="142">
        <v>374.1</v>
      </c>
      <c r="K45" s="173" t="s">
        <v>229</v>
      </c>
      <c r="Q45" s="177">
        <f>1+Q13</f>
        <v>0.93900000000000006</v>
      </c>
      <c r="R45" s="244">
        <f>1+Q13</f>
        <v>0.93900000000000006</v>
      </c>
      <c r="S45" s="244">
        <f>1+R8</f>
        <v>0.94899999999999995</v>
      </c>
      <c r="T45"/>
      <c r="U45" s="13">
        <f t="shared" si="2"/>
        <v>41122</v>
      </c>
      <c r="V45" s="14">
        <f t="shared" si="3"/>
        <v>2012</v>
      </c>
      <c r="W45" s="14">
        <f t="shared" si="4"/>
        <v>634944.30000000005</v>
      </c>
      <c r="X45" s="14">
        <f t="shared" si="5"/>
        <v>6703.3</v>
      </c>
      <c r="Y45" s="14">
        <f t="shared" si="6"/>
        <v>6797.9</v>
      </c>
      <c r="Z45" s="14">
        <f t="shared" si="7"/>
        <v>2968.4</v>
      </c>
      <c r="AA45" s="14">
        <f t="shared" si="8"/>
        <v>2997.9</v>
      </c>
      <c r="AB45" s="14">
        <f t="shared" si="9"/>
        <v>371.3</v>
      </c>
      <c r="AC45" s="14">
        <f t="shared" si="10"/>
        <v>374.1</v>
      </c>
    </row>
    <row r="46" spans="1:29" x14ac:dyDescent="0.2">
      <c r="A46" s="13">
        <v>41153</v>
      </c>
      <c r="B46" s="14">
        <f t="shared" si="1"/>
        <v>2012</v>
      </c>
      <c r="C46">
        <v>634944.30000000005</v>
      </c>
      <c r="D46" s="142">
        <v>6707.4</v>
      </c>
      <c r="E46" s="142">
        <v>6763.1</v>
      </c>
      <c r="F46" s="142">
        <v>2985.6</v>
      </c>
      <c r="G46" s="142">
        <v>3001.5</v>
      </c>
      <c r="H46" s="142">
        <v>376.3</v>
      </c>
      <c r="I46" s="142">
        <v>376.1</v>
      </c>
      <c r="K46" s="173" t="s">
        <v>230</v>
      </c>
      <c r="Q46" s="177">
        <f>Q45-Q44</f>
        <v>-8.5378351638948358E-3</v>
      </c>
      <c r="T46"/>
      <c r="U46" s="13">
        <f t="shared" si="2"/>
        <v>41153</v>
      </c>
      <c r="V46" s="14">
        <f t="shared" si="3"/>
        <v>2012</v>
      </c>
      <c r="W46" s="14">
        <f t="shared" si="4"/>
        <v>634944.30000000005</v>
      </c>
      <c r="X46" s="14">
        <f t="shared" si="5"/>
        <v>6707.4</v>
      </c>
      <c r="Y46" s="14">
        <f t="shared" si="6"/>
        <v>6763.1</v>
      </c>
      <c r="Z46" s="14">
        <f t="shared" si="7"/>
        <v>2985.6</v>
      </c>
      <c r="AA46" s="14">
        <f t="shared" si="8"/>
        <v>3001.5</v>
      </c>
      <c r="AB46" s="14">
        <f t="shared" si="9"/>
        <v>376.3</v>
      </c>
      <c r="AC46" s="14">
        <f t="shared" si="10"/>
        <v>376.1</v>
      </c>
    </row>
    <row r="47" spans="1:29" x14ac:dyDescent="0.2">
      <c r="A47" s="13">
        <v>41183</v>
      </c>
      <c r="B47" s="14">
        <f t="shared" si="1"/>
        <v>2012</v>
      </c>
      <c r="C47">
        <v>634944.30000000005</v>
      </c>
      <c r="D47" s="142">
        <v>6710</v>
      </c>
      <c r="E47" s="142">
        <v>6740.9</v>
      </c>
      <c r="F47" s="142">
        <v>3002.1</v>
      </c>
      <c r="G47" s="142">
        <v>3012.7</v>
      </c>
      <c r="H47" s="142">
        <v>377.5</v>
      </c>
      <c r="I47" s="142">
        <v>375.9</v>
      </c>
      <c r="K47" s="173" t="s">
        <v>231</v>
      </c>
      <c r="T47"/>
      <c r="U47" s="13">
        <f t="shared" si="2"/>
        <v>41183</v>
      </c>
      <c r="V47" s="14">
        <f t="shared" si="3"/>
        <v>2012</v>
      </c>
      <c r="W47" s="14">
        <f t="shared" si="4"/>
        <v>634944.30000000005</v>
      </c>
      <c r="X47" s="14">
        <f t="shared" si="5"/>
        <v>6710</v>
      </c>
      <c r="Y47" s="14">
        <f t="shared" si="6"/>
        <v>6740.9</v>
      </c>
      <c r="Z47" s="14">
        <f t="shared" si="7"/>
        <v>3002.1</v>
      </c>
      <c r="AA47" s="14">
        <f t="shared" si="8"/>
        <v>3012.7</v>
      </c>
      <c r="AB47" s="14">
        <f t="shared" si="9"/>
        <v>377.5</v>
      </c>
      <c r="AC47" s="14">
        <f t="shared" si="10"/>
        <v>375.9</v>
      </c>
    </row>
    <row r="48" spans="1:29" x14ac:dyDescent="0.2">
      <c r="A48" s="13">
        <v>41214</v>
      </c>
      <c r="B48" s="14">
        <f t="shared" si="1"/>
        <v>2012</v>
      </c>
      <c r="C48">
        <v>634944.30000000005</v>
      </c>
      <c r="D48" s="142">
        <v>6722.4</v>
      </c>
      <c r="E48" s="142">
        <v>6727.4</v>
      </c>
      <c r="F48" s="142">
        <v>3019.5</v>
      </c>
      <c r="G48" s="142">
        <v>3019</v>
      </c>
      <c r="H48" s="142">
        <v>377.9</v>
      </c>
      <c r="I48" s="142">
        <v>373.6</v>
      </c>
      <c r="K48" s="173" t="s">
        <v>232</v>
      </c>
      <c r="Q48" t="s">
        <v>249</v>
      </c>
      <c r="R48">
        <v>-0.18478425214920144</v>
      </c>
      <c r="S48">
        <v>-9.5778065191352596E-2</v>
      </c>
      <c r="T48"/>
      <c r="U48" s="13">
        <f t="shared" si="2"/>
        <v>41214</v>
      </c>
      <c r="V48" s="14">
        <f t="shared" si="3"/>
        <v>2012</v>
      </c>
      <c r="W48" s="14">
        <f t="shared" si="4"/>
        <v>634944.30000000005</v>
      </c>
      <c r="X48" s="14">
        <f t="shared" si="5"/>
        <v>6722.4</v>
      </c>
      <c r="Y48" s="14">
        <f t="shared" si="6"/>
        <v>6727.4</v>
      </c>
      <c r="Z48" s="14">
        <f t="shared" si="7"/>
        <v>3019.5</v>
      </c>
      <c r="AA48" s="14">
        <f t="shared" si="8"/>
        <v>3019</v>
      </c>
      <c r="AB48" s="14">
        <f t="shared" si="9"/>
        <v>377.9</v>
      </c>
      <c r="AC48" s="14">
        <f t="shared" si="10"/>
        <v>373.6</v>
      </c>
    </row>
    <row r="49" spans="1:29" x14ac:dyDescent="0.2">
      <c r="A49" s="13">
        <v>41244</v>
      </c>
      <c r="B49" s="14">
        <f t="shared" si="1"/>
        <v>2012</v>
      </c>
      <c r="C49">
        <v>634944.30000000005</v>
      </c>
      <c r="D49" s="142">
        <v>6740.6</v>
      </c>
      <c r="E49" s="142">
        <v>6740.2</v>
      </c>
      <c r="F49" s="142">
        <v>3030.3</v>
      </c>
      <c r="G49" s="142">
        <v>3033.6</v>
      </c>
      <c r="H49" s="142">
        <v>378.6</v>
      </c>
      <c r="I49" s="142">
        <v>375.8</v>
      </c>
      <c r="Q49" t="s">
        <v>254</v>
      </c>
      <c r="T49"/>
      <c r="U49" s="13">
        <f t="shared" si="2"/>
        <v>41244</v>
      </c>
      <c r="V49" s="14">
        <f t="shared" si="3"/>
        <v>2012</v>
      </c>
      <c r="W49" s="14">
        <f t="shared" si="4"/>
        <v>634944.30000000005</v>
      </c>
      <c r="X49" s="14">
        <f t="shared" si="5"/>
        <v>6740.6</v>
      </c>
      <c r="Y49" s="14">
        <f t="shared" si="6"/>
        <v>6740.2</v>
      </c>
      <c r="Z49" s="14">
        <f t="shared" si="7"/>
        <v>3030.3</v>
      </c>
      <c r="AA49" s="14">
        <f t="shared" si="8"/>
        <v>3033.6</v>
      </c>
      <c r="AB49" s="14">
        <f t="shared" si="9"/>
        <v>378.6</v>
      </c>
      <c r="AC49" s="14">
        <f t="shared" si="10"/>
        <v>375.8</v>
      </c>
    </row>
    <row r="50" spans="1:29" x14ac:dyDescent="0.2">
      <c r="A50" s="13">
        <v>41275</v>
      </c>
      <c r="B50" s="14">
        <f t="shared" si="1"/>
        <v>2013</v>
      </c>
      <c r="C50">
        <v>643937</v>
      </c>
      <c r="D50" s="142">
        <v>6758.8</v>
      </c>
      <c r="E50" s="142">
        <v>6721.7</v>
      </c>
      <c r="F50" s="142">
        <v>3038</v>
      </c>
      <c r="G50" s="142">
        <v>3030.3</v>
      </c>
      <c r="H50" s="142">
        <v>380.4</v>
      </c>
      <c r="I50" s="142">
        <v>378.6</v>
      </c>
      <c r="T50"/>
      <c r="U50" s="13">
        <f t="shared" si="2"/>
        <v>41275</v>
      </c>
      <c r="V50" s="14">
        <f t="shared" si="3"/>
        <v>2013</v>
      </c>
      <c r="W50" s="14">
        <f t="shared" si="4"/>
        <v>643937</v>
      </c>
      <c r="X50" s="14">
        <f t="shared" si="5"/>
        <v>6758.8</v>
      </c>
      <c r="Y50" s="14">
        <f t="shared" si="6"/>
        <v>6721.7</v>
      </c>
      <c r="Z50" s="14">
        <f t="shared" si="7"/>
        <v>3038</v>
      </c>
      <c r="AA50" s="14">
        <f t="shared" si="8"/>
        <v>3030.3</v>
      </c>
      <c r="AB50" s="14">
        <f t="shared" si="9"/>
        <v>380.4</v>
      </c>
      <c r="AC50" s="14">
        <f t="shared" si="10"/>
        <v>378.6</v>
      </c>
    </row>
    <row r="51" spans="1:29" x14ac:dyDescent="0.2">
      <c r="A51" s="13">
        <v>41306</v>
      </c>
      <c r="B51" s="14">
        <f t="shared" si="1"/>
        <v>2013</v>
      </c>
      <c r="C51">
        <v>643937</v>
      </c>
      <c r="D51" s="142">
        <v>6775.5</v>
      </c>
      <c r="E51" s="142">
        <v>6702</v>
      </c>
      <c r="F51" s="142">
        <v>3041.7</v>
      </c>
      <c r="G51" s="142">
        <v>3018.2</v>
      </c>
      <c r="H51" s="142">
        <v>381.8</v>
      </c>
      <c r="I51" s="142">
        <v>382.7</v>
      </c>
      <c r="P51" s="186"/>
      <c r="T51"/>
      <c r="U51" s="13">
        <f t="shared" si="2"/>
        <v>41306</v>
      </c>
      <c r="V51" s="14">
        <f t="shared" si="3"/>
        <v>2013</v>
      </c>
      <c r="W51" s="14">
        <f t="shared" si="4"/>
        <v>643937</v>
      </c>
      <c r="X51" s="14">
        <f t="shared" si="5"/>
        <v>6775.5</v>
      </c>
      <c r="Y51" s="14">
        <f t="shared" si="6"/>
        <v>6702</v>
      </c>
      <c r="Z51" s="14">
        <f t="shared" si="7"/>
        <v>3041.7</v>
      </c>
      <c r="AA51" s="14">
        <f t="shared" si="8"/>
        <v>3018.2</v>
      </c>
      <c r="AB51" s="14">
        <f t="shared" si="9"/>
        <v>381.8</v>
      </c>
      <c r="AC51" s="14">
        <f t="shared" si="10"/>
        <v>382.7</v>
      </c>
    </row>
    <row r="52" spans="1:29" x14ac:dyDescent="0.2">
      <c r="A52" s="13">
        <v>41334</v>
      </c>
      <c r="B52" s="14">
        <f t="shared" si="1"/>
        <v>2013</v>
      </c>
      <c r="C52">
        <v>643937</v>
      </c>
      <c r="D52" s="142">
        <v>6781.1</v>
      </c>
      <c r="E52" s="142">
        <v>6675.8</v>
      </c>
      <c r="F52" s="142">
        <v>3045.3</v>
      </c>
      <c r="G52" s="142">
        <v>3007</v>
      </c>
      <c r="H52" s="142">
        <v>380.1</v>
      </c>
      <c r="I52" s="142">
        <v>379.3</v>
      </c>
      <c r="T52"/>
      <c r="U52" s="13">
        <f t="shared" si="2"/>
        <v>41334</v>
      </c>
      <c r="V52" s="14">
        <f t="shared" si="3"/>
        <v>2013</v>
      </c>
      <c r="W52" s="14">
        <f t="shared" si="4"/>
        <v>643937</v>
      </c>
      <c r="X52" s="14">
        <f t="shared" si="5"/>
        <v>6781.1</v>
      </c>
      <c r="Y52" s="14">
        <f t="shared" si="6"/>
        <v>6675.8</v>
      </c>
      <c r="Z52" s="14">
        <f t="shared" si="7"/>
        <v>3045.3</v>
      </c>
      <c r="AA52" s="14">
        <f t="shared" si="8"/>
        <v>3007</v>
      </c>
      <c r="AB52" s="14">
        <f t="shared" si="9"/>
        <v>380.1</v>
      </c>
      <c r="AC52" s="14">
        <f t="shared" si="10"/>
        <v>379.3</v>
      </c>
    </row>
    <row r="53" spans="1:29" x14ac:dyDescent="0.2">
      <c r="A53" s="13">
        <v>41365</v>
      </c>
      <c r="B53" s="14">
        <f t="shared" si="1"/>
        <v>2013</v>
      </c>
      <c r="C53">
        <v>643937</v>
      </c>
      <c r="D53" s="142">
        <v>6788.9</v>
      </c>
      <c r="E53" s="142">
        <v>6703.7</v>
      </c>
      <c r="F53" s="142">
        <v>3057</v>
      </c>
      <c r="G53" s="142">
        <v>3026.3</v>
      </c>
      <c r="H53" s="142">
        <v>377.1</v>
      </c>
      <c r="I53" s="142">
        <v>375.4</v>
      </c>
      <c r="P53" s="48"/>
      <c r="T53"/>
      <c r="U53" s="13">
        <f t="shared" si="2"/>
        <v>41365</v>
      </c>
      <c r="V53" s="14">
        <f t="shared" si="3"/>
        <v>2013</v>
      </c>
      <c r="W53" s="14">
        <f t="shared" si="4"/>
        <v>643937</v>
      </c>
      <c r="X53" s="14">
        <f t="shared" si="5"/>
        <v>6788.9</v>
      </c>
      <c r="Y53" s="14">
        <f t="shared" si="6"/>
        <v>6703.7</v>
      </c>
      <c r="Z53" s="14">
        <f t="shared" si="7"/>
        <v>3057</v>
      </c>
      <c r="AA53" s="14">
        <f t="shared" si="8"/>
        <v>3026.3</v>
      </c>
      <c r="AB53" s="14">
        <f t="shared" si="9"/>
        <v>377.1</v>
      </c>
      <c r="AC53" s="14">
        <f t="shared" si="10"/>
        <v>375.4</v>
      </c>
    </row>
    <row r="54" spans="1:29" x14ac:dyDescent="0.2">
      <c r="A54" s="13">
        <v>41395</v>
      </c>
      <c r="B54" s="14">
        <f t="shared" si="1"/>
        <v>2013</v>
      </c>
      <c r="C54">
        <v>643937</v>
      </c>
      <c r="D54" s="142">
        <v>6801.1</v>
      </c>
      <c r="E54" s="142">
        <v>6770.3</v>
      </c>
      <c r="F54" s="142">
        <v>3073.7</v>
      </c>
      <c r="G54" s="142">
        <v>3059.1</v>
      </c>
      <c r="H54" s="142">
        <v>378.2</v>
      </c>
      <c r="I54" s="142">
        <v>376.4</v>
      </c>
      <c r="P54" s="48"/>
      <c r="T54"/>
      <c r="U54" s="13">
        <f t="shared" si="2"/>
        <v>41395</v>
      </c>
      <c r="V54" s="14">
        <f t="shared" si="3"/>
        <v>2013</v>
      </c>
      <c r="W54" s="14">
        <f t="shared" si="4"/>
        <v>643937</v>
      </c>
      <c r="X54" s="14">
        <f t="shared" si="5"/>
        <v>6801.1</v>
      </c>
      <c r="Y54" s="14">
        <f t="shared" si="6"/>
        <v>6770.3</v>
      </c>
      <c r="Z54" s="14">
        <f t="shared" si="7"/>
        <v>3073.7</v>
      </c>
      <c r="AA54" s="14">
        <f t="shared" si="8"/>
        <v>3059.1</v>
      </c>
      <c r="AB54" s="14">
        <f t="shared" si="9"/>
        <v>378.2</v>
      </c>
      <c r="AC54" s="14">
        <f t="shared" si="10"/>
        <v>376.4</v>
      </c>
    </row>
    <row r="55" spans="1:29" x14ac:dyDescent="0.2">
      <c r="A55" s="13">
        <v>41426</v>
      </c>
      <c r="B55" s="14">
        <f t="shared" si="1"/>
        <v>2013</v>
      </c>
      <c r="C55">
        <v>643937</v>
      </c>
      <c r="D55" s="142">
        <v>6815.2</v>
      </c>
      <c r="E55" s="142">
        <v>6861.8</v>
      </c>
      <c r="F55" s="142">
        <v>3092.4</v>
      </c>
      <c r="G55" s="142">
        <v>3103.8</v>
      </c>
      <c r="H55" s="142">
        <v>376.8</v>
      </c>
      <c r="I55" s="142">
        <v>378.6</v>
      </c>
      <c r="P55" s="48"/>
      <c r="T55"/>
      <c r="U55" s="13">
        <f t="shared" si="2"/>
        <v>41426</v>
      </c>
      <c r="V55" s="14">
        <f t="shared" si="3"/>
        <v>2013</v>
      </c>
      <c r="W55" s="14">
        <f t="shared" si="4"/>
        <v>643937</v>
      </c>
      <c r="X55" s="14">
        <f t="shared" si="5"/>
        <v>6815.2</v>
      </c>
      <c r="Y55" s="14">
        <f t="shared" si="6"/>
        <v>6861.8</v>
      </c>
      <c r="Z55" s="14">
        <f t="shared" si="7"/>
        <v>3092.4</v>
      </c>
      <c r="AA55" s="14">
        <f t="shared" si="8"/>
        <v>3103.8</v>
      </c>
      <c r="AB55" s="14">
        <f t="shared" si="9"/>
        <v>376.8</v>
      </c>
      <c r="AC55" s="14">
        <f t="shared" si="10"/>
        <v>378.6</v>
      </c>
    </row>
    <row r="56" spans="1:29" x14ac:dyDescent="0.2">
      <c r="A56" s="13">
        <v>41456</v>
      </c>
      <c r="B56" s="14">
        <f t="shared" si="1"/>
        <v>2013</v>
      </c>
      <c r="C56">
        <v>643937</v>
      </c>
      <c r="D56" s="142">
        <v>6826.2</v>
      </c>
      <c r="E56" s="142">
        <v>6917.1</v>
      </c>
      <c r="F56" s="142">
        <v>3100</v>
      </c>
      <c r="G56" s="142">
        <v>3122.7</v>
      </c>
      <c r="H56" s="142">
        <v>375.3</v>
      </c>
      <c r="I56" s="142">
        <v>378.7</v>
      </c>
      <c r="P56" s="48"/>
      <c r="T56"/>
      <c r="U56" s="13">
        <f t="shared" si="2"/>
        <v>41456</v>
      </c>
      <c r="V56" s="14">
        <f t="shared" si="3"/>
        <v>2013</v>
      </c>
      <c r="W56" s="14">
        <f t="shared" si="4"/>
        <v>643937</v>
      </c>
      <c r="X56" s="14">
        <f t="shared" si="5"/>
        <v>6826.2</v>
      </c>
      <c r="Y56" s="14">
        <f t="shared" si="6"/>
        <v>6917.1</v>
      </c>
      <c r="Z56" s="14">
        <f t="shared" si="7"/>
        <v>3100</v>
      </c>
      <c r="AA56" s="14">
        <f t="shared" si="8"/>
        <v>3122.7</v>
      </c>
      <c r="AB56" s="14">
        <f t="shared" si="9"/>
        <v>375.3</v>
      </c>
      <c r="AC56" s="14">
        <f t="shared" si="10"/>
        <v>378.7</v>
      </c>
    </row>
    <row r="57" spans="1:29" x14ac:dyDescent="0.2">
      <c r="A57" s="13">
        <v>41487</v>
      </c>
      <c r="B57" s="14">
        <f t="shared" si="1"/>
        <v>2013</v>
      </c>
      <c r="C57">
        <v>643937</v>
      </c>
      <c r="D57" s="142">
        <v>6833.9</v>
      </c>
      <c r="E57" s="142">
        <v>6934.7</v>
      </c>
      <c r="F57" s="142">
        <v>3110.2</v>
      </c>
      <c r="G57" s="142">
        <v>3145.2</v>
      </c>
      <c r="H57" s="142">
        <v>364.2</v>
      </c>
      <c r="I57" s="142">
        <v>368.3</v>
      </c>
      <c r="T57"/>
      <c r="U57" s="13">
        <f t="shared" si="2"/>
        <v>41487</v>
      </c>
      <c r="V57" s="14">
        <f t="shared" si="3"/>
        <v>2013</v>
      </c>
      <c r="W57" s="14">
        <f t="shared" si="4"/>
        <v>643937</v>
      </c>
      <c r="X57" s="14">
        <f t="shared" si="5"/>
        <v>6833.9</v>
      </c>
      <c r="Y57" s="14">
        <f t="shared" si="6"/>
        <v>6934.7</v>
      </c>
      <c r="Z57" s="14">
        <f t="shared" si="7"/>
        <v>3110.2</v>
      </c>
      <c r="AA57" s="14">
        <f t="shared" si="8"/>
        <v>3145.2</v>
      </c>
      <c r="AB57" s="14">
        <f t="shared" si="9"/>
        <v>364.2</v>
      </c>
      <c r="AC57" s="14">
        <f t="shared" si="10"/>
        <v>368.3</v>
      </c>
    </row>
    <row r="58" spans="1:29" x14ac:dyDescent="0.2">
      <c r="A58" s="13">
        <v>41518</v>
      </c>
      <c r="B58" s="14">
        <f t="shared" si="1"/>
        <v>2013</v>
      </c>
      <c r="C58">
        <v>643937</v>
      </c>
      <c r="D58" s="142">
        <v>6843.3</v>
      </c>
      <c r="E58" s="142">
        <v>6906.9</v>
      </c>
      <c r="F58" s="142">
        <v>3116.8</v>
      </c>
      <c r="G58" s="142">
        <v>3143.4</v>
      </c>
      <c r="H58" s="142">
        <v>362.4</v>
      </c>
      <c r="I58" s="142">
        <v>364.6</v>
      </c>
      <c r="T58"/>
      <c r="U58" s="13">
        <f t="shared" si="2"/>
        <v>41518</v>
      </c>
      <c r="V58" s="14">
        <f t="shared" si="3"/>
        <v>2013</v>
      </c>
      <c r="W58" s="14">
        <f t="shared" si="4"/>
        <v>643937</v>
      </c>
      <c r="X58" s="14">
        <f t="shared" si="5"/>
        <v>6843.3</v>
      </c>
      <c r="Y58" s="14">
        <f t="shared" si="6"/>
        <v>6906.9</v>
      </c>
      <c r="Z58" s="14">
        <f t="shared" si="7"/>
        <v>3116.8</v>
      </c>
      <c r="AA58" s="14">
        <f t="shared" si="8"/>
        <v>3143.4</v>
      </c>
      <c r="AB58" s="14">
        <f t="shared" si="9"/>
        <v>362.4</v>
      </c>
      <c r="AC58" s="14">
        <f t="shared" si="10"/>
        <v>364.6</v>
      </c>
    </row>
    <row r="59" spans="1:29" x14ac:dyDescent="0.2">
      <c r="A59" s="13">
        <v>41548</v>
      </c>
      <c r="B59" s="14">
        <f t="shared" si="1"/>
        <v>2013</v>
      </c>
      <c r="C59">
        <v>643937</v>
      </c>
      <c r="D59" s="142">
        <v>6850.3</v>
      </c>
      <c r="E59" s="142">
        <v>6889</v>
      </c>
      <c r="F59" s="142">
        <v>3116</v>
      </c>
      <c r="G59" s="142">
        <v>3136</v>
      </c>
      <c r="H59" s="142">
        <v>363.6</v>
      </c>
      <c r="I59" s="142">
        <v>366.5</v>
      </c>
      <c r="T59"/>
      <c r="U59" s="13">
        <f t="shared" si="2"/>
        <v>41548</v>
      </c>
      <c r="V59" s="14">
        <f t="shared" si="3"/>
        <v>2013</v>
      </c>
      <c r="W59" s="14">
        <f t="shared" si="4"/>
        <v>643937</v>
      </c>
      <c r="X59" s="14">
        <f t="shared" si="5"/>
        <v>6850.3</v>
      </c>
      <c r="Y59" s="14">
        <f t="shared" si="6"/>
        <v>6889</v>
      </c>
      <c r="Z59" s="14">
        <f t="shared" si="7"/>
        <v>3116</v>
      </c>
      <c r="AA59" s="14">
        <f t="shared" si="8"/>
        <v>3136</v>
      </c>
      <c r="AB59" s="14">
        <f t="shared" si="9"/>
        <v>363.6</v>
      </c>
      <c r="AC59" s="14">
        <f t="shared" si="10"/>
        <v>366.5</v>
      </c>
    </row>
    <row r="60" spans="1:29" x14ac:dyDescent="0.2">
      <c r="A60" s="13">
        <v>41579</v>
      </c>
      <c r="B60" s="14">
        <f t="shared" si="1"/>
        <v>2013</v>
      </c>
      <c r="C60">
        <v>643937</v>
      </c>
      <c r="D60" s="142">
        <v>6854</v>
      </c>
      <c r="E60" s="142">
        <v>6863.8</v>
      </c>
      <c r="F60" s="142">
        <v>3113.4</v>
      </c>
      <c r="G60" s="142">
        <v>3119.8</v>
      </c>
      <c r="H60" s="142">
        <v>369.8</v>
      </c>
      <c r="I60" s="142">
        <v>371.8</v>
      </c>
      <c r="T60"/>
      <c r="U60" s="13">
        <f t="shared" si="2"/>
        <v>41579</v>
      </c>
      <c r="V60" s="14">
        <f t="shared" si="3"/>
        <v>2013</v>
      </c>
      <c r="W60" s="14">
        <f t="shared" si="4"/>
        <v>643937</v>
      </c>
      <c r="X60" s="14">
        <f t="shared" si="5"/>
        <v>6854</v>
      </c>
      <c r="Y60" s="14">
        <f t="shared" si="6"/>
        <v>6863.8</v>
      </c>
      <c r="Z60" s="14">
        <f t="shared" si="7"/>
        <v>3113.4</v>
      </c>
      <c r="AA60" s="14">
        <f t="shared" si="8"/>
        <v>3119.8</v>
      </c>
      <c r="AB60" s="14">
        <f t="shared" si="9"/>
        <v>369.8</v>
      </c>
      <c r="AC60" s="14">
        <f t="shared" si="10"/>
        <v>371.8</v>
      </c>
    </row>
    <row r="61" spans="1:29" x14ac:dyDescent="0.2">
      <c r="A61" s="13">
        <v>41609</v>
      </c>
      <c r="B61" s="14">
        <f t="shared" si="1"/>
        <v>2013</v>
      </c>
      <c r="C61">
        <v>643937</v>
      </c>
      <c r="D61" s="142">
        <v>6850.4</v>
      </c>
      <c r="E61" s="142">
        <v>6849.3</v>
      </c>
      <c r="F61" s="142">
        <v>3108.4</v>
      </c>
      <c r="G61" s="142">
        <v>3114.3</v>
      </c>
      <c r="H61" s="142">
        <v>373.6</v>
      </c>
      <c r="I61" s="142">
        <v>376.6</v>
      </c>
      <c r="T61"/>
      <c r="U61" s="13">
        <f t="shared" si="2"/>
        <v>41609</v>
      </c>
      <c r="V61" s="14">
        <f t="shared" si="3"/>
        <v>2013</v>
      </c>
      <c r="W61" s="14">
        <f t="shared" si="4"/>
        <v>643937</v>
      </c>
      <c r="X61" s="14">
        <f t="shared" si="5"/>
        <v>6850.4</v>
      </c>
      <c r="Y61" s="14">
        <f t="shared" si="6"/>
        <v>6849.3</v>
      </c>
      <c r="Z61" s="14">
        <f t="shared" si="7"/>
        <v>3108.4</v>
      </c>
      <c r="AA61" s="14">
        <f t="shared" si="8"/>
        <v>3114.3</v>
      </c>
      <c r="AB61" s="14">
        <f t="shared" si="9"/>
        <v>373.6</v>
      </c>
      <c r="AC61" s="14">
        <f t="shared" si="10"/>
        <v>376.6</v>
      </c>
    </row>
    <row r="62" spans="1:29" x14ac:dyDescent="0.2">
      <c r="A62" s="13">
        <v>41640</v>
      </c>
      <c r="B62" s="14">
        <f t="shared" si="1"/>
        <v>2014</v>
      </c>
      <c r="C62">
        <v>659861.19999999995</v>
      </c>
      <c r="D62" s="142">
        <v>6848.3</v>
      </c>
      <c r="E62" s="142">
        <v>6806.1</v>
      </c>
      <c r="F62" s="142">
        <v>3105.1</v>
      </c>
      <c r="G62" s="142">
        <v>3097</v>
      </c>
      <c r="H62" s="142">
        <v>375.1</v>
      </c>
      <c r="I62" s="142">
        <v>376.3</v>
      </c>
      <c r="T62"/>
      <c r="U62" s="13">
        <f t="shared" si="2"/>
        <v>41640</v>
      </c>
      <c r="V62" s="14">
        <f t="shared" si="3"/>
        <v>2014</v>
      </c>
      <c r="W62" s="14">
        <f t="shared" si="4"/>
        <v>659861.19999999995</v>
      </c>
      <c r="X62" s="14">
        <f t="shared" si="5"/>
        <v>6848.3</v>
      </c>
      <c r="Y62" s="14">
        <f t="shared" si="6"/>
        <v>6806.1</v>
      </c>
      <c r="Z62" s="14">
        <f t="shared" si="7"/>
        <v>3105.1</v>
      </c>
      <c r="AA62" s="14">
        <f t="shared" si="8"/>
        <v>3097</v>
      </c>
      <c r="AB62" s="14">
        <f t="shared" si="9"/>
        <v>375.1</v>
      </c>
      <c r="AC62" s="14">
        <f t="shared" si="10"/>
        <v>376.3</v>
      </c>
    </row>
    <row r="63" spans="1:29" x14ac:dyDescent="0.2">
      <c r="A63" s="13">
        <v>41671</v>
      </c>
      <c r="B63" s="14">
        <f t="shared" si="1"/>
        <v>2014</v>
      </c>
      <c r="C63">
        <v>659861.19999999995</v>
      </c>
      <c r="D63" s="142">
        <v>6850</v>
      </c>
      <c r="E63" s="142">
        <v>6772.3</v>
      </c>
      <c r="F63" s="142">
        <v>3109.9</v>
      </c>
      <c r="G63" s="142">
        <v>3085.6</v>
      </c>
      <c r="H63" s="142">
        <v>379.9</v>
      </c>
      <c r="I63" s="142">
        <v>382.3</v>
      </c>
      <c r="R63" s="173"/>
      <c r="T63"/>
      <c r="U63" s="13">
        <f t="shared" si="2"/>
        <v>41671</v>
      </c>
      <c r="V63" s="14">
        <f t="shared" si="3"/>
        <v>2014</v>
      </c>
      <c r="W63" s="14">
        <f t="shared" si="4"/>
        <v>659861.19999999995</v>
      </c>
      <c r="X63" s="14">
        <f t="shared" si="5"/>
        <v>6850</v>
      </c>
      <c r="Y63" s="14">
        <f t="shared" si="6"/>
        <v>6772.3</v>
      </c>
      <c r="Z63" s="14">
        <f t="shared" si="7"/>
        <v>3109.9</v>
      </c>
      <c r="AA63" s="14">
        <f t="shared" si="8"/>
        <v>3085.6</v>
      </c>
      <c r="AB63" s="14">
        <f t="shared" si="9"/>
        <v>379.9</v>
      </c>
      <c r="AC63" s="14">
        <f t="shared" si="10"/>
        <v>382.3</v>
      </c>
    </row>
    <row r="64" spans="1:29" x14ac:dyDescent="0.2">
      <c r="A64" s="13">
        <v>41699</v>
      </c>
      <c r="B64" s="14">
        <f t="shared" si="1"/>
        <v>2014</v>
      </c>
      <c r="C64">
        <v>659861.19999999995</v>
      </c>
      <c r="D64" s="142">
        <v>6856.4</v>
      </c>
      <c r="E64" s="142">
        <v>6751.3</v>
      </c>
      <c r="F64" s="142">
        <v>3115.2</v>
      </c>
      <c r="G64" s="142">
        <v>3073.7</v>
      </c>
      <c r="H64" s="142">
        <v>382.2</v>
      </c>
      <c r="I64" s="142">
        <v>382.2</v>
      </c>
      <c r="T64"/>
      <c r="U64" s="13">
        <f t="shared" si="2"/>
        <v>41699</v>
      </c>
      <c r="V64" s="14">
        <f t="shared" si="3"/>
        <v>2014</v>
      </c>
      <c r="W64" s="14">
        <f t="shared" si="4"/>
        <v>659861.19999999995</v>
      </c>
      <c r="X64" s="14">
        <f t="shared" si="5"/>
        <v>6856.4</v>
      </c>
      <c r="Y64" s="14">
        <f t="shared" si="6"/>
        <v>6751.3</v>
      </c>
      <c r="Z64" s="14">
        <f t="shared" si="7"/>
        <v>3115.2</v>
      </c>
      <c r="AA64" s="14">
        <f t="shared" si="8"/>
        <v>3073.7</v>
      </c>
      <c r="AB64" s="14">
        <f t="shared" si="9"/>
        <v>382.2</v>
      </c>
      <c r="AC64" s="14">
        <f t="shared" si="10"/>
        <v>382.2</v>
      </c>
    </row>
    <row r="65" spans="1:29" x14ac:dyDescent="0.2">
      <c r="A65" s="13">
        <v>41730</v>
      </c>
      <c r="B65" s="14">
        <f t="shared" si="1"/>
        <v>2014</v>
      </c>
      <c r="C65">
        <v>659861.19999999995</v>
      </c>
      <c r="D65" s="142">
        <v>6869.6</v>
      </c>
      <c r="E65" s="142">
        <v>6785</v>
      </c>
      <c r="F65" s="142">
        <v>3126.8</v>
      </c>
      <c r="G65" s="142">
        <v>3095.4</v>
      </c>
      <c r="H65" s="142">
        <v>383.2</v>
      </c>
      <c r="I65" s="142">
        <v>382.5</v>
      </c>
      <c r="T65"/>
      <c r="U65" s="13">
        <f t="shared" si="2"/>
        <v>41730</v>
      </c>
      <c r="V65" s="14">
        <f t="shared" si="3"/>
        <v>2014</v>
      </c>
      <c r="W65" s="14">
        <f t="shared" si="4"/>
        <v>659861.19999999995</v>
      </c>
      <c r="X65" s="14">
        <f t="shared" si="5"/>
        <v>6869.6</v>
      </c>
      <c r="Y65" s="14">
        <f t="shared" si="6"/>
        <v>6785</v>
      </c>
      <c r="Z65" s="14">
        <f t="shared" si="7"/>
        <v>3126.8</v>
      </c>
      <c r="AA65" s="14">
        <f t="shared" si="8"/>
        <v>3095.4</v>
      </c>
      <c r="AB65" s="14">
        <f t="shared" si="9"/>
        <v>383.2</v>
      </c>
      <c r="AC65" s="14">
        <f t="shared" si="10"/>
        <v>382.5</v>
      </c>
    </row>
    <row r="66" spans="1:29" x14ac:dyDescent="0.2">
      <c r="A66" s="13">
        <v>41760</v>
      </c>
      <c r="B66" s="14">
        <f t="shared" si="1"/>
        <v>2014</v>
      </c>
      <c r="C66">
        <v>659861.19999999995</v>
      </c>
      <c r="D66" s="142">
        <v>6870.6</v>
      </c>
      <c r="E66" s="142">
        <v>6842.6</v>
      </c>
      <c r="F66" s="142">
        <v>3114.3</v>
      </c>
      <c r="G66" s="142">
        <v>3103</v>
      </c>
      <c r="H66" s="142">
        <v>381.5</v>
      </c>
      <c r="I66" s="142">
        <v>379.7</v>
      </c>
      <c r="T66"/>
      <c r="U66" s="13">
        <f t="shared" si="2"/>
        <v>41760</v>
      </c>
      <c r="V66" s="14">
        <f t="shared" si="3"/>
        <v>2014</v>
      </c>
      <c r="W66" s="14">
        <f t="shared" si="4"/>
        <v>659861.19999999995</v>
      </c>
      <c r="X66" s="14">
        <f t="shared" si="5"/>
        <v>6870.6</v>
      </c>
      <c r="Y66" s="14">
        <f t="shared" si="6"/>
        <v>6842.6</v>
      </c>
      <c r="Z66" s="14">
        <f t="shared" si="7"/>
        <v>3114.3</v>
      </c>
      <c r="AA66" s="14">
        <f t="shared" si="8"/>
        <v>3103</v>
      </c>
      <c r="AB66" s="14">
        <f t="shared" si="9"/>
        <v>381.5</v>
      </c>
      <c r="AC66" s="14">
        <f t="shared" si="10"/>
        <v>379.7</v>
      </c>
    </row>
    <row r="67" spans="1:29" x14ac:dyDescent="0.2">
      <c r="A67" s="13">
        <v>41791</v>
      </c>
      <c r="B67" s="14">
        <f t="shared" ref="B67:B130" si="15">YEAR(A67)</f>
        <v>2014</v>
      </c>
      <c r="C67">
        <v>659861.19999999995</v>
      </c>
      <c r="D67" s="142">
        <v>6865.4</v>
      </c>
      <c r="E67" s="142">
        <v>6912.9</v>
      </c>
      <c r="F67" s="142">
        <v>3091.8</v>
      </c>
      <c r="G67" s="142">
        <v>3107.5</v>
      </c>
      <c r="H67" s="142">
        <v>382</v>
      </c>
      <c r="I67" s="142">
        <v>383.3</v>
      </c>
      <c r="T67"/>
      <c r="U67" s="13">
        <f t="shared" ref="U67:U130" si="16">A67</f>
        <v>41791</v>
      </c>
      <c r="V67" s="14">
        <f t="shared" ref="V67:V130" si="17">B67</f>
        <v>2014</v>
      </c>
      <c r="W67" s="14">
        <f t="shared" ref="W67:W130" si="18">C67</f>
        <v>659861.19999999995</v>
      </c>
      <c r="X67" s="14">
        <f t="shared" ref="X67:X130" si="19">D67</f>
        <v>6865.4</v>
      </c>
      <c r="Y67" s="14">
        <f t="shared" ref="Y67:Y130" si="20">E67</f>
        <v>6912.9</v>
      </c>
      <c r="Z67" s="14">
        <f t="shared" ref="Z67:Z130" si="21">F67</f>
        <v>3091.8</v>
      </c>
      <c r="AA67" s="14">
        <f t="shared" ref="AA67:AA130" si="22">G67</f>
        <v>3107.5</v>
      </c>
      <c r="AB67" s="14">
        <f t="shared" ref="AB67:AB130" si="23">H67</f>
        <v>382</v>
      </c>
      <c r="AC67" s="14">
        <f t="shared" ref="AC67:AC130" si="24">I67</f>
        <v>383.3</v>
      </c>
    </row>
    <row r="68" spans="1:29" x14ac:dyDescent="0.2">
      <c r="A68" s="13">
        <v>41821</v>
      </c>
      <c r="B68" s="14">
        <f t="shared" si="15"/>
        <v>2014</v>
      </c>
      <c r="C68">
        <v>659861.19999999995</v>
      </c>
      <c r="D68" s="142">
        <v>6864.4</v>
      </c>
      <c r="E68" s="142">
        <v>6957.8</v>
      </c>
      <c r="F68" s="142">
        <v>3067.1</v>
      </c>
      <c r="G68" s="142">
        <v>3095.5</v>
      </c>
      <c r="H68" s="142">
        <v>383.8</v>
      </c>
      <c r="I68" s="142">
        <v>386.4</v>
      </c>
      <c r="T68"/>
      <c r="U68" s="13">
        <f t="shared" si="16"/>
        <v>41821</v>
      </c>
      <c r="V68" s="14">
        <f t="shared" si="17"/>
        <v>2014</v>
      </c>
      <c r="W68" s="14">
        <f t="shared" si="18"/>
        <v>659861.19999999995</v>
      </c>
      <c r="X68" s="14">
        <f t="shared" si="19"/>
        <v>6864.4</v>
      </c>
      <c r="Y68" s="14">
        <f t="shared" si="20"/>
        <v>6957.8</v>
      </c>
      <c r="Z68" s="14">
        <f t="shared" si="21"/>
        <v>3067.1</v>
      </c>
      <c r="AA68" s="14">
        <f t="shared" si="22"/>
        <v>3095.5</v>
      </c>
      <c r="AB68" s="14">
        <f t="shared" si="23"/>
        <v>383.8</v>
      </c>
      <c r="AC68" s="14">
        <f t="shared" si="24"/>
        <v>386.4</v>
      </c>
    </row>
    <row r="69" spans="1:29" x14ac:dyDescent="0.2">
      <c r="A69" s="13">
        <v>41852</v>
      </c>
      <c r="B69" s="14">
        <f t="shared" si="15"/>
        <v>2014</v>
      </c>
      <c r="C69">
        <v>659861.19999999995</v>
      </c>
      <c r="D69" s="142">
        <v>6869.9</v>
      </c>
      <c r="E69" s="142">
        <v>6969.7</v>
      </c>
      <c r="F69" s="142">
        <v>3056.5</v>
      </c>
      <c r="G69" s="142">
        <v>3094.2</v>
      </c>
      <c r="H69" s="142">
        <v>385.2</v>
      </c>
      <c r="I69" s="142">
        <v>388.9</v>
      </c>
      <c r="T69"/>
      <c r="U69" s="13">
        <f t="shared" si="16"/>
        <v>41852</v>
      </c>
      <c r="V69" s="14">
        <f t="shared" si="17"/>
        <v>2014</v>
      </c>
      <c r="W69" s="14">
        <f t="shared" si="18"/>
        <v>659861.19999999995</v>
      </c>
      <c r="X69" s="14">
        <f t="shared" si="19"/>
        <v>6869.9</v>
      </c>
      <c r="Y69" s="14">
        <f t="shared" si="20"/>
        <v>6969.7</v>
      </c>
      <c r="Z69" s="14">
        <f t="shared" si="21"/>
        <v>3056.5</v>
      </c>
      <c r="AA69" s="14">
        <f t="shared" si="22"/>
        <v>3094.2</v>
      </c>
      <c r="AB69" s="14">
        <f t="shared" si="23"/>
        <v>385.2</v>
      </c>
      <c r="AC69" s="14">
        <f t="shared" si="24"/>
        <v>388.9</v>
      </c>
    </row>
    <row r="70" spans="1:29" x14ac:dyDescent="0.2">
      <c r="A70" s="13">
        <v>41883</v>
      </c>
      <c r="B70" s="14">
        <f t="shared" si="15"/>
        <v>2014</v>
      </c>
      <c r="C70">
        <v>659861.19999999995</v>
      </c>
      <c r="D70" s="142">
        <v>6884.5</v>
      </c>
      <c r="E70" s="142">
        <v>6944.1</v>
      </c>
      <c r="F70" s="142">
        <v>3058.5</v>
      </c>
      <c r="G70" s="142">
        <v>3085.3</v>
      </c>
      <c r="H70" s="142">
        <v>385.2</v>
      </c>
      <c r="I70" s="142">
        <v>386.9</v>
      </c>
      <c r="T70"/>
      <c r="U70" s="13">
        <f t="shared" si="16"/>
        <v>41883</v>
      </c>
      <c r="V70" s="14">
        <f t="shared" si="17"/>
        <v>2014</v>
      </c>
      <c r="W70" s="14">
        <f t="shared" si="18"/>
        <v>659861.19999999995</v>
      </c>
      <c r="X70" s="14">
        <f t="shared" si="19"/>
        <v>6884.5</v>
      </c>
      <c r="Y70" s="14">
        <f t="shared" si="20"/>
        <v>6944.1</v>
      </c>
      <c r="Z70" s="14">
        <f t="shared" si="21"/>
        <v>3058.5</v>
      </c>
      <c r="AA70" s="14">
        <f t="shared" si="22"/>
        <v>3085.3</v>
      </c>
      <c r="AB70" s="14">
        <f t="shared" si="23"/>
        <v>385.2</v>
      </c>
      <c r="AC70" s="14">
        <f t="shared" si="24"/>
        <v>386.9</v>
      </c>
    </row>
    <row r="71" spans="1:29" x14ac:dyDescent="0.2">
      <c r="A71" s="13">
        <v>41913</v>
      </c>
      <c r="B71" s="14">
        <f t="shared" si="15"/>
        <v>2014</v>
      </c>
      <c r="C71">
        <v>659861.19999999995</v>
      </c>
      <c r="D71" s="142">
        <v>6901.5</v>
      </c>
      <c r="E71" s="142">
        <v>6936.6</v>
      </c>
      <c r="F71" s="142">
        <v>3072.7</v>
      </c>
      <c r="G71" s="142">
        <v>3089.4</v>
      </c>
      <c r="H71" s="142">
        <v>385.1</v>
      </c>
      <c r="I71" s="142">
        <v>387.2</v>
      </c>
      <c r="T71"/>
      <c r="U71" s="13">
        <f t="shared" si="16"/>
        <v>41913</v>
      </c>
      <c r="V71" s="14">
        <f t="shared" si="17"/>
        <v>2014</v>
      </c>
      <c r="W71" s="14">
        <f t="shared" si="18"/>
        <v>659861.19999999995</v>
      </c>
      <c r="X71" s="14">
        <f t="shared" si="19"/>
        <v>6901.5</v>
      </c>
      <c r="Y71" s="14">
        <f t="shared" si="20"/>
        <v>6936.6</v>
      </c>
      <c r="Z71" s="14">
        <f t="shared" si="21"/>
        <v>3072.7</v>
      </c>
      <c r="AA71" s="14">
        <f t="shared" si="22"/>
        <v>3089.4</v>
      </c>
      <c r="AB71" s="14">
        <f t="shared" si="23"/>
        <v>385.1</v>
      </c>
      <c r="AC71" s="14">
        <f t="shared" si="24"/>
        <v>387.2</v>
      </c>
    </row>
    <row r="72" spans="1:29" x14ac:dyDescent="0.2">
      <c r="A72" s="13">
        <v>41944</v>
      </c>
      <c r="B72" s="14">
        <f t="shared" si="15"/>
        <v>2014</v>
      </c>
      <c r="C72">
        <v>659861.19999999995</v>
      </c>
      <c r="D72" s="142">
        <v>6907.5</v>
      </c>
      <c r="E72" s="142">
        <v>6914.3</v>
      </c>
      <c r="F72" s="142">
        <v>3082</v>
      </c>
      <c r="G72" s="142">
        <v>3084.8</v>
      </c>
      <c r="H72" s="142">
        <v>383</v>
      </c>
      <c r="I72" s="142">
        <v>384.2</v>
      </c>
      <c r="T72"/>
      <c r="U72" s="13">
        <f t="shared" si="16"/>
        <v>41944</v>
      </c>
      <c r="V72" s="14">
        <f t="shared" si="17"/>
        <v>2014</v>
      </c>
      <c r="W72" s="14">
        <f t="shared" si="18"/>
        <v>659861.19999999995</v>
      </c>
      <c r="X72" s="14">
        <f t="shared" si="19"/>
        <v>6907.5</v>
      </c>
      <c r="Y72" s="14">
        <f t="shared" si="20"/>
        <v>6914.3</v>
      </c>
      <c r="Z72" s="14">
        <f t="shared" si="21"/>
        <v>3082</v>
      </c>
      <c r="AA72" s="14">
        <f t="shared" si="22"/>
        <v>3084.8</v>
      </c>
      <c r="AB72" s="14">
        <f t="shared" si="23"/>
        <v>383</v>
      </c>
      <c r="AC72" s="14">
        <f t="shared" si="24"/>
        <v>384.2</v>
      </c>
    </row>
    <row r="73" spans="1:29" x14ac:dyDescent="0.2">
      <c r="A73" s="13">
        <v>41974</v>
      </c>
      <c r="B73" s="14">
        <f t="shared" si="15"/>
        <v>2014</v>
      </c>
      <c r="C73">
        <v>659861.19999999995</v>
      </c>
      <c r="D73" s="142">
        <v>6903.1</v>
      </c>
      <c r="E73" s="142">
        <v>6903.2</v>
      </c>
      <c r="F73" s="142">
        <v>3080.1</v>
      </c>
      <c r="G73" s="142">
        <v>3082.8</v>
      </c>
      <c r="H73" s="142">
        <v>380</v>
      </c>
      <c r="I73" s="142">
        <v>382.5</v>
      </c>
      <c r="T73"/>
      <c r="U73" s="13">
        <f t="shared" si="16"/>
        <v>41974</v>
      </c>
      <c r="V73" s="14">
        <f t="shared" si="17"/>
        <v>2014</v>
      </c>
      <c r="W73" s="14">
        <f t="shared" si="18"/>
        <v>659861.19999999995</v>
      </c>
      <c r="X73" s="14">
        <f t="shared" si="19"/>
        <v>6903.1</v>
      </c>
      <c r="Y73" s="14">
        <f t="shared" si="20"/>
        <v>6903.2</v>
      </c>
      <c r="Z73" s="14">
        <f t="shared" si="21"/>
        <v>3080.1</v>
      </c>
      <c r="AA73" s="14">
        <f t="shared" si="22"/>
        <v>3082.8</v>
      </c>
      <c r="AB73" s="14">
        <f t="shared" si="23"/>
        <v>380</v>
      </c>
      <c r="AC73" s="14">
        <f t="shared" si="24"/>
        <v>382.5</v>
      </c>
    </row>
    <row r="74" spans="1:29" x14ac:dyDescent="0.2">
      <c r="A74" s="13">
        <v>42005</v>
      </c>
      <c r="B74" s="14">
        <f t="shared" si="15"/>
        <v>2015</v>
      </c>
      <c r="C74">
        <v>677384</v>
      </c>
      <c r="D74" s="142">
        <v>6885.7</v>
      </c>
      <c r="E74" s="142">
        <v>6845.1</v>
      </c>
      <c r="F74" s="142">
        <v>3076.8</v>
      </c>
      <c r="G74" s="142">
        <v>3066.1</v>
      </c>
      <c r="H74" s="142">
        <v>379.5</v>
      </c>
      <c r="I74" s="142">
        <v>379.3</v>
      </c>
      <c r="T74"/>
      <c r="U74" s="13">
        <f t="shared" si="16"/>
        <v>42005</v>
      </c>
      <c r="V74" s="14">
        <f t="shared" si="17"/>
        <v>2015</v>
      </c>
      <c r="W74" s="14">
        <f t="shared" si="18"/>
        <v>677384</v>
      </c>
      <c r="X74" s="14">
        <f t="shared" si="19"/>
        <v>6885.7</v>
      </c>
      <c r="Y74" s="14">
        <f t="shared" si="20"/>
        <v>6845.1</v>
      </c>
      <c r="Z74" s="14">
        <f t="shared" si="21"/>
        <v>3076.8</v>
      </c>
      <c r="AA74" s="14">
        <f t="shared" si="22"/>
        <v>3066.1</v>
      </c>
      <c r="AB74" s="14">
        <f t="shared" si="23"/>
        <v>379.5</v>
      </c>
      <c r="AC74" s="14">
        <f t="shared" si="24"/>
        <v>379.3</v>
      </c>
    </row>
    <row r="75" spans="1:29" x14ac:dyDescent="0.2">
      <c r="A75" s="13">
        <v>42036</v>
      </c>
      <c r="B75" s="14">
        <f t="shared" si="15"/>
        <v>2015</v>
      </c>
      <c r="C75">
        <v>677384</v>
      </c>
      <c r="D75" s="142">
        <v>6885.3</v>
      </c>
      <c r="E75" s="142">
        <v>6810.3</v>
      </c>
      <c r="F75" s="142">
        <v>3085.5</v>
      </c>
      <c r="G75" s="142">
        <v>3057.4</v>
      </c>
      <c r="H75" s="142">
        <v>378.6</v>
      </c>
      <c r="I75" s="142">
        <v>376.2</v>
      </c>
      <c r="T75"/>
      <c r="U75" s="13">
        <f t="shared" si="16"/>
        <v>42036</v>
      </c>
      <c r="V75" s="14">
        <f t="shared" si="17"/>
        <v>2015</v>
      </c>
      <c r="W75" s="14">
        <f t="shared" si="18"/>
        <v>677384</v>
      </c>
      <c r="X75" s="14">
        <f t="shared" si="19"/>
        <v>6885.3</v>
      </c>
      <c r="Y75" s="14">
        <f t="shared" si="20"/>
        <v>6810.3</v>
      </c>
      <c r="Z75" s="14">
        <f t="shared" si="21"/>
        <v>3085.5</v>
      </c>
      <c r="AA75" s="14">
        <f t="shared" si="22"/>
        <v>3057.4</v>
      </c>
      <c r="AB75" s="14">
        <f t="shared" si="23"/>
        <v>378.6</v>
      </c>
      <c r="AC75" s="14">
        <f t="shared" si="24"/>
        <v>376.2</v>
      </c>
    </row>
    <row r="76" spans="1:29" x14ac:dyDescent="0.2">
      <c r="A76" s="13">
        <v>42064</v>
      </c>
      <c r="B76" s="14">
        <f t="shared" si="15"/>
        <v>2015</v>
      </c>
      <c r="C76">
        <v>677384</v>
      </c>
      <c r="D76" s="142">
        <v>6892.1</v>
      </c>
      <c r="E76" s="142">
        <v>6783.7</v>
      </c>
      <c r="F76" s="142">
        <v>3108.7</v>
      </c>
      <c r="G76" s="142">
        <v>3060.7</v>
      </c>
      <c r="H76" s="142">
        <v>379.4</v>
      </c>
      <c r="I76" s="142">
        <v>373.1</v>
      </c>
      <c r="T76"/>
      <c r="U76" s="13">
        <f t="shared" si="16"/>
        <v>42064</v>
      </c>
      <c r="V76" s="14">
        <f t="shared" si="17"/>
        <v>2015</v>
      </c>
      <c r="W76" s="14">
        <f t="shared" si="18"/>
        <v>677384</v>
      </c>
      <c r="X76" s="14">
        <f t="shared" si="19"/>
        <v>6892.1</v>
      </c>
      <c r="Y76" s="14">
        <f t="shared" si="20"/>
        <v>6783.7</v>
      </c>
      <c r="Z76" s="14">
        <f t="shared" si="21"/>
        <v>3108.7</v>
      </c>
      <c r="AA76" s="14">
        <f t="shared" si="22"/>
        <v>3060.7</v>
      </c>
      <c r="AB76" s="14">
        <f t="shared" si="23"/>
        <v>379.4</v>
      </c>
      <c r="AC76" s="14">
        <f t="shared" si="24"/>
        <v>373.1</v>
      </c>
    </row>
    <row r="77" spans="1:29" x14ac:dyDescent="0.2">
      <c r="A77" s="13">
        <v>42095</v>
      </c>
      <c r="B77" s="14">
        <f t="shared" si="15"/>
        <v>2015</v>
      </c>
      <c r="C77">
        <v>677384</v>
      </c>
      <c r="D77" s="142">
        <v>6897.3</v>
      </c>
      <c r="E77" s="142">
        <v>6805.6</v>
      </c>
      <c r="F77" s="142">
        <v>3122.7</v>
      </c>
      <c r="G77" s="142">
        <v>3086.6</v>
      </c>
      <c r="H77" s="142">
        <v>379.6</v>
      </c>
      <c r="I77" s="142">
        <v>374.7</v>
      </c>
      <c r="T77"/>
      <c r="U77" s="13">
        <f t="shared" si="16"/>
        <v>42095</v>
      </c>
      <c r="V77" s="14">
        <f t="shared" si="17"/>
        <v>2015</v>
      </c>
      <c r="W77" s="14">
        <f t="shared" si="18"/>
        <v>677384</v>
      </c>
      <c r="X77" s="14">
        <f t="shared" si="19"/>
        <v>6897.3</v>
      </c>
      <c r="Y77" s="14">
        <f t="shared" si="20"/>
        <v>6805.6</v>
      </c>
      <c r="Z77" s="14">
        <f t="shared" si="21"/>
        <v>3122.7</v>
      </c>
      <c r="AA77" s="14">
        <f t="shared" si="22"/>
        <v>3086.6</v>
      </c>
      <c r="AB77" s="14">
        <f t="shared" si="23"/>
        <v>379.6</v>
      </c>
      <c r="AC77" s="14">
        <f t="shared" si="24"/>
        <v>374.7</v>
      </c>
    </row>
    <row r="78" spans="1:29" x14ac:dyDescent="0.2">
      <c r="A78" s="13">
        <v>42125</v>
      </c>
      <c r="B78" s="14">
        <f t="shared" si="15"/>
        <v>2015</v>
      </c>
      <c r="C78">
        <v>677384</v>
      </c>
      <c r="D78" s="142">
        <v>6906.5</v>
      </c>
      <c r="E78" s="142">
        <v>6870.9</v>
      </c>
      <c r="F78" s="142">
        <v>3142.3</v>
      </c>
      <c r="G78" s="142">
        <v>3130.7</v>
      </c>
      <c r="H78" s="142">
        <v>385</v>
      </c>
      <c r="I78" s="142">
        <v>382.4</v>
      </c>
      <c r="T78"/>
      <c r="U78" s="13">
        <f t="shared" si="16"/>
        <v>42125</v>
      </c>
      <c r="V78" s="14">
        <f t="shared" si="17"/>
        <v>2015</v>
      </c>
      <c r="W78" s="14">
        <f t="shared" si="18"/>
        <v>677384</v>
      </c>
      <c r="X78" s="14">
        <f t="shared" si="19"/>
        <v>6906.5</v>
      </c>
      <c r="Y78" s="14">
        <f t="shared" si="20"/>
        <v>6870.9</v>
      </c>
      <c r="Z78" s="14">
        <f t="shared" si="21"/>
        <v>3142.3</v>
      </c>
      <c r="AA78" s="14">
        <f t="shared" si="22"/>
        <v>3130.7</v>
      </c>
      <c r="AB78" s="14">
        <f t="shared" si="23"/>
        <v>385</v>
      </c>
      <c r="AC78" s="14">
        <f t="shared" si="24"/>
        <v>382.4</v>
      </c>
    </row>
    <row r="79" spans="1:29" x14ac:dyDescent="0.2">
      <c r="A79" s="13">
        <v>42156</v>
      </c>
      <c r="B79" s="14">
        <f t="shared" si="15"/>
        <v>2015</v>
      </c>
      <c r="C79">
        <v>677384</v>
      </c>
      <c r="D79" s="142">
        <v>6921.3</v>
      </c>
      <c r="E79" s="142">
        <v>6965.8</v>
      </c>
      <c r="F79" s="142">
        <v>3163.2</v>
      </c>
      <c r="G79" s="142">
        <v>3182.8</v>
      </c>
      <c r="H79" s="142">
        <v>387.9</v>
      </c>
      <c r="I79" s="142">
        <v>389.3</v>
      </c>
      <c r="T79"/>
      <c r="U79" s="13">
        <f t="shared" si="16"/>
        <v>42156</v>
      </c>
      <c r="V79" s="14">
        <f t="shared" si="17"/>
        <v>2015</v>
      </c>
      <c r="W79" s="14">
        <f t="shared" si="18"/>
        <v>677384</v>
      </c>
      <c r="X79" s="14">
        <f t="shared" si="19"/>
        <v>6921.3</v>
      </c>
      <c r="Y79" s="14">
        <f t="shared" si="20"/>
        <v>6965.8</v>
      </c>
      <c r="Z79" s="14">
        <f t="shared" si="21"/>
        <v>3163.2</v>
      </c>
      <c r="AA79" s="14">
        <f t="shared" si="22"/>
        <v>3182.8</v>
      </c>
      <c r="AB79" s="14">
        <f t="shared" si="23"/>
        <v>387.9</v>
      </c>
      <c r="AC79" s="14">
        <f t="shared" si="24"/>
        <v>389.3</v>
      </c>
    </row>
    <row r="80" spans="1:29" x14ac:dyDescent="0.2">
      <c r="A80" s="13">
        <v>42186</v>
      </c>
      <c r="B80" s="14">
        <f t="shared" si="15"/>
        <v>2015</v>
      </c>
      <c r="C80">
        <v>677384</v>
      </c>
      <c r="D80" s="142">
        <v>6941.2</v>
      </c>
      <c r="E80" s="142">
        <v>7032.3</v>
      </c>
      <c r="F80" s="142">
        <v>3194.9</v>
      </c>
      <c r="G80" s="142">
        <v>3226.4</v>
      </c>
      <c r="H80" s="142">
        <v>392.4</v>
      </c>
      <c r="I80" s="142">
        <v>395.3</v>
      </c>
      <c r="T80"/>
      <c r="U80" s="13">
        <f t="shared" si="16"/>
        <v>42186</v>
      </c>
      <c r="V80" s="14">
        <f t="shared" si="17"/>
        <v>2015</v>
      </c>
      <c r="W80" s="14">
        <f t="shared" si="18"/>
        <v>677384</v>
      </c>
      <c r="X80" s="14">
        <f t="shared" si="19"/>
        <v>6941.2</v>
      </c>
      <c r="Y80" s="14">
        <f t="shared" si="20"/>
        <v>7032.3</v>
      </c>
      <c r="Z80" s="14">
        <f t="shared" si="21"/>
        <v>3194.9</v>
      </c>
      <c r="AA80" s="14">
        <f t="shared" si="22"/>
        <v>3226.4</v>
      </c>
      <c r="AB80" s="14">
        <f t="shared" si="23"/>
        <v>392.4</v>
      </c>
      <c r="AC80" s="14">
        <f t="shared" si="24"/>
        <v>395.3</v>
      </c>
    </row>
    <row r="81" spans="1:29" x14ac:dyDescent="0.2">
      <c r="A81" s="13">
        <v>42217</v>
      </c>
      <c r="B81" s="14">
        <f t="shared" si="15"/>
        <v>2015</v>
      </c>
      <c r="C81">
        <v>677384</v>
      </c>
      <c r="D81" s="142">
        <v>6949.2</v>
      </c>
      <c r="E81" s="142">
        <v>7045.7</v>
      </c>
      <c r="F81" s="142">
        <v>3214.6</v>
      </c>
      <c r="G81" s="142">
        <v>3251.2</v>
      </c>
      <c r="H81" s="142">
        <v>392.6</v>
      </c>
      <c r="I81" s="142">
        <v>397.2</v>
      </c>
      <c r="T81"/>
      <c r="U81" s="13">
        <f t="shared" si="16"/>
        <v>42217</v>
      </c>
      <c r="V81" s="14">
        <f t="shared" si="17"/>
        <v>2015</v>
      </c>
      <c r="W81" s="14">
        <f t="shared" si="18"/>
        <v>677384</v>
      </c>
      <c r="X81" s="14">
        <f t="shared" si="19"/>
        <v>6949.2</v>
      </c>
      <c r="Y81" s="14">
        <f t="shared" si="20"/>
        <v>7045.7</v>
      </c>
      <c r="Z81" s="14">
        <f t="shared" si="21"/>
        <v>3214.6</v>
      </c>
      <c r="AA81" s="14">
        <f t="shared" si="22"/>
        <v>3251.2</v>
      </c>
      <c r="AB81" s="14">
        <f t="shared" si="23"/>
        <v>392.6</v>
      </c>
      <c r="AC81" s="14">
        <f t="shared" si="24"/>
        <v>397.2</v>
      </c>
    </row>
    <row r="82" spans="1:29" x14ac:dyDescent="0.2">
      <c r="A82" s="13">
        <v>42248</v>
      </c>
      <c r="B82" s="14">
        <f t="shared" si="15"/>
        <v>2015</v>
      </c>
      <c r="C82">
        <v>677384</v>
      </c>
      <c r="D82" s="142">
        <v>6941.1</v>
      </c>
      <c r="E82" s="142">
        <v>6994.9</v>
      </c>
      <c r="F82" s="142">
        <v>3220.3</v>
      </c>
      <c r="G82" s="142">
        <v>3243.3</v>
      </c>
      <c r="H82" s="142">
        <v>390.5</v>
      </c>
      <c r="I82" s="142">
        <v>393.9</v>
      </c>
      <c r="T82"/>
      <c r="U82" s="13">
        <f t="shared" si="16"/>
        <v>42248</v>
      </c>
      <c r="V82" s="14">
        <f t="shared" si="17"/>
        <v>2015</v>
      </c>
      <c r="W82" s="14">
        <f t="shared" si="18"/>
        <v>677384</v>
      </c>
      <c r="X82" s="14">
        <f t="shared" si="19"/>
        <v>6941.1</v>
      </c>
      <c r="Y82" s="14">
        <f t="shared" si="20"/>
        <v>6994.9</v>
      </c>
      <c r="Z82" s="14">
        <f t="shared" si="21"/>
        <v>3220.3</v>
      </c>
      <c r="AA82" s="14">
        <f t="shared" si="22"/>
        <v>3243.3</v>
      </c>
      <c r="AB82" s="14">
        <f t="shared" si="23"/>
        <v>390.5</v>
      </c>
      <c r="AC82" s="14">
        <f t="shared" si="24"/>
        <v>393.9</v>
      </c>
    </row>
    <row r="83" spans="1:29" x14ac:dyDescent="0.2">
      <c r="A83" s="13">
        <v>42278</v>
      </c>
      <c r="B83" s="14">
        <f t="shared" si="15"/>
        <v>2015</v>
      </c>
      <c r="C83">
        <v>677384</v>
      </c>
      <c r="D83" s="142">
        <v>6934.8</v>
      </c>
      <c r="E83" s="142">
        <v>6969</v>
      </c>
      <c r="F83" s="142">
        <v>3216.5</v>
      </c>
      <c r="G83" s="142">
        <v>3229.5</v>
      </c>
      <c r="H83" s="142">
        <v>385.6</v>
      </c>
      <c r="I83" s="142">
        <v>388.2</v>
      </c>
      <c r="T83"/>
      <c r="U83" s="13">
        <f t="shared" si="16"/>
        <v>42278</v>
      </c>
      <c r="V83" s="14">
        <f t="shared" si="17"/>
        <v>2015</v>
      </c>
      <c r="W83" s="14">
        <f t="shared" si="18"/>
        <v>677384</v>
      </c>
      <c r="X83" s="14">
        <f t="shared" si="19"/>
        <v>6934.8</v>
      </c>
      <c r="Y83" s="14">
        <f t="shared" si="20"/>
        <v>6969</v>
      </c>
      <c r="Z83" s="14">
        <f t="shared" si="21"/>
        <v>3216.5</v>
      </c>
      <c r="AA83" s="14">
        <f t="shared" si="22"/>
        <v>3229.5</v>
      </c>
      <c r="AB83" s="14">
        <f t="shared" si="23"/>
        <v>385.6</v>
      </c>
      <c r="AC83" s="14">
        <f t="shared" si="24"/>
        <v>388.2</v>
      </c>
    </row>
    <row r="84" spans="1:29" x14ac:dyDescent="0.2">
      <c r="A84" s="13">
        <v>42309</v>
      </c>
      <c r="B84" s="14">
        <f t="shared" si="15"/>
        <v>2015</v>
      </c>
      <c r="C84">
        <v>677384</v>
      </c>
      <c r="D84" s="142">
        <v>6928.3</v>
      </c>
      <c r="E84" s="142">
        <v>6936.9</v>
      </c>
      <c r="F84" s="142">
        <v>3211.5</v>
      </c>
      <c r="G84" s="142">
        <v>3211.5</v>
      </c>
      <c r="H84" s="142">
        <v>384.5</v>
      </c>
      <c r="I84" s="142">
        <v>385.6</v>
      </c>
      <c r="T84"/>
      <c r="U84" s="13">
        <f t="shared" si="16"/>
        <v>42309</v>
      </c>
      <c r="V84" s="14">
        <f t="shared" si="17"/>
        <v>2015</v>
      </c>
      <c r="W84" s="14">
        <f t="shared" si="18"/>
        <v>677384</v>
      </c>
      <c r="X84" s="14">
        <f t="shared" si="19"/>
        <v>6928.3</v>
      </c>
      <c r="Y84" s="14">
        <f t="shared" si="20"/>
        <v>6936.9</v>
      </c>
      <c r="Z84" s="14">
        <f t="shared" si="21"/>
        <v>3211.5</v>
      </c>
      <c r="AA84" s="14">
        <f t="shared" si="22"/>
        <v>3211.5</v>
      </c>
      <c r="AB84" s="14">
        <f t="shared" si="23"/>
        <v>384.5</v>
      </c>
      <c r="AC84" s="14">
        <f t="shared" si="24"/>
        <v>385.6</v>
      </c>
    </row>
    <row r="85" spans="1:29" x14ac:dyDescent="0.2">
      <c r="A85" s="13">
        <v>42339</v>
      </c>
      <c r="B85" s="14">
        <f t="shared" si="15"/>
        <v>2015</v>
      </c>
      <c r="C85">
        <v>677384</v>
      </c>
      <c r="D85" s="142">
        <v>6942.8</v>
      </c>
      <c r="E85" s="142">
        <v>6948.2</v>
      </c>
      <c r="F85" s="142">
        <v>3220.1</v>
      </c>
      <c r="G85" s="142">
        <v>3220</v>
      </c>
      <c r="H85" s="142">
        <v>383.7</v>
      </c>
      <c r="I85" s="142">
        <v>385.4</v>
      </c>
      <c r="T85"/>
      <c r="U85" s="13">
        <f t="shared" si="16"/>
        <v>42339</v>
      </c>
      <c r="V85" s="14">
        <f t="shared" si="17"/>
        <v>2015</v>
      </c>
      <c r="W85" s="14">
        <f t="shared" si="18"/>
        <v>677384</v>
      </c>
      <c r="X85" s="14">
        <f t="shared" si="19"/>
        <v>6942.8</v>
      </c>
      <c r="Y85" s="14">
        <f t="shared" si="20"/>
        <v>6948.2</v>
      </c>
      <c r="Z85" s="14">
        <f t="shared" si="21"/>
        <v>3220.1</v>
      </c>
      <c r="AA85" s="14">
        <f t="shared" si="22"/>
        <v>3220</v>
      </c>
      <c r="AB85" s="14">
        <f t="shared" si="23"/>
        <v>383.7</v>
      </c>
      <c r="AC85" s="14">
        <f t="shared" si="24"/>
        <v>385.4</v>
      </c>
    </row>
    <row r="86" spans="1:29" x14ac:dyDescent="0.2">
      <c r="A86" s="13">
        <v>42370</v>
      </c>
      <c r="B86" s="14">
        <f t="shared" si="15"/>
        <v>2016</v>
      </c>
      <c r="C86">
        <v>692620.80000000005</v>
      </c>
      <c r="D86" s="142">
        <v>6957.7</v>
      </c>
      <c r="E86" s="142">
        <v>6919.2</v>
      </c>
      <c r="F86" s="142">
        <v>3227</v>
      </c>
      <c r="G86" s="142">
        <v>3213.9</v>
      </c>
      <c r="H86" s="142">
        <v>382.6</v>
      </c>
      <c r="I86" s="142">
        <v>381.7</v>
      </c>
      <c r="T86"/>
      <c r="U86" s="13">
        <f t="shared" si="16"/>
        <v>42370</v>
      </c>
      <c r="V86" s="14">
        <f t="shared" si="17"/>
        <v>2016</v>
      </c>
      <c r="W86" s="14">
        <f t="shared" si="18"/>
        <v>692620.80000000005</v>
      </c>
      <c r="X86" s="14">
        <f t="shared" si="19"/>
        <v>6957.7</v>
      </c>
      <c r="Y86" s="14">
        <f t="shared" si="20"/>
        <v>6919.2</v>
      </c>
      <c r="Z86" s="14">
        <f t="shared" si="21"/>
        <v>3227</v>
      </c>
      <c r="AA86" s="14">
        <f t="shared" si="22"/>
        <v>3213.9</v>
      </c>
      <c r="AB86" s="14">
        <f t="shared" si="23"/>
        <v>382.6</v>
      </c>
      <c r="AC86" s="14">
        <f t="shared" si="24"/>
        <v>381.7</v>
      </c>
    </row>
    <row r="87" spans="1:29" x14ac:dyDescent="0.2">
      <c r="A87" s="13">
        <v>42401</v>
      </c>
      <c r="B87" s="14">
        <f t="shared" si="15"/>
        <v>2016</v>
      </c>
      <c r="C87">
        <v>692620.80000000005</v>
      </c>
      <c r="D87" s="142">
        <v>6970.6</v>
      </c>
      <c r="E87" s="142">
        <v>6896.8</v>
      </c>
      <c r="F87" s="142">
        <v>3221.1</v>
      </c>
      <c r="G87" s="142">
        <v>3193.2</v>
      </c>
      <c r="H87" s="142">
        <v>384.2</v>
      </c>
      <c r="I87" s="142">
        <v>380.8</v>
      </c>
      <c r="T87"/>
      <c r="U87" s="13">
        <f t="shared" si="16"/>
        <v>42401</v>
      </c>
      <c r="V87" s="14">
        <f t="shared" si="17"/>
        <v>2016</v>
      </c>
      <c r="W87" s="14">
        <f t="shared" si="18"/>
        <v>692620.80000000005</v>
      </c>
      <c r="X87" s="14">
        <f t="shared" si="19"/>
        <v>6970.6</v>
      </c>
      <c r="Y87" s="14">
        <f t="shared" si="20"/>
        <v>6896.8</v>
      </c>
      <c r="Z87" s="14">
        <f t="shared" si="21"/>
        <v>3221.1</v>
      </c>
      <c r="AA87" s="14">
        <f t="shared" si="22"/>
        <v>3193.2</v>
      </c>
      <c r="AB87" s="14">
        <f t="shared" si="23"/>
        <v>384.2</v>
      </c>
      <c r="AC87" s="14">
        <f t="shared" si="24"/>
        <v>380.8</v>
      </c>
    </row>
    <row r="88" spans="1:29" x14ac:dyDescent="0.2">
      <c r="A88" s="13">
        <v>42430</v>
      </c>
      <c r="B88" s="14">
        <f t="shared" si="15"/>
        <v>2016</v>
      </c>
      <c r="C88">
        <v>692620.80000000005</v>
      </c>
      <c r="D88" s="142">
        <v>6978.1</v>
      </c>
      <c r="E88" s="142">
        <v>6872.4</v>
      </c>
      <c r="F88" s="142">
        <v>3210.6</v>
      </c>
      <c r="G88" s="142">
        <v>3165.9</v>
      </c>
      <c r="H88" s="142">
        <v>385.2</v>
      </c>
      <c r="I88" s="142">
        <v>378.9</v>
      </c>
      <c r="T88"/>
      <c r="U88" s="13">
        <f t="shared" si="16"/>
        <v>42430</v>
      </c>
      <c r="V88" s="14">
        <f t="shared" si="17"/>
        <v>2016</v>
      </c>
      <c r="W88" s="14">
        <f t="shared" si="18"/>
        <v>692620.80000000005</v>
      </c>
      <c r="X88" s="14">
        <f t="shared" si="19"/>
        <v>6978.1</v>
      </c>
      <c r="Y88" s="14">
        <f t="shared" si="20"/>
        <v>6872.4</v>
      </c>
      <c r="Z88" s="14">
        <f t="shared" si="21"/>
        <v>3210.6</v>
      </c>
      <c r="AA88" s="14">
        <f t="shared" si="22"/>
        <v>3165.9</v>
      </c>
      <c r="AB88" s="14">
        <f t="shared" si="23"/>
        <v>385.2</v>
      </c>
      <c r="AC88" s="14">
        <f t="shared" si="24"/>
        <v>378.9</v>
      </c>
    </row>
    <row r="89" spans="1:29" x14ac:dyDescent="0.2">
      <c r="A89" s="13">
        <v>42461</v>
      </c>
      <c r="B89" s="14">
        <f t="shared" si="15"/>
        <v>2016</v>
      </c>
      <c r="C89">
        <v>692620.80000000005</v>
      </c>
      <c r="D89" s="142">
        <v>6981.8</v>
      </c>
      <c r="E89" s="142">
        <v>6890.3</v>
      </c>
      <c r="F89" s="142">
        <v>3208.5</v>
      </c>
      <c r="G89" s="142">
        <v>3172.5</v>
      </c>
      <c r="H89" s="142">
        <v>387.9</v>
      </c>
      <c r="I89" s="142">
        <v>383.7</v>
      </c>
      <c r="T89"/>
      <c r="U89" s="13">
        <f t="shared" si="16"/>
        <v>42461</v>
      </c>
      <c r="V89" s="14">
        <f t="shared" si="17"/>
        <v>2016</v>
      </c>
      <c r="W89" s="14">
        <f t="shared" si="18"/>
        <v>692620.80000000005</v>
      </c>
      <c r="X89" s="14">
        <f t="shared" si="19"/>
        <v>6981.8</v>
      </c>
      <c r="Y89" s="14">
        <f t="shared" si="20"/>
        <v>6890.3</v>
      </c>
      <c r="Z89" s="14">
        <f t="shared" si="21"/>
        <v>3208.5</v>
      </c>
      <c r="AA89" s="14">
        <f t="shared" si="22"/>
        <v>3172.5</v>
      </c>
      <c r="AB89" s="14">
        <f t="shared" si="23"/>
        <v>387.9</v>
      </c>
      <c r="AC89" s="14">
        <f t="shared" si="24"/>
        <v>383.7</v>
      </c>
    </row>
    <row r="90" spans="1:29" x14ac:dyDescent="0.2">
      <c r="A90" s="13">
        <v>42491</v>
      </c>
      <c r="B90" s="14">
        <f t="shared" si="15"/>
        <v>2016</v>
      </c>
      <c r="C90">
        <v>692620.80000000005</v>
      </c>
      <c r="D90" s="142">
        <v>6994.4</v>
      </c>
      <c r="E90" s="142">
        <v>6962.5</v>
      </c>
      <c r="F90" s="142">
        <v>3217.7</v>
      </c>
      <c r="G90" s="142">
        <v>3207.8</v>
      </c>
      <c r="H90" s="142">
        <v>383.2</v>
      </c>
      <c r="I90" s="142">
        <v>382.3</v>
      </c>
      <c r="T90"/>
      <c r="U90" s="13">
        <f t="shared" si="16"/>
        <v>42491</v>
      </c>
      <c r="V90" s="14">
        <f t="shared" si="17"/>
        <v>2016</v>
      </c>
      <c r="W90" s="14">
        <f t="shared" si="18"/>
        <v>692620.80000000005</v>
      </c>
      <c r="X90" s="14">
        <f t="shared" si="19"/>
        <v>6994.4</v>
      </c>
      <c r="Y90" s="14">
        <f t="shared" si="20"/>
        <v>6962.5</v>
      </c>
      <c r="Z90" s="14">
        <f t="shared" si="21"/>
        <v>3217.7</v>
      </c>
      <c r="AA90" s="14">
        <f t="shared" si="22"/>
        <v>3207.8</v>
      </c>
      <c r="AB90" s="14">
        <f t="shared" si="23"/>
        <v>383.2</v>
      </c>
      <c r="AC90" s="14">
        <f t="shared" si="24"/>
        <v>382.3</v>
      </c>
    </row>
    <row r="91" spans="1:29" x14ac:dyDescent="0.2">
      <c r="A91" s="13">
        <v>42522</v>
      </c>
      <c r="B91" s="14">
        <f t="shared" si="15"/>
        <v>2016</v>
      </c>
      <c r="C91">
        <v>692620.80000000005</v>
      </c>
      <c r="D91" s="142">
        <v>7001.9</v>
      </c>
      <c r="E91" s="142">
        <v>7047.3</v>
      </c>
      <c r="F91" s="142">
        <v>3230.3</v>
      </c>
      <c r="G91" s="142">
        <v>3251.8</v>
      </c>
      <c r="H91" s="142">
        <v>382.1</v>
      </c>
      <c r="I91" s="142">
        <v>384.6</v>
      </c>
      <c r="T91"/>
      <c r="U91" s="13">
        <f t="shared" si="16"/>
        <v>42522</v>
      </c>
      <c r="V91" s="14">
        <f t="shared" si="17"/>
        <v>2016</v>
      </c>
      <c r="W91" s="14">
        <f t="shared" si="18"/>
        <v>692620.80000000005</v>
      </c>
      <c r="X91" s="14">
        <f t="shared" si="19"/>
        <v>7001.9</v>
      </c>
      <c r="Y91" s="14">
        <f t="shared" si="20"/>
        <v>7047.3</v>
      </c>
      <c r="Z91" s="14">
        <f t="shared" si="21"/>
        <v>3230.3</v>
      </c>
      <c r="AA91" s="14">
        <f t="shared" si="22"/>
        <v>3251.8</v>
      </c>
      <c r="AB91" s="14">
        <f t="shared" si="23"/>
        <v>382.1</v>
      </c>
      <c r="AC91" s="14">
        <f t="shared" si="24"/>
        <v>384.6</v>
      </c>
    </row>
    <row r="92" spans="1:29" x14ac:dyDescent="0.2">
      <c r="A92" s="13">
        <v>42552</v>
      </c>
      <c r="B92" s="14">
        <f t="shared" si="15"/>
        <v>2016</v>
      </c>
      <c r="C92">
        <v>692620.80000000005</v>
      </c>
      <c r="D92" s="142">
        <v>6995.7</v>
      </c>
      <c r="E92" s="142">
        <v>7090.8</v>
      </c>
      <c r="F92" s="142">
        <v>3229.4</v>
      </c>
      <c r="G92" s="142">
        <v>3265.5</v>
      </c>
      <c r="H92" s="142">
        <v>379.1</v>
      </c>
      <c r="I92" s="142">
        <v>382.2</v>
      </c>
      <c r="T92"/>
      <c r="U92" s="13">
        <f t="shared" si="16"/>
        <v>42552</v>
      </c>
      <c r="V92" s="14">
        <f t="shared" si="17"/>
        <v>2016</v>
      </c>
      <c r="W92" s="14">
        <f t="shared" si="18"/>
        <v>692620.80000000005</v>
      </c>
      <c r="X92" s="14">
        <f t="shared" si="19"/>
        <v>6995.7</v>
      </c>
      <c r="Y92" s="14">
        <f t="shared" si="20"/>
        <v>7090.8</v>
      </c>
      <c r="Z92" s="14">
        <f t="shared" si="21"/>
        <v>3229.4</v>
      </c>
      <c r="AA92" s="14">
        <f t="shared" si="22"/>
        <v>3265.5</v>
      </c>
      <c r="AB92" s="14">
        <f t="shared" si="23"/>
        <v>379.1</v>
      </c>
      <c r="AC92" s="14">
        <f t="shared" si="24"/>
        <v>382.2</v>
      </c>
    </row>
    <row r="93" spans="1:29" x14ac:dyDescent="0.2">
      <c r="A93" s="13">
        <v>42583</v>
      </c>
      <c r="B93" s="14">
        <f t="shared" si="15"/>
        <v>2016</v>
      </c>
      <c r="C93">
        <v>692620.80000000005</v>
      </c>
      <c r="D93" s="142">
        <v>6990.6</v>
      </c>
      <c r="E93" s="142">
        <v>7083.3</v>
      </c>
      <c r="F93" s="142">
        <v>3224.8</v>
      </c>
      <c r="G93" s="142">
        <v>3263</v>
      </c>
      <c r="H93" s="142">
        <v>379.5</v>
      </c>
      <c r="I93" s="142">
        <v>380.6</v>
      </c>
      <c r="T93"/>
      <c r="U93" s="13">
        <f t="shared" si="16"/>
        <v>42583</v>
      </c>
      <c r="V93" s="14">
        <f t="shared" si="17"/>
        <v>2016</v>
      </c>
      <c r="W93" s="14">
        <f t="shared" si="18"/>
        <v>692620.80000000005</v>
      </c>
      <c r="X93" s="14">
        <f t="shared" si="19"/>
        <v>6990.6</v>
      </c>
      <c r="Y93" s="14">
        <f t="shared" si="20"/>
        <v>7083.3</v>
      </c>
      <c r="Z93" s="14">
        <f t="shared" si="21"/>
        <v>3224.8</v>
      </c>
      <c r="AA93" s="14">
        <f t="shared" si="22"/>
        <v>3263</v>
      </c>
      <c r="AB93" s="14">
        <f t="shared" si="23"/>
        <v>379.5</v>
      </c>
      <c r="AC93" s="14">
        <f t="shared" si="24"/>
        <v>380.6</v>
      </c>
    </row>
    <row r="94" spans="1:29" x14ac:dyDescent="0.2">
      <c r="A94" s="13">
        <v>42614</v>
      </c>
      <c r="B94" s="14">
        <f t="shared" si="15"/>
        <v>2016</v>
      </c>
      <c r="C94">
        <v>692620.80000000005</v>
      </c>
      <c r="D94" s="142">
        <v>6988.9</v>
      </c>
      <c r="E94" s="142">
        <v>7037</v>
      </c>
      <c r="F94" s="142">
        <v>3216.9</v>
      </c>
      <c r="G94" s="142">
        <v>3236.1</v>
      </c>
      <c r="H94" s="142">
        <v>382.3</v>
      </c>
      <c r="I94" s="142">
        <v>381.7</v>
      </c>
      <c r="T94"/>
      <c r="U94" s="13">
        <f t="shared" si="16"/>
        <v>42614</v>
      </c>
      <c r="V94" s="14">
        <f t="shared" si="17"/>
        <v>2016</v>
      </c>
      <c r="W94" s="14">
        <f t="shared" si="18"/>
        <v>692620.80000000005</v>
      </c>
      <c r="X94" s="14">
        <f t="shared" si="19"/>
        <v>6988.9</v>
      </c>
      <c r="Y94" s="14">
        <f t="shared" si="20"/>
        <v>7037</v>
      </c>
      <c r="Z94" s="14">
        <f t="shared" si="21"/>
        <v>3216.9</v>
      </c>
      <c r="AA94" s="14">
        <f t="shared" si="22"/>
        <v>3236.1</v>
      </c>
      <c r="AB94" s="14">
        <f t="shared" si="23"/>
        <v>382.3</v>
      </c>
      <c r="AC94" s="14">
        <f t="shared" si="24"/>
        <v>381.7</v>
      </c>
    </row>
    <row r="95" spans="1:29" x14ac:dyDescent="0.2">
      <c r="A95" s="13">
        <v>42644</v>
      </c>
      <c r="B95" s="14">
        <f t="shared" si="15"/>
        <v>2016</v>
      </c>
      <c r="C95">
        <v>692620.80000000005</v>
      </c>
      <c r="D95" s="142">
        <v>7006.2</v>
      </c>
      <c r="E95" s="142">
        <v>7033.4</v>
      </c>
      <c r="F95" s="142">
        <v>3209.8</v>
      </c>
      <c r="G95" s="142">
        <v>3217.5</v>
      </c>
      <c r="H95" s="142">
        <v>386.2</v>
      </c>
      <c r="I95" s="142">
        <v>384.6</v>
      </c>
      <c r="T95"/>
      <c r="U95" s="13">
        <f t="shared" si="16"/>
        <v>42644</v>
      </c>
      <c r="V95" s="14">
        <f t="shared" si="17"/>
        <v>2016</v>
      </c>
      <c r="W95" s="14">
        <f t="shared" si="18"/>
        <v>692620.80000000005</v>
      </c>
      <c r="X95" s="14">
        <f t="shared" si="19"/>
        <v>7006.2</v>
      </c>
      <c r="Y95" s="14">
        <f t="shared" si="20"/>
        <v>7033.4</v>
      </c>
      <c r="Z95" s="14">
        <f t="shared" si="21"/>
        <v>3209.8</v>
      </c>
      <c r="AA95" s="14">
        <f t="shared" si="22"/>
        <v>3217.5</v>
      </c>
      <c r="AB95" s="14">
        <f t="shared" si="23"/>
        <v>386.2</v>
      </c>
      <c r="AC95" s="14">
        <f t="shared" si="24"/>
        <v>384.6</v>
      </c>
    </row>
    <row r="96" spans="1:29" x14ac:dyDescent="0.2">
      <c r="A96" s="13">
        <v>42675</v>
      </c>
      <c r="B96" s="14">
        <f t="shared" si="15"/>
        <v>2016</v>
      </c>
      <c r="C96">
        <v>692620.80000000005</v>
      </c>
      <c r="D96" s="142">
        <v>7018.5</v>
      </c>
      <c r="E96" s="142">
        <v>7026.9</v>
      </c>
      <c r="F96" s="142">
        <v>3207.3</v>
      </c>
      <c r="G96" s="142">
        <v>3203.3</v>
      </c>
      <c r="H96" s="142">
        <v>392.2</v>
      </c>
      <c r="I96" s="142">
        <v>391.8</v>
      </c>
      <c r="T96"/>
      <c r="U96" s="13">
        <f t="shared" si="16"/>
        <v>42675</v>
      </c>
      <c r="V96" s="14">
        <f t="shared" si="17"/>
        <v>2016</v>
      </c>
      <c r="W96" s="14">
        <f t="shared" si="18"/>
        <v>692620.80000000005</v>
      </c>
      <c r="X96" s="14">
        <f t="shared" si="19"/>
        <v>7018.5</v>
      </c>
      <c r="Y96" s="14">
        <f t="shared" si="20"/>
        <v>7026.9</v>
      </c>
      <c r="Z96" s="14">
        <f t="shared" si="21"/>
        <v>3207.3</v>
      </c>
      <c r="AA96" s="14">
        <f t="shared" si="22"/>
        <v>3203.3</v>
      </c>
      <c r="AB96" s="14">
        <f t="shared" si="23"/>
        <v>392.2</v>
      </c>
      <c r="AC96" s="14">
        <f t="shared" si="24"/>
        <v>391.8</v>
      </c>
    </row>
    <row r="97" spans="1:29" x14ac:dyDescent="0.2">
      <c r="A97" s="13">
        <v>42705</v>
      </c>
      <c r="B97" s="14">
        <f t="shared" si="15"/>
        <v>2016</v>
      </c>
      <c r="C97">
        <v>692620.80000000005</v>
      </c>
      <c r="D97" s="142">
        <v>7028.8</v>
      </c>
      <c r="E97" s="142">
        <v>7041.6</v>
      </c>
      <c r="F97" s="142">
        <v>3203.9</v>
      </c>
      <c r="G97" s="142">
        <v>3206.3</v>
      </c>
      <c r="H97" s="142">
        <v>397.1</v>
      </c>
      <c r="I97" s="142">
        <v>398</v>
      </c>
      <c r="T97"/>
      <c r="U97" s="13">
        <f t="shared" si="16"/>
        <v>42705</v>
      </c>
      <c r="V97" s="14">
        <f t="shared" si="17"/>
        <v>2016</v>
      </c>
      <c r="W97" s="14">
        <f t="shared" si="18"/>
        <v>692620.80000000005</v>
      </c>
      <c r="X97" s="14">
        <f t="shared" si="19"/>
        <v>7028.8</v>
      </c>
      <c r="Y97" s="14">
        <f t="shared" si="20"/>
        <v>7041.6</v>
      </c>
      <c r="Z97" s="14">
        <f t="shared" si="21"/>
        <v>3203.9</v>
      </c>
      <c r="AA97" s="14">
        <f t="shared" si="22"/>
        <v>3206.3</v>
      </c>
      <c r="AB97" s="14">
        <f t="shared" si="23"/>
        <v>397.1</v>
      </c>
      <c r="AC97" s="14">
        <f t="shared" si="24"/>
        <v>398</v>
      </c>
    </row>
    <row r="98" spans="1:29" x14ac:dyDescent="0.2">
      <c r="A98" s="13">
        <v>42736</v>
      </c>
      <c r="B98" s="14">
        <f t="shared" si="15"/>
        <v>2017</v>
      </c>
      <c r="C98">
        <v>713254.1</v>
      </c>
      <c r="D98" s="142">
        <v>7045.6</v>
      </c>
      <c r="E98" s="142">
        <v>7018.6</v>
      </c>
      <c r="F98" s="142">
        <v>3213.3</v>
      </c>
      <c r="G98" s="142">
        <v>3203.7</v>
      </c>
      <c r="H98" s="142">
        <v>398.1</v>
      </c>
      <c r="I98" s="142">
        <v>397.6</v>
      </c>
      <c r="T98"/>
      <c r="U98" s="13">
        <f t="shared" si="16"/>
        <v>42736</v>
      </c>
      <c r="V98" s="14">
        <f t="shared" si="17"/>
        <v>2017</v>
      </c>
      <c r="W98" s="14">
        <f t="shared" si="18"/>
        <v>713254.1</v>
      </c>
      <c r="X98" s="14">
        <f t="shared" si="19"/>
        <v>7045.6</v>
      </c>
      <c r="Y98" s="14">
        <f t="shared" si="20"/>
        <v>7018.6</v>
      </c>
      <c r="Z98" s="14">
        <f t="shared" si="21"/>
        <v>3213.3</v>
      </c>
      <c r="AA98" s="14">
        <f t="shared" si="22"/>
        <v>3203.7</v>
      </c>
      <c r="AB98" s="14">
        <f t="shared" si="23"/>
        <v>398.1</v>
      </c>
      <c r="AC98" s="14">
        <f t="shared" si="24"/>
        <v>397.6</v>
      </c>
    </row>
    <row r="99" spans="1:29" x14ac:dyDescent="0.2">
      <c r="A99" s="13">
        <v>42767</v>
      </c>
      <c r="B99" s="14">
        <f t="shared" si="15"/>
        <v>2017</v>
      </c>
      <c r="C99">
        <v>713254.1</v>
      </c>
      <c r="D99" s="142">
        <v>7060.7</v>
      </c>
      <c r="E99" s="142">
        <v>6996</v>
      </c>
      <c r="F99" s="142">
        <v>3230.3</v>
      </c>
      <c r="G99" s="142">
        <v>3206.5</v>
      </c>
      <c r="H99" s="142">
        <v>398.6</v>
      </c>
      <c r="I99" s="142">
        <v>396.1</v>
      </c>
      <c r="T99"/>
      <c r="U99" s="13">
        <f t="shared" si="16"/>
        <v>42767</v>
      </c>
      <c r="V99" s="14">
        <f t="shared" si="17"/>
        <v>2017</v>
      </c>
      <c r="W99" s="14">
        <f t="shared" si="18"/>
        <v>713254.1</v>
      </c>
      <c r="X99" s="14">
        <f t="shared" si="19"/>
        <v>7060.7</v>
      </c>
      <c r="Y99" s="14">
        <f t="shared" si="20"/>
        <v>6996</v>
      </c>
      <c r="Z99" s="14">
        <f t="shared" si="21"/>
        <v>3230.3</v>
      </c>
      <c r="AA99" s="14">
        <f t="shared" si="22"/>
        <v>3206.5</v>
      </c>
      <c r="AB99" s="14">
        <f t="shared" si="23"/>
        <v>398.6</v>
      </c>
      <c r="AC99" s="14">
        <f t="shared" si="24"/>
        <v>396.1</v>
      </c>
    </row>
    <row r="100" spans="1:29" x14ac:dyDescent="0.2">
      <c r="A100" s="13">
        <v>42795</v>
      </c>
      <c r="B100" s="14">
        <f t="shared" si="15"/>
        <v>2017</v>
      </c>
      <c r="C100">
        <v>713254.1</v>
      </c>
      <c r="D100" s="142">
        <v>7074.2</v>
      </c>
      <c r="E100" s="142">
        <v>6972</v>
      </c>
      <c r="F100" s="142">
        <v>3247.6</v>
      </c>
      <c r="G100" s="142">
        <v>3204.7</v>
      </c>
      <c r="H100" s="142">
        <v>402</v>
      </c>
      <c r="I100" s="142">
        <v>396.5</v>
      </c>
      <c r="T100"/>
      <c r="U100" s="13">
        <f t="shared" si="16"/>
        <v>42795</v>
      </c>
      <c r="V100" s="14">
        <f t="shared" si="17"/>
        <v>2017</v>
      </c>
      <c r="W100" s="14">
        <f t="shared" si="18"/>
        <v>713254.1</v>
      </c>
      <c r="X100" s="14">
        <f t="shared" si="19"/>
        <v>7074.2</v>
      </c>
      <c r="Y100" s="14">
        <f t="shared" si="20"/>
        <v>6972</v>
      </c>
      <c r="Z100" s="14">
        <f t="shared" si="21"/>
        <v>3247.6</v>
      </c>
      <c r="AA100" s="14">
        <f t="shared" si="22"/>
        <v>3204.7</v>
      </c>
      <c r="AB100" s="14">
        <f t="shared" si="23"/>
        <v>402</v>
      </c>
      <c r="AC100" s="14">
        <f t="shared" si="24"/>
        <v>396.5</v>
      </c>
    </row>
    <row r="101" spans="1:29" x14ac:dyDescent="0.2">
      <c r="A101" s="13">
        <v>42826</v>
      </c>
      <c r="B101" s="14">
        <f t="shared" si="15"/>
        <v>2017</v>
      </c>
      <c r="C101">
        <v>713254.1</v>
      </c>
      <c r="D101" s="142">
        <v>7074.8</v>
      </c>
      <c r="E101" s="142">
        <v>6982.8</v>
      </c>
      <c r="F101" s="142">
        <v>3257.7</v>
      </c>
      <c r="G101" s="142">
        <v>3222.4</v>
      </c>
      <c r="H101" s="142">
        <v>411</v>
      </c>
      <c r="I101" s="142">
        <v>406.8</v>
      </c>
      <c r="T101"/>
      <c r="U101" s="13">
        <f t="shared" si="16"/>
        <v>42826</v>
      </c>
      <c r="V101" s="14">
        <f t="shared" si="17"/>
        <v>2017</v>
      </c>
      <c r="W101" s="14">
        <f t="shared" si="18"/>
        <v>713254.1</v>
      </c>
      <c r="X101" s="14">
        <f t="shared" si="19"/>
        <v>7074.8</v>
      </c>
      <c r="Y101" s="14">
        <f t="shared" si="20"/>
        <v>6982.8</v>
      </c>
      <c r="Z101" s="14">
        <f t="shared" si="21"/>
        <v>3257.7</v>
      </c>
      <c r="AA101" s="14">
        <f t="shared" si="22"/>
        <v>3222.4</v>
      </c>
      <c r="AB101" s="14">
        <f t="shared" si="23"/>
        <v>411</v>
      </c>
      <c r="AC101" s="14">
        <f t="shared" si="24"/>
        <v>406.8</v>
      </c>
    </row>
    <row r="102" spans="1:29" x14ac:dyDescent="0.2">
      <c r="A102" s="13">
        <v>42856</v>
      </c>
      <c r="B102" s="14">
        <f t="shared" si="15"/>
        <v>2017</v>
      </c>
      <c r="C102">
        <v>713254.1</v>
      </c>
      <c r="D102" s="142">
        <v>7080.7</v>
      </c>
      <c r="E102" s="142">
        <v>7047.4</v>
      </c>
      <c r="F102" s="142">
        <v>3266.8</v>
      </c>
      <c r="G102" s="142">
        <v>3255.9</v>
      </c>
      <c r="H102" s="142">
        <v>416.7</v>
      </c>
      <c r="I102" s="142">
        <v>414.8</v>
      </c>
      <c r="T102"/>
      <c r="U102" s="13">
        <f t="shared" si="16"/>
        <v>42856</v>
      </c>
      <c r="V102" s="14">
        <f t="shared" si="17"/>
        <v>2017</v>
      </c>
      <c r="W102" s="14">
        <f t="shared" si="18"/>
        <v>713254.1</v>
      </c>
      <c r="X102" s="14">
        <f t="shared" si="19"/>
        <v>7080.7</v>
      </c>
      <c r="Y102" s="14">
        <f t="shared" si="20"/>
        <v>7047.4</v>
      </c>
      <c r="Z102" s="14">
        <f t="shared" si="21"/>
        <v>3266.8</v>
      </c>
      <c r="AA102" s="14">
        <f t="shared" si="22"/>
        <v>3255.9</v>
      </c>
      <c r="AB102" s="14">
        <f t="shared" si="23"/>
        <v>416.7</v>
      </c>
      <c r="AC102" s="14">
        <f t="shared" si="24"/>
        <v>414.8</v>
      </c>
    </row>
    <row r="103" spans="1:29" x14ac:dyDescent="0.2">
      <c r="A103" s="13">
        <v>42887</v>
      </c>
      <c r="B103" s="14">
        <f t="shared" si="15"/>
        <v>2017</v>
      </c>
      <c r="C103">
        <v>713254.1</v>
      </c>
      <c r="D103" s="142">
        <v>7085.4</v>
      </c>
      <c r="E103" s="142">
        <v>7129.6</v>
      </c>
      <c r="F103" s="142">
        <v>3268.7</v>
      </c>
      <c r="G103" s="142">
        <v>3289.1</v>
      </c>
      <c r="H103" s="142">
        <v>417.8</v>
      </c>
      <c r="I103" s="142">
        <v>419.3</v>
      </c>
      <c r="T103"/>
      <c r="U103" s="13">
        <f t="shared" si="16"/>
        <v>42887</v>
      </c>
      <c r="V103" s="14">
        <f t="shared" si="17"/>
        <v>2017</v>
      </c>
      <c r="W103" s="14">
        <f t="shared" si="18"/>
        <v>713254.1</v>
      </c>
      <c r="X103" s="14">
        <f t="shared" si="19"/>
        <v>7085.4</v>
      </c>
      <c r="Y103" s="14">
        <f t="shared" si="20"/>
        <v>7129.6</v>
      </c>
      <c r="Z103" s="14">
        <f t="shared" si="21"/>
        <v>3268.7</v>
      </c>
      <c r="AA103" s="14">
        <f t="shared" si="22"/>
        <v>3289.1</v>
      </c>
      <c r="AB103" s="14">
        <f t="shared" si="23"/>
        <v>417.8</v>
      </c>
      <c r="AC103" s="14">
        <f t="shared" si="24"/>
        <v>419.3</v>
      </c>
    </row>
    <row r="104" spans="1:29" x14ac:dyDescent="0.2">
      <c r="A104" s="13">
        <v>42917</v>
      </c>
      <c r="B104" s="14">
        <f t="shared" si="15"/>
        <v>2017</v>
      </c>
      <c r="C104">
        <v>713254.1</v>
      </c>
      <c r="D104" s="142">
        <v>7099.9</v>
      </c>
      <c r="E104" s="142">
        <v>7195</v>
      </c>
      <c r="F104" s="142">
        <v>3270</v>
      </c>
      <c r="G104" s="142">
        <v>3308.7</v>
      </c>
      <c r="H104" s="142">
        <v>421.3</v>
      </c>
      <c r="I104" s="142">
        <v>422.9</v>
      </c>
      <c r="T104"/>
      <c r="U104" s="13">
        <f t="shared" si="16"/>
        <v>42917</v>
      </c>
      <c r="V104" s="14">
        <f t="shared" si="17"/>
        <v>2017</v>
      </c>
      <c r="W104" s="14">
        <f t="shared" si="18"/>
        <v>713254.1</v>
      </c>
      <c r="X104" s="14">
        <f t="shared" si="19"/>
        <v>7099.9</v>
      </c>
      <c r="Y104" s="14">
        <f t="shared" si="20"/>
        <v>7195</v>
      </c>
      <c r="Z104" s="14">
        <f t="shared" si="21"/>
        <v>3270</v>
      </c>
      <c r="AA104" s="14">
        <f t="shared" si="22"/>
        <v>3308.7</v>
      </c>
      <c r="AB104" s="14">
        <f t="shared" si="23"/>
        <v>421.3</v>
      </c>
      <c r="AC104" s="14">
        <f t="shared" si="24"/>
        <v>422.9</v>
      </c>
    </row>
    <row r="105" spans="1:29" x14ac:dyDescent="0.2">
      <c r="A105" s="13">
        <v>42948</v>
      </c>
      <c r="B105" s="14">
        <f t="shared" si="15"/>
        <v>2017</v>
      </c>
      <c r="C105">
        <v>713254.1</v>
      </c>
      <c r="D105" s="142">
        <v>7121.3</v>
      </c>
      <c r="E105" s="142">
        <v>7213.7</v>
      </c>
      <c r="F105" s="142">
        <v>3278.6</v>
      </c>
      <c r="G105" s="142">
        <v>3315.2</v>
      </c>
      <c r="H105" s="142">
        <v>427.8</v>
      </c>
      <c r="I105" s="142">
        <v>429.1</v>
      </c>
      <c r="T105"/>
      <c r="U105" s="13">
        <f t="shared" si="16"/>
        <v>42948</v>
      </c>
      <c r="V105" s="14">
        <f t="shared" si="17"/>
        <v>2017</v>
      </c>
      <c r="W105" s="14">
        <f t="shared" si="18"/>
        <v>713254.1</v>
      </c>
      <c r="X105" s="14">
        <f t="shared" si="19"/>
        <v>7121.3</v>
      </c>
      <c r="Y105" s="14">
        <f t="shared" si="20"/>
        <v>7213.7</v>
      </c>
      <c r="Z105" s="14">
        <f t="shared" si="21"/>
        <v>3278.6</v>
      </c>
      <c r="AA105" s="14">
        <f t="shared" si="22"/>
        <v>3315.2</v>
      </c>
      <c r="AB105" s="14">
        <f t="shared" si="23"/>
        <v>427.8</v>
      </c>
      <c r="AC105" s="14">
        <f t="shared" si="24"/>
        <v>429.1</v>
      </c>
    </row>
    <row r="106" spans="1:29" x14ac:dyDescent="0.2">
      <c r="A106" s="13">
        <v>42979</v>
      </c>
      <c r="B106" s="14">
        <f t="shared" si="15"/>
        <v>2017</v>
      </c>
      <c r="C106">
        <v>713254.1</v>
      </c>
      <c r="D106" s="142">
        <v>7150.1</v>
      </c>
      <c r="E106" s="142">
        <v>7197</v>
      </c>
      <c r="F106" s="142">
        <v>3297.7</v>
      </c>
      <c r="G106" s="142">
        <v>3313.7</v>
      </c>
      <c r="H106" s="142">
        <v>432.9</v>
      </c>
      <c r="I106" s="142">
        <v>432.4</v>
      </c>
      <c r="T106"/>
      <c r="U106" s="13">
        <f t="shared" si="16"/>
        <v>42979</v>
      </c>
      <c r="V106" s="14">
        <f t="shared" si="17"/>
        <v>2017</v>
      </c>
      <c r="W106" s="14">
        <f t="shared" si="18"/>
        <v>713254.1</v>
      </c>
      <c r="X106" s="14">
        <f t="shared" si="19"/>
        <v>7150.1</v>
      </c>
      <c r="Y106" s="14">
        <f t="shared" si="20"/>
        <v>7197</v>
      </c>
      <c r="Z106" s="14">
        <f t="shared" si="21"/>
        <v>3297.7</v>
      </c>
      <c r="AA106" s="14">
        <f t="shared" si="22"/>
        <v>3313.7</v>
      </c>
      <c r="AB106" s="14">
        <f t="shared" si="23"/>
        <v>432.9</v>
      </c>
      <c r="AC106" s="14">
        <f t="shared" si="24"/>
        <v>432.4</v>
      </c>
    </row>
    <row r="107" spans="1:29" x14ac:dyDescent="0.2">
      <c r="A107" s="13">
        <v>43009</v>
      </c>
      <c r="B107" s="14">
        <f t="shared" si="15"/>
        <v>2017</v>
      </c>
      <c r="C107">
        <v>713254.1</v>
      </c>
      <c r="D107" s="142">
        <v>7170.5</v>
      </c>
      <c r="E107" s="142">
        <v>7193.7</v>
      </c>
      <c r="F107" s="142">
        <v>3320.8</v>
      </c>
      <c r="G107" s="142">
        <v>3320.5</v>
      </c>
      <c r="H107" s="142">
        <v>430.7</v>
      </c>
      <c r="I107" s="142">
        <v>430.3</v>
      </c>
      <c r="T107"/>
      <c r="U107" s="13">
        <f t="shared" si="16"/>
        <v>43009</v>
      </c>
      <c r="V107" s="14">
        <f t="shared" si="17"/>
        <v>2017</v>
      </c>
      <c r="W107" s="14">
        <f t="shared" si="18"/>
        <v>713254.1</v>
      </c>
      <c r="X107" s="14">
        <f t="shared" si="19"/>
        <v>7170.5</v>
      </c>
      <c r="Y107" s="14">
        <f t="shared" si="20"/>
        <v>7193.7</v>
      </c>
      <c r="Z107" s="14">
        <f t="shared" si="21"/>
        <v>3320.8</v>
      </c>
      <c r="AA107" s="14">
        <f t="shared" si="22"/>
        <v>3320.5</v>
      </c>
      <c r="AB107" s="14">
        <f t="shared" si="23"/>
        <v>430.7</v>
      </c>
      <c r="AC107" s="14">
        <f t="shared" si="24"/>
        <v>430.3</v>
      </c>
    </row>
    <row r="108" spans="1:29" x14ac:dyDescent="0.2">
      <c r="A108" s="13">
        <v>43040</v>
      </c>
      <c r="B108" s="14">
        <f t="shared" si="15"/>
        <v>2017</v>
      </c>
      <c r="C108">
        <v>713254.1</v>
      </c>
      <c r="D108" s="142">
        <v>7189.6</v>
      </c>
      <c r="E108" s="142">
        <v>7194.2</v>
      </c>
      <c r="F108" s="142">
        <v>3335.4</v>
      </c>
      <c r="G108" s="142">
        <v>3326.2</v>
      </c>
      <c r="H108" s="142">
        <v>426.2</v>
      </c>
      <c r="I108" s="142">
        <v>426.2</v>
      </c>
      <c r="T108"/>
      <c r="U108" s="13">
        <f t="shared" si="16"/>
        <v>43040</v>
      </c>
      <c r="V108" s="14">
        <f t="shared" si="17"/>
        <v>2017</v>
      </c>
      <c r="W108" s="14">
        <f t="shared" si="18"/>
        <v>713254.1</v>
      </c>
      <c r="X108" s="14">
        <f t="shared" si="19"/>
        <v>7189.6</v>
      </c>
      <c r="Y108" s="14">
        <f t="shared" si="20"/>
        <v>7194.2</v>
      </c>
      <c r="Z108" s="14">
        <f t="shared" si="21"/>
        <v>3335.4</v>
      </c>
      <c r="AA108" s="14">
        <f t="shared" si="22"/>
        <v>3326.2</v>
      </c>
      <c r="AB108" s="14">
        <f t="shared" si="23"/>
        <v>426.2</v>
      </c>
      <c r="AC108" s="14">
        <f t="shared" si="24"/>
        <v>426.2</v>
      </c>
    </row>
    <row r="109" spans="1:29" x14ac:dyDescent="0.2">
      <c r="A109" s="13">
        <v>43070</v>
      </c>
      <c r="B109" s="14">
        <f t="shared" si="15"/>
        <v>2017</v>
      </c>
      <c r="C109">
        <v>713254.1</v>
      </c>
      <c r="D109" s="142">
        <v>7203.1</v>
      </c>
      <c r="E109" s="142">
        <v>7213.4</v>
      </c>
      <c r="F109" s="142">
        <v>3352.3</v>
      </c>
      <c r="G109" s="142">
        <v>3351</v>
      </c>
      <c r="H109" s="142">
        <v>421.4</v>
      </c>
      <c r="I109" s="142">
        <v>423.3</v>
      </c>
      <c r="T109"/>
      <c r="U109" s="13">
        <f t="shared" si="16"/>
        <v>43070</v>
      </c>
      <c r="V109" s="14">
        <f t="shared" si="17"/>
        <v>2017</v>
      </c>
      <c r="W109" s="14">
        <f t="shared" si="18"/>
        <v>713254.1</v>
      </c>
      <c r="X109" s="14">
        <f t="shared" si="19"/>
        <v>7203.1</v>
      </c>
      <c r="Y109" s="14">
        <f t="shared" si="20"/>
        <v>7213.4</v>
      </c>
      <c r="Z109" s="14">
        <f t="shared" si="21"/>
        <v>3352.3</v>
      </c>
      <c r="AA109" s="14">
        <f t="shared" si="22"/>
        <v>3351</v>
      </c>
      <c r="AB109" s="14">
        <f t="shared" si="23"/>
        <v>421.4</v>
      </c>
      <c r="AC109" s="14">
        <f t="shared" si="24"/>
        <v>423.3</v>
      </c>
    </row>
    <row r="110" spans="1:29" x14ac:dyDescent="0.2">
      <c r="A110" s="13">
        <v>43101</v>
      </c>
      <c r="B110" s="14">
        <f t="shared" si="15"/>
        <v>2018</v>
      </c>
      <c r="C110">
        <v>730276.2</v>
      </c>
      <c r="D110" s="142">
        <v>7199.8</v>
      </c>
      <c r="E110" s="142">
        <v>7172.6</v>
      </c>
      <c r="F110" s="142">
        <v>3357.1</v>
      </c>
      <c r="G110" s="142">
        <v>3347.1</v>
      </c>
      <c r="H110" s="142">
        <v>420.4</v>
      </c>
      <c r="I110" s="142">
        <v>420.7</v>
      </c>
      <c r="T110"/>
      <c r="U110" s="13">
        <f t="shared" si="16"/>
        <v>43101</v>
      </c>
      <c r="V110" s="14">
        <f t="shared" si="17"/>
        <v>2018</v>
      </c>
      <c r="W110" s="14">
        <f t="shared" si="18"/>
        <v>730276.2</v>
      </c>
      <c r="X110" s="14">
        <f t="shared" si="19"/>
        <v>7199.8</v>
      </c>
      <c r="Y110" s="14">
        <f t="shared" si="20"/>
        <v>7172.6</v>
      </c>
      <c r="Z110" s="14">
        <f t="shared" si="21"/>
        <v>3357.1</v>
      </c>
      <c r="AA110" s="14">
        <f t="shared" si="22"/>
        <v>3347.1</v>
      </c>
      <c r="AB110" s="14">
        <f t="shared" si="23"/>
        <v>420.4</v>
      </c>
      <c r="AC110" s="14">
        <f t="shared" si="24"/>
        <v>420.7</v>
      </c>
    </row>
    <row r="111" spans="1:29" x14ac:dyDescent="0.2">
      <c r="A111" s="13">
        <v>43132</v>
      </c>
      <c r="B111" s="14">
        <f t="shared" si="15"/>
        <v>2018</v>
      </c>
      <c r="C111">
        <v>730276.2</v>
      </c>
      <c r="D111" s="142">
        <v>7189.2</v>
      </c>
      <c r="E111" s="142">
        <v>7125.8</v>
      </c>
      <c r="F111" s="142">
        <v>3356.1</v>
      </c>
      <c r="G111" s="142">
        <v>3334.6</v>
      </c>
      <c r="H111" s="142">
        <v>415.9</v>
      </c>
      <c r="I111" s="142">
        <v>413.8</v>
      </c>
      <c r="T111"/>
      <c r="U111" s="13">
        <f t="shared" si="16"/>
        <v>43132</v>
      </c>
      <c r="V111" s="14">
        <f t="shared" si="17"/>
        <v>2018</v>
      </c>
      <c r="W111" s="14">
        <f t="shared" si="18"/>
        <v>730276.2</v>
      </c>
      <c r="X111" s="14">
        <f t="shared" si="19"/>
        <v>7189.2</v>
      </c>
      <c r="Y111" s="14">
        <f t="shared" si="20"/>
        <v>7125.8</v>
      </c>
      <c r="Z111" s="14">
        <f t="shared" si="21"/>
        <v>3356.1</v>
      </c>
      <c r="AA111" s="14">
        <f t="shared" si="22"/>
        <v>3334.6</v>
      </c>
      <c r="AB111" s="14">
        <f t="shared" si="23"/>
        <v>415.9</v>
      </c>
      <c r="AC111" s="14">
        <f t="shared" si="24"/>
        <v>413.8</v>
      </c>
    </row>
    <row r="112" spans="1:29" x14ac:dyDescent="0.2">
      <c r="A112" s="13">
        <v>43160</v>
      </c>
      <c r="B112" s="14">
        <f t="shared" si="15"/>
        <v>2018</v>
      </c>
      <c r="C112">
        <v>730276.2</v>
      </c>
      <c r="D112" s="142">
        <v>7185</v>
      </c>
      <c r="E112" s="142">
        <v>7082.3</v>
      </c>
      <c r="F112" s="142">
        <v>3345.3</v>
      </c>
      <c r="G112" s="142">
        <v>3305.7</v>
      </c>
      <c r="H112" s="142">
        <v>413.4</v>
      </c>
      <c r="I112" s="142">
        <v>407.7</v>
      </c>
      <c r="T112"/>
      <c r="U112" s="13">
        <f t="shared" si="16"/>
        <v>43160</v>
      </c>
      <c r="V112" s="14">
        <f t="shared" si="17"/>
        <v>2018</v>
      </c>
      <c r="W112" s="14">
        <f t="shared" si="18"/>
        <v>730276.2</v>
      </c>
      <c r="X112" s="14">
        <f t="shared" si="19"/>
        <v>7185</v>
      </c>
      <c r="Y112" s="14">
        <f t="shared" si="20"/>
        <v>7082.3</v>
      </c>
      <c r="Z112" s="14">
        <f t="shared" si="21"/>
        <v>3345.3</v>
      </c>
      <c r="AA112" s="14">
        <f t="shared" si="22"/>
        <v>3305.7</v>
      </c>
      <c r="AB112" s="14">
        <f t="shared" si="23"/>
        <v>413.4</v>
      </c>
      <c r="AC112" s="14">
        <f t="shared" si="24"/>
        <v>407.7</v>
      </c>
    </row>
    <row r="113" spans="1:29" x14ac:dyDescent="0.2">
      <c r="A113" s="13">
        <v>43191</v>
      </c>
      <c r="B113" s="14">
        <f t="shared" si="15"/>
        <v>2018</v>
      </c>
      <c r="C113">
        <v>730276.2</v>
      </c>
      <c r="D113" s="142">
        <v>7198.2</v>
      </c>
      <c r="E113" s="142">
        <v>7108.4</v>
      </c>
      <c r="F113" s="142">
        <v>3338.5</v>
      </c>
      <c r="G113" s="142">
        <v>3307.1</v>
      </c>
      <c r="H113" s="142">
        <v>410</v>
      </c>
      <c r="I113" s="142">
        <v>403.8</v>
      </c>
      <c r="T113"/>
      <c r="U113" s="13">
        <f t="shared" si="16"/>
        <v>43191</v>
      </c>
      <c r="V113" s="14">
        <f t="shared" si="17"/>
        <v>2018</v>
      </c>
      <c r="W113" s="14">
        <f t="shared" si="18"/>
        <v>730276.2</v>
      </c>
      <c r="X113" s="14">
        <f t="shared" si="19"/>
        <v>7198.2</v>
      </c>
      <c r="Y113" s="14">
        <f t="shared" si="20"/>
        <v>7108.4</v>
      </c>
      <c r="Z113" s="14">
        <f t="shared" si="21"/>
        <v>3338.5</v>
      </c>
      <c r="AA113" s="14">
        <f t="shared" si="22"/>
        <v>3307.1</v>
      </c>
      <c r="AB113" s="14">
        <f t="shared" si="23"/>
        <v>410</v>
      </c>
      <c r="AC113" s="14">
        <f t="shared" si="24"/>
        <v>403.8</v>
      </c>
    </row>
    <row r="114" spans="1:29" x14ac:dyDescent="0.2">
      <c r="A114" s="13">
        <v>43221</v>
      </c>
      <c r="B114" s="14">
        <f t="shared" si="15"/>
        <v>2018</v>
      </c>
      <c r="C114">
        <v>730276.2</v>
      </c>
      <c r="D114" s="142">
        <v>7208.1</v>
      </c>
      <c r="E114" s="142">
        <v>7174.7</v>
      </c>
      <c r="F114" s="142">
        <v>3335</v>
      </c>
      <c r="G114" s="142">
        <v>3326.5</v>
      </c>
      <c r="H114" s="142">
        <v>412.2</v>
      </c>
      <c r="I114" s="142">
        <v>408.1</v>
      </c>
      <c r="T114"/>
      <c r="U114" s="13">
        <f t="shared" si="16"/>
        <v>43221</v>
      </c>
      <c r="V114" s="14">
        <f t="shared" si="17"/>
        <v>2018</v>
      </c>
      <c r="W114" s="14">
        <f t="shared" si="18"/>
        <v>730276.2</v>
      </c>
      <c r="X114" s="14">
        <f t="shared" si="19"/>
        <v>7208.1</v>
      </c>
      <c r="Y114" s="14">
        <f t="shared" si="20"/>
        <v>7174.7</v>
      </c>
      <c r="Z114" s="14">
        <f t="shared" si="21"/>
        <v>3335</v>
      </c>
      <c r="AA114" s="14">
        <f t="shared" si="22"/>
        <v>3326.5</v>
      </c>
      <c r="AB114" s="14">
        <f t="shared" si="23"/>
        <v>412.2</v>
      </c>
      <c r="AC114" s="14">
        <f t="shared" si="24"/>
        <v>408.1</v>
      </c>
    </row>
    <row r="115" spans="1:29" x14ac:dyDescent="0.2">
      <c r="A115" s="13">
        <v>43252</v>
      </c>
      <c r="B115" s="14">
        <f t="shared" si="15"/>
        <v>2018</v>
      </c>
      <c r="C115">
        <v>730276.2</v>
      </c>
      <c r="D115" s="142">
        <v>7224.1</v>
      </c>
      <c r="E115" s="142">
        <v>7269.2</v>
      </c>
      <c r="F115" s="142">
        <v>3341.9</v>
      </c>
      <c r="G115" s="142">
        <v>3363.4</v>
      </c>
      <c r="H115" s="142">
        <v>414.9</v>
      </c>
      <c r="I115" s="142">
        <v>414.3</v>
      </c>
      <c r="T115"/>
      <c r="U115" s="13">
        <f t="shared" si="16"/>
        <v>43252</v>
      </c>
      <c r="V115" s="14">
        <f t="shared" si="17"/>
        <v>2018</v>
      </c>
      <c r="W115" s="14">
        <f t="shared" si="18"/>
        <v>730276.2</v>
      </c>
      <c r="X115" s="14">
        <f t="shared" si="19"/>
        <v>7224.1</v>
      </c>
      <c r="Y115" s="14">
        <f t="shared" si="20"/>
        <v>7269.2</v>
      </c>
      <c r="Z115" s="14">
        <f t="shared" si="21"/>
        <v>3341.9</v>
      </c>
      <c r="AA115" s="14">
        <f t="shared" si="22"/>
        <v>3363.4</v>
      </c>
      <c r="AB115" s="14">
        <f t="shared" si="23"/>
        <v>414.9</v>
      </c>
      <c r="AC115" s="14">
        <f t="shared" si="24"/>
        <v>414.3</v>
      </c>
    </row>
    <row r="116" spans="1:29" x14ac:dyDescent="0.2">
      <c r="A116" s="13">
        <v>43282</v>
      </c>
      <c r="B116" s="14">
        <f t="shared" si="15"/>
        <v>2018</v>
      </c>
      <c r="C116">
        <v>730276.2</v>
      </c>
      <c r="D116" s="142">
        <v>7258.6</v>
      </c>
      <c r="E116" s="142">
        <v>7352.5</v>
      </c>
      <c r="F116" s="142">
        <v>3357.7</v>
      </c>
      <c r="G116" s="142">
        <v>3397.6</v>
      </c>
      <c r="H116" s="142">
        <v>416.4</v>
      </c>
      <c r="I116" s="142">
        <v>418.9</v>
      </c>
      <c r="T116"/>
      <c r="U116" s="13">
        <f t="shared" si="16"/>
        <v>43282</v>
      </c>
      <c r="V116" s="14">
        <f t="shared" si="17"/>
        <v>2018</v>
      </c>
      <c r="W116" s="14">
        <f t="shared" si="18"/>
        <v>730276.2</v>
      </c>
      <c r="X116" s="14">
        <f t="shared" si="19"/>
        <v>7258.6</v>
      </c>
      <c r="Y116" s="14">
        <f t="shared" si="20"/>
        <v>7352.5</v>
      </c>
      <c r="Z116" s="14">
        <f t="shared" si="21"/>
        <v>3357.7</v>
      </c>
      <c r="AA116" s="14">
        <f t="shared" si="22"/>
        <v>3397.6</v>
      </c>
      <c r="AB116" s="14">
        <f t="shared" si="23"/>
        <v>416.4</v>
      </c>
      <c r="AC116" s="14">
        <f t="shared" si="24"/>
        <v>418.9</v>
      </c>
    </row>
    <row r="117" spans="1:29" x14ac:dyDescent="0.2">
      <c r="A117" s="13">
        <v>43313</v>
      </c>
      <c r="B117" s="14">
        <f t="shared" si="15"/>
        <v>2018</v>
      </c>
      <c r="C117">
        <v>730276.2</v>
      </c>
      <c r="D117" s="142">
        <v>7264.8</v>
      </c>
      <c r="E117" s="142">
        <v>7356</v>
      </c>
      <c r="F117" s="142">
        <v>3354.6</v>
      </c>
      <c r="G117" s="142">
        <v>3390.3</v>
      </c>
      <c r="H117" s="142">
        <v>413.1</v>
      </c>
      <c r="I117" s="142">
        <v>416.3</v>
      </c>
      <c r="T117"/>
      <c r="U117" s="13">
        <f t="shared" si="16"/>
        <v>43313</v>
      </c>
      <c r="V117" s="14">
        <f t="shared" si="17"/>
        <v>2018</v>
      </c>
      <c r="W117" s="14">
        <f t="shared" si="18"/>
        <v>730276.2</v>
      </c>
      <c r="X117" s="14">
        <f t="shared" si="19"/>
        <v>7264.8</v>
      </c>
      <c r="Y117" s="14">
        <f t="shared" si="20"/>
        <v>7356</v>
      </c>
      <c r="Z117" s="14">
        <f t="shared" si="21"/>
        <v>3354.6</v>
      </c>
      <c r="AA117" s="14">
        <f t="shared" si="22"/>
        <v>3390.3</v>
      </c>
      <c r="AB117" s="14">
        <f t="shared" si="23"/>
        <v>413.1</v>
      </c>
      <c r="AC117" s="14">
        <f t="shared" si="24"/>
        <v>416.3</v>
      </c>
    </row>
    <row r="118" spans="1:29" x14ac:dyDescent="0.2">
      <c r="A118" s="13">
        <v>43344</v>
      </c>
      <c r="B118" s="14">
        <f t="shared" si="15"/>
        <v>2018</v>
      </c>
      <c r="C118">
        <v>730276.2</v>
      </c>
      <c r="D118" s="142">
        <v>7268.1</v>
      </c>
      <c r="E118" s="142">
        <v>7315.2</v>
      </c>
      <c r="F118" s="142">
        <v>3347.2</v>
      </c>
      <c r="G118" s="142">
        <v>3361.9</v>
      </c>
      <c r="H118" s="142">
        <v>411.2</v>
      </c>
      <c r="I118" s="142">
        <v>412.4</v>
      </c>
      <c r="T118"/>
      <c r="U118" s="13">
        <f t="shared" si="16"/>
        <v>43344</v>
      </c>
      <c r="V118" s="14">
        <f t="shared" si="17"/>
        <v>2018</v>
      </c>
      <c r="W118" s="14">
        <f t="shared" si="18"/>
        <v>730276.2</v>
      </c>
      <c r="X118" s="14">
        <f t="shared" si="19"/>
        <v>7268.1</v>
      </c>
      <c r="Y118" s="14">
        <f t="shared" si="20"/>
        <v>7315.2</v>
      </c>
      <c r="Z118" s="14">
        <f t="shared" si="21"/>
        <v>3347.2</v>
      </c>
      <c r="AA118" s="14">
        <f t="shared" si="22"/>
        <v>3361.9</v>
      </c>
      <c r="AB118" s="14">
        <f t="shared" si="23"/>
        <v>411.2</v>
      </c>
      <c r="AC118" s="14">
        <f t="shared" si="24"/>
        <v>412.4</v>
      </c>
    </row>
    <row r="119" spans="1:29" x14ac:dyDescent="0.2">
      <c r="A119" s="13">
        <v>43374</v>
      </c>
      <c r="B119" s="14">
        <f t="shared" si="15"/>
        <v>2018</v>
      </c>
      <c r="C119">
        <v>730276.2</v>
      </c>
      <c r="D119" s="142">
        <v>7253</v>
      </c>
      <c r="E119" s="142">
        <v>7274.4</v>
      </c>
      <c r="F119" s="142">
        <v>3346.6</v>
      </c>
      <c r="G119" s="142">
        <v>3341.9</v>
      </c>
      <c r="H119" s="142">
        <v>411.9</v>
      </c>
      <c r="I119" s="142">
        <v>412.1</v>
      </c>
      <c r="T119"/>
      <c r="U119" s="13">
        <f t="shared" si="16"/>
        <v>43374</v>
      </c>
      <c r="V119" s="14">
        <f t="shared" si="17"/>
        <v>2018</v>
      </c>
      <c r="W119" s="14">
        <f t="shared" si="18"/>
        <v>730276.2</v>
      </c>
      <c r="X119" s="14">
        <f t="shared" si="19"/>
        <v>7253</v>
      </c>
      <c r="Y119" s="14">
        <f t="shared" si="20"/>
        <v>7274.4</v>
      </c>
      <c r="Z119" s="14">
        <f t="shared" si="21"/>
        <v>3346.6</v>
      </c>
      <c r="AA119" s="14">
        <f t="shared" si="22"/>
        <v>3341.9</v>
      </c>
      <c r="AB119" s="14">
        <f t="shared" si="23"/>
        <v>411.9</v>
      </c>
      <c r="AC119" s="14">
        <f t="shared" si="24"/>
        <v>412.1</v>
      </c>
    </row>
    <row r="120" spans="1:29" x14ac:dyDescent="0.2">
      <c r="A120" s="13">
        <v>43405</v>
      </c>
      <c r="B120" s="14">
        <f t="shared" si="15"/>
        <v>2018</v>
      </c>
      <c r="C120">
        <v>730276.2</v>
      </c>
      <c r="D120" s="142">
        <v>7273.5</v>
      </c>
      <c r="E120" s="142">
        <v>7279</v>
      </c>
      <c r="F120" s="142">
        <v>3365.9</v>
      </c>
      <c r="G120" s="142">
        <v>3354.2</v>
      </c>
      <c r="H120" s="142">
        <v>416</v>
      </c>
      <c r="I120" s="142">
        <v>415.5</v>
      </c>
      <c r="T120"/>
      <c r="U120" s="13">
        <f t="shared" si="16"/>
        <v>43405</v>
      </c>
      <c r="V120" s="14">
        <f t="shared" si="17"/>
        <v>2018</v>
      </c>
      <c r="W120" s="14">
        <f t="shared" si="18"/>
        <v>730276.2</v>
      </c>
      <c r="X120" s="14">
        <f t="shared" si="19"/>
        <v>7273.5</v>
      </c>
      <c r="Y120" s="14">
        <f t="shared" si="20"/>
        <v>7279</v>
      </c>
      <c r="Z120" s="14">
        <f t="shared" si="21"/>
        <v>3365.9</v>
      </c>
      <c r="AA120" s="14">
        <f t="shared" si="22"/>
        <v>3354.2</v>
      </c>
      <c r="AB120" s="14">
        <f t="shared" si="23"/>
        <v>416</v>
      </c>
      <c r="AC120" s="14">
        <f t="shared" si="24"/>
        <v>415.5</v>
      </c>
    </row>
    <row r="121" spans="1:29" x14ac:dyDescent="0.2">
      <c r="A121" s="13">
        <v>43435</v>
      </c>
      <c r="B121" s="14">
        <f t="shared" si="15"/>
        <v>2018</v>
      </c>
      <c r="C121">
        <v>730276.2</v>
      </c>
      <c r="D121" s="142">
        <v>7289.2</v>
      </c>
      <c r="E121" s="142">
        <v>7302.7</v>
      </c>
      <c r="F121" s="142">
        <v>3382.8</v>
      </c>
      <c r="G121" s="142">
        <v>3380.9</v>
      </c>
      <c r="H121" s="142">
        <v>419.2</v>
      </c>
      <c r="I121" s="142">
        <v>420.7</v>
      </c>
      <c r="T121"/>
      <c r="U121" s="13">
        <f t="shared" si="16"/>
        <v>43435</v>
      </c>
      <c r="V121" s="14">
        <f t="shared" si="17"/>
        <v>2018</v>
      </c>
      <c r="W121" s="14">
        <f t="shared" si="18"/>
        <v>730276.2</v>
      </c>
      <c r="X121" s="14">
        <f t="shared" si="19"/>
        <v>7289.2</v>
      </c>
      <c r="Y121" s="14">
        <f t="shared" si="20"/>
        <v>7302.7</v>
      </c>
      <c r="Z121" s="14">
        <f t="shared" si="21"/>
        <v>3382.8</v>
      </c>
      <c r="AA121" s="14">
        <f t="shared" si="22"/>
        <v>3380.9</v>
      </c>
      <c r="AB121" s="14">
        <f t="shared" si="23"/>
        <v>419.2</v>
      </c>
      <c r="AC121" s="14">
        <f t="shared" si="24"/>
        <v>420.7</v>
      </c>
    </row>
    <row r="122" spans="1:29" x14ac:dyDescent="0.2">
      <c r="A122" s="22">
        <v>43466</v>
      </c>
      <c r="B122" s="23">
        <f t="shared" si="15"/>
        <v>2019</v>
      </c>
      <c r="C122" s="200">
        <v>744439.6</v>
      </c>
      <c r="D122" s="142">
        <v>7315.7</v>
      </c>
      <c r="E122" s="142">
        <v>7293.3</v>
      </c>
      <c r="F122" s="142">
        <v>3394.9</v>
      </c>
      <c r="G122" s="142">
        <v>3386.2</v>
      </c>
      <c r="H122" s="142">
        <v>420.6</v>
      </c>
      <c r="I122" s="142">
        <v>420.6</v>
      </c>
      <c r="T122"/>
      <c r="U122" s="13">
        <f t="shared" si="16"/>
        <v>43466</v>
      </c>
      <c r="V122" s="14">
        <f t="shared" si="17"/>
        <v>2019</v>
      </c>
      <c r="W122" s="14">
        <f t="shared" si="18"/>
        <v>744439.6</v>
      </c>
      <c r="X122" s="14">
        <f t="shared" si="19"/>
        <v>7315.7</v>
      </c>
      <c r="Y122" s="14">
        <f t="shared" si="20"/>
        <v>7293.3</v>
      </c>
      <c r="Z122" s="14">
        <f t="shared" si="21"/>
        <v>3394.9</v>
      </c>
      <c r="AA122" s="14">
        <f t="shared" si="22"/>
        <v>3386.2</v>
      </c>
      <c r="AB122" s="14">
        <f t="shared" si="23"/>
        <v>420.6</v>
      </c>
      <c r="AC122" s="14">
        <f t="shared" si="24"/>
        <v>420.6</v>
      </c>
    </row>
    <row r="123" spans="1:29" x14ac:dyDescent="0.2">
      <c r="A123" s="22">
        <v>43497</v>
      </c>
      <c r="B123" s="23">
        <f t="shared" si="15"/>
        <v>2019</v>
      </c>
      <c r="C123" s="200">
        <v>744439.6</v>
      </c>
      <c r="D123" s="142">
        <v>7346.7</v>
      </c>
      <c r="E123" s="142">
        <v>7286.5</v>
      </c>
      <c r="F123" s="142">
        <v>3412.3</v>
      </c>
      <c r="G123" s="142">
        <v>3393.3</v>
      </c>
      <c r="H123" s="142">
        <v>421.7</v>
      </c>
      <c r="I123" s="142">
        <v>419.8</v>
      </c>
      <c r="T123"/>
      <c r="U123" s="13">
        <f t="shared" si="16"/>
        <v>43497</v>
      </c>
      <c r="V123" s="14">
        <f t="shared" si="17"/>
        <v>2019</v>
      </c>
      <c r="W123" s="14">
        <f t="shared" si="18"/>
        <v>744439.6</v>
      </c>
      <c r="X123" s="14">
        <f t="shared" si="19"/>
        <v>7346.7</v>
      </c>
      <c r="Y123" s="14">
        <f t="shared" si="20"/>
        <v>7286.5</v>
      </c>
      <c r="Z123" s="14">
        <f t="shared" si="21"/>
        <v>3412.3</v>
      </c>
      <c r="AA123" s="14">
        <f t="shared" si="22"/>
        <v>3393.3</v>
      </c>
      <c r="AB123" s="14">
        <f t="shared" si="23"/>
        <v>421.7</v>
      </c>
      <c r="AC123" s="14">
        <f t="shared" si="24"/>
        <v>419.8</v>
      </c>
    </row>
    <row r="124" spans="1:29" x14ac:dyDescent="0.2">
      <c r="A124" s="22">
        <v>43525</v>
      </c>
      <c r="B124" s="23">
        <f t="shared" si="15"/>
        <v>2019</v>
      </c>
      <c r="C124" s="200">
        <v>744439.6</v>
      </c>
      <c r="D124" s="142">
        <v>7371</v>
      </c>
      <c r="E124" s="142">
        <v>7268.2</v>
      </c>
      <c r="F124" s="142">
        <v>3430.6</v>
      </c>
      <c r="G124" s="142">
        <v>3393.6</v>
      </c>
      <c r="H124" s="142">
        <v>420.5</v>
      </c>
      <c r="I124" s="142">
        <v>415.1</v>
      </c>
      <c r="T124"/>
      <c r="U124" s="13">
        <f t="shared" si="16"/>
        <v>43525</v>
      </c>
      <c r="V124" s="14">
        <f t="shared" si="17"/>
        <v>2019</v>
      </c>
      <c r="W124" s="14">
        <f t="shared" si="18"/>
        <v>744439.6</v>
      </c>
      <c r="X124" s="14">
        <f t="shared" si="19"/>
        <v>7371</v>
      </c>
      <c r="Y124" s="14">
        <f t="shared" si="20"/>
        <v>7268.2</v>
      </c>
      <c r="Z124" s="14">
        <f t="shared" si="21"/>
        <v>3430.6</v>
      </c>
      <c r="AA124" s="14">
        <f t="shared" si="22"/>
        <v>3393.6</v>
      </c>
      <c r="AB124" s="14">
        <f t="shared" si="23"/>
        <v>420.5</v>
      </c>
      <c r="AC124" s="14">
        <f t="shared" si="24"/>
        <v>415.1</v>
      </c>
    </row>
    <row r="125" spans="1:29" x14ac:dyDescent="0.2">
      <c r="A125" s="22">
        <v>43556</v>
      </c>
      <c r="B125" s="23">
        <f t="shared" si="15"/>
        <v>2019</v>
      </c>
      <c r="C125" s="200">
        <v>744439.6</v>
      </c>
      <c r="D125" s="142">
        <v>7395.4</v>
      </c>
      <c r="E125" s="142">
        <v>7304.3</v>
      </c>
      <c r="F125" s="142">
        <v>3447.9</v>
      </c>
      <c r="G125" s="142">
        <v>3418.2</v>
      </c>
      <c r="H125" s="142">
        <v>417.5</v>
      </c>
      <c r="I125" s="142">
        <v>411.2</v>
      </c>
      <c r="L125" s="221"/>
      <c r="T125"/>
      <c r="U125" s="13">
        <f t="shared" si="16"/>
        <v>43556</v>
      </c>
      <c r="V125" s="14">
        <f t="shared" si="17"/>
        <v>2019</v>
      </c>
      <c r="W125" s="14">
        <f t="shared" si="18"/>
        <v>744439.6</v>
      </c>
      <c r="X125" s="14">
        <f t="shared" si="19"/>
        <v>7395.4</v>
      </c>
      <c r="Y125" s="14">
        <f t="shared" si="20"/>
        <v>7304.3</v>
      </c>
      <c r="Z125" s="14">
        <f t="shared" si="21"/>
        <v>3447.9</v>
      </c>
      <c r="AA125" s="14">
        <f t="shared" si="22"/>
        <v>3418.2</v>
      </c>
      <c r="AB125" s="14">
        <f t="shared" si="23"/>
        <v>417.5</v>
      </c>
      <c r="AC125" s="14">
        <f t="shared" si="24"/>
        <v>411.2</v>
      </c>
    </row>
    <row r="126" spans="1:29" x14ac:dyDescent="0.2">
      <c r="A126" s="22">
        <v>43586</v>
      </c>
      <c r="B126" s="23">
        <f t="shared" si="15"/>
        <v>2019</v>
      </c>
      <c r="C126" s="200">
        <v>744439.6</v>
      </c>
      <c r="D126" s="142">
        <v>7412.6</v>
      </c>
      <c r="E126" s="142">
        <v>7376.9</v>
      </c>
      <c r="F126" s="142">
        <v>3461.7</v>
      </c>
      <c r="G126" s="142">
        <v>3452.9</v>
      </c>
      <c r="H126" s="142">
        <v>415.7</v>
      </c>
      <c r="I126" s="142">
        <v>411.2</v>
      </c>
      <c r="L126" s="221"/>
      <c r="T126"/>
      <c r="U126" s="13">
        <f t="shared" si="16"/>
        <v>43586</v>
      </c>
      <c r="V126" s="14">
        <f t="shared" si="17"/>
        <v>2019</v>
      </c>
      <c r="W126" s="14">
        <f t="shared" si="18"/>
        <v>744439.6</v>
      </c>
      <c r="X126" s="14">
        <f t="shared" si="19"/>
        <v>7412.6</v>
      </c>
      <c r="Y126" s="14">
        <f t="shared" si="20"/>
        <v>7376.9</v>
      </c>
      <c r="Z126" s="14">
        <f t="shared" si="21"/>
        <v>3461.7</v>
      </c>
      <c r="AA126" s="14">
        <f t="shared" si="22"/>
        <v>3452.9</v>
      </c>
      <c r="AB126" s="14">
        <f t="shared" si="23"/>
        <v>415.7</v>
      </c>
      <c r="AC126" s="14">
        <f t="shared" si="24"/>
        <v>411.2</v>
      </c>
    </row>
    <row r="127" spans="1:29" x14ac:dyDescent="0.2">
      <c r="A127" s="22">
        <v>43617</v>
      </c>
      <c r="B127" s="23">
        <f t="shared" si="15"/>
        <v>2019</v>
      </c>
      <c r="C127" s="200">
        <v>744439.6</v>
      </c>
      <c r="D127" s="142">
        <v>7430.3</v>
      </c>
      <c r="E127" s="142">
        <v>7472.1</v>
      </c>
      <c r="F127" s="142">
        <v>3472.4</v>
      </c>
      <c r="G127" s="142">
        <v>3492.2</v>
      </c>
      <c r="H127" s="142">
        <v>416.3</v>
      </c>
      <c r="I127" s="142">
        <v>415.4</v>
      </c>
      <c r="L127" s="221"/>
      <c r="T127"/>
      <c r="U127" s="13">
        <f t="shared" si="16"/>
        <v>43617</v>
      </c>
      <c r="V127" s="14">
        <f t="shared" si="17"/>
        <v>2019</v>
      </c>
      <c r="W127" s="14">
        <f t="shared" si="18"/>
        <v>744439.6</v>
      </c>
      <c r="X127" s="14">
        <f t="shared" si="19"/>
        <v>7430.3</v>
      </c>
      <c r="Y127" s="14">
        <f t="shared" si="20"/>
        <v>7472.1</v>
      </c>
      <c r="Z127" s="14">
        <f t="shared" si="21"/>
        <v>3472.4</v>
      </c>
      <c r="AA127" s="14">
        <f t="shared" si="22"/>
        <v>3492.2</v>
      </c>
      <c r="AB127" s="14">
        <f t="shared" si="23"/>
        <v>416.3</v>
      </c>
      <c r="AC127" s="14">
        <f t="shared" si="24"/>
        <v>415.4</v>
      </c>
    </row>
    <row r="128" spans="1:29" x14ac:dyDescent="0.2">
      <c r="A128" s="22">
        <v>43647</v>
      </c>
      <c r="B128" s="23">
        <f t="shared" si="15"/>
        <v>2019</v>
      </c>
      <c r="C128" s="200">
        <v>744439.6</v>
      </c>
      <c r="D128" s="142">
        <v>7432.9</v>
      </c>
      <c r="E128" s="142">
        <v>7524.4</v>
      </c>
      <c r="F128" s="142">
        <v>3487.5</v>
      </c>
      <c r="G128" s="142">
        <v>3526.4</v>
      </c>
      <c r="H128" s="142">
        <v>415.9</v>
      </c>
      <c r="I128" s="142">
        <v>417.8</v>
      </c>
      <c r="T128"/>
      <c r="U128" s="13">
        <f t="shared" si="16"/>
        <v>43647</v>
      </c>
      <c r="V128" s="14">
        <f t="shared" si="17"/>
        <v>2019</v>
      </c>
      <c r="W128" s="14">
        <f t="shared" si="18"/>
        <v>744439.6</v>
      </c>
      <c r="X128" s="14">
        <f t="shared" si="19"/>
        <v>7432.9</v>
      </c>
      <c r="Y128" s="14">
        <f t="shared" si="20"/>
        <v>7524.4</v>
      </c>
      <c r="Z128" s="14">
        <f t="shared" si="21"/>
        <v>3487.5</v>
      </c>
      <c r="AA128" s="14">
        <f t="shared" si="22"/>
        <v>3526.4</v>
      </c>
      <c r="AB128" s="14">
        <f t="shared" si="23"/>
        <v>415.9</v>
      </c>
      <c r="AC128" s="14">
        <f t="shared" si="24"/>
        <v>417.8</v>
      </c>
    </row>
    <row r="129" spans="1:29" x14ac:dyDescent="0.2">
      <c r="A129" s="22">
        <v>43678</v>
      </c>
      <c r="B129" s="23">
        <f t="shared" si="15"/>
        <v>2019</v>
      </c>
      <c r="C129" s="200">
        <v>744439.6</v>
      </c>
      <c r="D129" s="142">
        <v>7449.6</v>
      </c>
      <c r="E129" s="142">
        <v>7540.9</v>
      </c>
      <c r="F129" s="142">
        <v>3500.1</v>
      </c>
      <c r="G129" s="142">
        <v>3533.8</v>
      </c>
      <c r="H129" s="142">
        <v>418.8</v>
      </c>
      <c r="I129" s="142">
        <v>422.3</v>
      </c>
      <c r="T129"/>
      <c r="U129" s="13">
        <f t="shared" si="16"/>
        <v>43678</v>
      </c>
      <c r="V129" s="14">
        <f t="shared" si="17"/>
        <v>2019</v>
      </c>
      <c r="W129" s="14">
        <f t="shared" si="18"/>
        <v>744439.6</v>
      </c>
      <c r="X129" s="14">
        <f t="shared" si="19"/>
        <v>7449.6</v>
      </c>
      <c r="Y129" s="14">
        <f t="shared" si="20"/>
        <v>7540.9</v>
      </c>
      <c r="Z129" s="14">
        <f t="shared" si="21"/>
        <v>3500.1</v>
      </c>
      <c r="AA129" s="14">
        <f t="shared" si="22"/>
        <v>3533.8</v>
      </c>
      <c r="AB129" s="14">
        <f t="shared" si="23"/>
        <v>418.8</v>
      </c>
      <c r="AC129" s="14">
        <f t="shared" si="24"/>
        <v>422.3</v>
      </c>
    </row>
    <row r="130" spans="1:29" x14ac:dyDescent="0.2">
      <c r="A130" s="22">
        <v>43709</v>
      </c>
      <c r="B130" s="23">
        <f t="shared" si="15"/>
        <v>2019</v>
      </c>
      <c r="C130" s="200">
        <v>744439.6</v>
      </c>
      <c r="D130" s="142">
        <v>7478.3</v>
      </c>
      <c r="E130" s="142">
        <v>7535</v>
      </c>
      <c r="F130" s="142">
        <v>3522.9</v>
      </c>
      <c r="G130" s="142">
        <v>3545.3</v>
      </c>
      <c r="H130" s="142">
        <v>419.9</v>
      </c>
      <c r="I130" s="142">
        <v>423.1</v>
      </c>
      <c r="T130"/>
      <c r="U130" s="13">
        <f t="shared" si="16"/>
        <v>43709</v>
      </c>
      <c r="V130" s="14">
        <f t="shared" si="17"/>
        <v>2019</v>
      </c>
      <c r="W130" s="14">
        <f t="shared" si="18"/>
        <v>744439.6</v>
      </c>
      <c r="X130" s="14">
        <f t="shared" si="19"/>
        <v>7478.3</v>
      </c>
      <c r="Y130" s="14">
        <f t="shared" si="20"/>
        <v>7535</v>
      </c>
      <c r="Z130" s="14">
        <f t="shared" si="21"/>
        <v>3522.9</v>
      </c>
      <c r="AA130" s="14">
        <f t="shared" si="22"/>
        <v>3545.3</v>
      </c>
      <c r="AB130" s="14">
        <f t="shared" si="23"/>
        <v>419.9</v>
      </c>
      <c r="AC130" s="14">
        <f t="shared" si="24"/>
        <v>423.1</v>
      </c>
    </row>
    <row r="131" spans="1:29" x14ac:dyDescent="0.2">
      <c r="A131" s="22">
        <v>43739</v>
      </c>
      <c r="B131" s="23">
        <f t="shared" ref="B131:B145" si="25">YEAR(A131)</f>
        <v>2019</v>
      </c>
      <c r="C131" s="200">
        <v>744439.6</v>
      </c>
      <c r="D131" s="142">
        <v>7504</v>
      </c>
      <c r="E131" s="142">
        <v>7538.5</v>
      </c>
      <c r="F131" s="142">
        <v>3525.5</v>
      </c>
      <c r="G131" s="142">
        <v>3530.2</v>
      </c>
      <c r="H131" s="142">
        <v>427.3</v>
      </c>
      <c r="I131" s="142">
        <v>433.4</v>
      </c>
      <c r="O131" t="s">
        <v>246</v>
      </c>
      <c r="T131"/>
      <c r="U131" s="13">
        <f t="shared" ref="U131:U133" si="26">A131</f>
        <v>43739</v>
      </c>
      <c r="V131" s="14">
        <f t="shared" ref="V131:V157" si="27">B131</f>
        <v>2019</v>
      </c>
      <c r="W131" s="14">
        <f t="shared" ref="W131:W133" si="28">C131</f>
        <v>744439.6</v>
      </c>
      <c r="X131" s="14">
        <f t="shared" ref="X131:X133" si="29">D131</f>
        <v>7504</v>
      </c>
      <c r="Y131" s="14">
        <f t="shared" ref="Y131:Y133" si="30">E131</f>
        <v>7538.5</v>
      </c>
      <c r="Z131" s="14">
        <f t="shared" ref="Z131:Z133" si="31">F131</f>
        <v>3525.5</v>
      </c>
      <c r="AA131" s="14">
        <f t="shared" ref="AA131:AA133" si="32">G131</f>
        <v>3530.2</v>
      </c>
      <c r="AB131" s="14">
        <f t="shared" ref="AB131:AB133" si="33">H131</f>
        <v>427.3</v>
      </c>
      <c r="AC131" s="14">
        <f t="shared" ref="AC131:AC133" si="34">I131</f>
        <v>433.4</v>
      </c>
    </row>
    <row r="132" spans="1:29" x14ac:dyDescent="0.2">
      <c r="A132" s="22">
        <v>43770</v>
      </c>
      <c r="B132" s="23">
        <f t="shared" si="25"/>
        <v>2019</v>
      </c>
      <c r="C132" s="200">
        <v>744439.6</v>
      </c>
      <c r="D132" s="142">
        <v>7517.3</v>
      </c>
      <c r="E132" s="142">
        <v>7530.1</v>
      </c>
      <c r="F132" s="142">
        <v>3531.7</v>
      </c>
      <c r="G132" s="142">
        <v>3530.8</v>
      </c>
      <c r="H132" s="142">
        <v>427.5</v>
      </c>
      <c r="I132" s="142">
        <v>434.3</v>
      </c>
      <c r="T132"/>
      <c r="U132" s="13">
        <f t="shared" si="26"/>
        <v>43770</v>
      </c>
      <c r="V132" s="14">
        <f t="shared" si="27"/>
        <v>2019</v>
      </c>
      <c r="W132" s="14">
        <f t="shared" si="28"/>
        <v>744439.6</v>
      </c>
      <c r="X132" s="14">
        <f t="shared" si="29"/>
        <v>7517.3</v>
      </c>
      <c r="Y132" s="14">
        <f t="shared" si="30"/>
        <v>7530.1</v>
      </c>
      <c r="Z132" s="14">
        <f t="shared" si="31"/>
        <v>3531.7</v>
      </c>
      <c r="AA132" s="14">
        <f t="shared" si="32"/>
        <v>3530.8</v>
      </c>
      <c r="AB132" s="14">
        <f t="shared" si="33"/>
        <v>427.5</v>
      </c>
      <c r="AC132" s="14">
        <f t="shared" si="34"/>
        <v>434.3</v>
      </c>
    </row>
    <row r="133" spans="1:29" x14ac:dyDescent="0.2">
      <c r="A133" s="22">
        <v>43800</v>
      </c>
      <c r="B133" s="23">
        <f t="shared" si="25"/>
        <v>2019</v>
      </c>
      <c r="C133" s="200">
        <v>744439.6</v>
      </c>
      <c r="D133" s="142">
        <v>7525</v>
      </c>
      <c r="E133" s="142">
        <v>7535.2</v>
      </c>
      <c r="F133" s="142">
        <v>3532</v>
      </c>
      <c r="G133" s="142">
        <v>3534.9</v>
      </c>
      <c r="H133" s="142">
        <v>429.5</v>
      </c>
      <c r="I133" s="142">
        <v>437.6</v>
      </c>
      <c r="K133" s="173" t="s">
        <v>17</v>
      </c>
      <c r="L133" s="173" t="s">
        <v>18</v>
      </c>
      <c r="M133" s="173" t="s">
        <v>21</v>
      </c>
      <c r="N133" s="173" t="s">
        <v>19</v>
      </c>
      <c r="O133" s="173" t="s">
        <v>22</v>
      </c>
      <c r="P133" s="173" t="s">
        <v>20</v>
      </c>
      <c r="Q133" s="200" t="s">
        <v>23</v>
      </c>
      <c r="R133" s="200" t="s">
        <v>238</v>
      </c>
      <c r="T133"/>
      <c r="U133" s="13">
        <f t="shared" si="26"/>
        <v>43800</v>
      </c>
      <c r="V133" s="14">
        <f t="shared" si="27"/>
        <v>2019</v>
      </c>
      <c r="W133" s="14">
        <f t="shared" si="28"/>
        <v>744439.6</v>
      </c>
      <c r="X133" s="14">
        <f t="shared" si="29"/>
        <v>7525</v>
      </c>
      <c r="Y133" s="14">
        <f t="shared" si="30"/>
        <v>7535.2</v>
      </c>
      <c r="Z133" s="14">
        <f t="shared" si="31"/>
        <v>3532</v>
      </c>
      <c r="AA133" s="14">
        <f t="shared" si="32"/>
        <v>3534.9</v>
      </c>
      <c r="AB133" s="14">
        <f t="shared" si="33"/>
        <v>429.5</v>
      </c>
      <c r="AC133" s="14">
        <f t="shared" si="34"/>
        <v>437.6</v>
      </c>
    </row>
    <row r="134" spans="1:29" x14ac:dyDescent="0.2">
      <c r="A134" s="22">
        <v>43831</v>
      </c>
      <c r="B134" s="23">
        <f t="shared" si="25"/>
        <v>2020</v>
      </c>
      <c r="C134" s="24">
        <f>C122*(1+$Q$13)</f>
        <v>699028.7844</v>
      </c>
      <c r="D134" s="142">
        <v>7542</v>
      </c>
      <c r="E134" s="142">
        <v>7512.5</v>
      </c>
      <c r="F134" s="142">
        <v>3555.9</v>
      </c>
      <c r="G134" s="142">
        <v>3552.2</v>
      </c>
      <c r="H134" s="142">
        <v>426.7</v>
      </c>
      <c r="I134" s="142">
        <v>430.1</v>
      </c>
      <c r="K134" s="187">
        <f>C122</f>
        <v>744439.6</v>
      </c>
      <c r="L134" s="26">
        <f>D134</f>
        <v>7542</v>
      </c>
      <c r="M134" s="26">
        <f t="shared" ref="M134:P134" si="35">E134</f>
        <v>7512.5</v>
      </c>
      <c r="N134" s="26">
        <f>F134</f>
        <v>3555.9</v>
      </c>
      <c r="O134" s="26">
        <f t="shared" si="35"/>
        <v>3552.2</v>
      </c>
      <c r="P134" s="26">
        <f t="shared" si="35"/>
        <v>426.7</v>
      </c>
      <c r="Q134" s="26">
        <f>I134</f>
        <v>430.1</v>
      </c>
      <c r="R134" s="42">
        <f>F122*(1+$S$39)</f>
        <v>3193.7204154939591</v>
      </c>
      <c r="T134"/>
      <c r="U134" s="13">
        <f>A134</f>
        <v>43831</v>
      </c>
      <c r="V134" s="14">
        <f t="shared" si="27"/>
        <v>2020</v>
      </c>
      <c r="W134" s="25">
        <f>W122*(1+$R$31)</f>
        <v>757839.51280000003</v>
      </c>
      <c r="X134" s="25">
        <f>X122*(1+$Q$31)</f>
        <v>7454.6982999999991</v>
      </c>
      <c r="Y134" s="25">
        <f t="shared" ref="Y134:AC134" si="36">Y122*(1+$Q$31)</f>
        <v>7431.8726999999999</v>
      </c>
      <c r="Z134" s="25">
        <f t="shared" si="36"/>
        <v>3459.4031</v>
      </c>
      <c r="AA134" s="25">
        <f t="shared" si="36"/>
        <v>3450.5377999999996</v>
      </c>
      <c r="AB134" s="25">
        <f t="shared" si="36"/>
        <v>428.59139999999996</v>
      </c>
      <c r="AC134" s="25">
        <f t="shared" si="36"/>
        <v>428.59139999999996</v>
      </c>
    </row>
    <row r="135" spans="1:29" x14ac:dyDescent="0.2">
      <c r="A135" s="22">
        <v>43862</v>
      </c>
      <c r="B135" s="23">
        <f t="shared" si="25"/>
        <v>2020</v>
      </c>
      <c r="C135" s="24">
        <f>C123*(1+$Q$13)</f>
        <v>699028.7844</v>
      </c>
      <c r="D135" s="142">
        <v>7551.9</v>
      </c>
      <c r="E135" s="142">
        <v>7488.9</v>
      </c>
      <c r="F135" s="142">
        <v>3562.1</v>
      </c>
      <c r="G135" s="142">
        <v>3548.8</v>
      </c>
      <c r="H135" s="142">
        <v>427.9</v>
      </c>
      <c r="I135" s="142">
        <v>427.9</v>
      </c>
      <c r="K135" s="187">
        <f>C123</f>
        <v>744439.6</v>
      </c>
      <c r="L135" s="26">
        <f t="shared" ref="L135:L140" si="37">D135</f>
        <v>7551.9</v>
      </c>
      <c r="M135" s="26">
        <f t="shared" ref="M135:M140" si="38">E135</f>
        <v>7488.9</v>
      </c>
      <c r="N135" s="26">
        <f t="shared" ref="N135:N140" si="39">F135</f>
        <v>3562.1</v>
      </c>
      <c r="O135" s="26">
        <f t="shared" ref="O135:O140" si="40">G135</f>
        <v>3548.8</v>
      </c>
      <c r="P135" s="26">
        <f t="shared" ref="P135:Q140" si="41">H135</f>
        <v>427.9</v>
      </c>
      <c r="Q135" s="26">
        <f t="shared" si="41"/>
        <v>427.9</v>
      </c>
      <c r="R135" s="42">
        <f t="shared" ref="R135:R136" si="42">F123*(1+$S$39)</f>
        <v>3210.0893027158495</v>
      </c>
      <c r="T135"/>
      <c r="U135" s="13">
        <f t="shared" ref="U135:U157" si="43">A135</f>
        <v>43862</v>
      </c>
      <c r="V135" s="14">
        <f t="shared" si="27"/>
        <v>2020</v>
      </c>
      <c r="W135" s="25">
        <f t="shared" ref="W135:W145" si="44">W123*(1+$R$31)</f>
        <v>757839.51280000003</v>
      </c>
      <c r="X135" s="25">
        <f t="shared" ref="X135:AC145" si="45">X123*(1+$Q$31)</f>
        <v>7486.287299999999</v>
      </c>
      <c r="Y135" s="25">
        <f t="shared" si="45"/>
        <v>7424.9434999999994</v>
      </c>
      <c r="Z135" s="25">
        <f t="shared" si="45"/>
        <v>3477.1336999999999</v>
      </c>
      <c r="AA135" s="25">
        <f t="shared" si="45"/>
        <v>3457.7727</v>
      </c>
      <c r="AB135" s="25">
        <f t="shared" si="45"/>
        <v>429.71229999999997</v>
      </c>
      <c r="AC135" s="25">
        <f t="shared" si="45"/>
        <v>427.77619999999996</v>
      </c>
    </row>
    <row r="136" spans="1:29" x14ac:dyDescent="0.2">
      <c r="A136" s="22">
        <v>43891</v>
      </c>
      <c r="B136" s="23">
        <f t="shared" si="25"/>
        <v>2020</v>
      </c>
      <c r="C136" s="24">
        <f t="shared" ref="C136:C145" si="46">C124*(1+$Q$13)</f>
        <v>699028.7844</v>
      </c>
      <c r="D136" s="142">
        <v>7421.9</v>
      </c>
      <c r="E136" s="142">
        <v>7317</v>
      </c>
      <c r="F136" s="142">
        <v>3489.5</v>
      </c>
      <c r="G136" s="142">
        <v>3454.3</v>
      </c>
      <c r="H136" s="142">
        <v>424</v>
      </c>
      <c r="I136" s="142">
        <v>417</v>
      </c>
      <c r="K136" s="187">
        <f>C124*(1+$R$39)</f>
        <v>678238.01268124976</v>
      </c>
      <c r="L136" s="26">
        <f t="shared" si="37"/>
        <v>7421.9</v>
      </c>
      <c r="M136" s="26">
        <f t="shared" si="38"/>
        <v>7317</v>
      </c>
      <c r="N136" s="26">
        <f t="shared" si="39"/>
        <v>3489.5</v>
      </c>
      <c r="O136" s="26">
        <f t="shared" si="40"/>
        <v>3454.3</v>
      </c>
      <c r="P136" s="26">
        <f t="shared" si="41"/>
        <v>424</v>
      </c>
      <c r="Q136" s="26">
        <f t="shared" si="41"/>
        <v>417</v>
      </c>
      <c r="R136" s="42">
        <f t="shared" si="42"/>
        <v>3227.3048565181816</v>
      </c>
      <c r="T136"/>
      <c r="U136" s="13">
        <f t="shared" si="43"/>
        <v>43891</v>
      </c>
      <c r="V136" s="14">
        <f t="shared" si="27"/>
        <v>2020</v>
      </c>
      <c r="W136" s="25">
        <f t="shared" si="44"/>
        <v>757839.51280000003</v>
      </c>
      <c r="X136" s="25">
        <f t="shared" si="45"/>
        <v>7511.0489999999991</v>
      </c>
      <c r="Y136" s="25">
        <f t="shared" si="45"/>
        <v>7406.295799999999</v>
      </c>
      <c r="Z136" s="25">
        <f t="shared" si="45"/>
        <v>3495.7813999999994</v>
      </c>
      <c r="AA136" s="25">
        <f t="shared" si="45"/>
        <v>3458.0783999999994</v>
      </c>
      <c r="AB136" s="25">
        <f t="shared" si="45"/>
        <v>428.48949999999996</v>
      </c>
      <c r="AC136" s="25">
        <f t="shared" si="45"/>
        <v>422.98689999999999</v>
      </c>
    </row>
    <row r="137" spans="1:29" x14ac:dyDescent="0.2">
      <c r="A137" s="22">
        <v>43922</v>
      </c>
      <c r="B137" s="23">
        <f t="shared" si="25"/>
        <v>2020</v>
      </c>
      <c r="C137" s="24">
        <f t="shared" si="46"/>
        <v>699028.7844</v>
      </c>
      <c r="D137" s="142">
        <v>7056.8</v>
      </c>
      <c r="E137" s="142">
        <v>6968.7</v>
      </c>
      <c r="F137" s="142">
        <v>3298.9</v>
      </c>
      <c r="G137" s="142">
        <v>3268.1</v>
      </c>
      <c r="H137" s="142">
        <v>407.4</v>
      </c>
      <c r="I137" s="142">
        <v>399</v>
      </c>
      <c r="K137" s="187">
        <f>K134*(1+$R$40)</f>
        <v>599261.12867187464</v>
      </c>
      <c r="L137" s="26">
        <f t="shared" si="37"/>
        <v>7056.8</v>
      </c>
      <c r="M137" s="26">
        <f t="shared" si="38"/>
        <v>6968.7</v>
      </c>
      <c r="N137" s="26">
        <f t="shared" si="39"/>
        <v>3298.9</v>
      </c>
      <c r="O137" s="26">
        <f t="shared" si="40"/>
        <v>3268.1</v>
      </c>
      <c r="P137" s="26">
        <f t="shared" si="41"/>
        <v>407.4</v>
      </c>
      <c r="Q137" s="26">
        <f t="shared" si="41"/>
        <v>399</v>
      </c>
      <c r="R137" s="42">
        <f>R134*(1+$S$40)</f>
        <v>2450.8246431490684</v>
      </c>
      <c r="T137"/>
      <c r="U137" s="13">
        <f t="shared" si="43"/>
        <v>43922</v>
      </c>
      <c r="V137" s="14">
        <f t="shared" si="27"/>
        <v>2020</v>
      </c>
      <c r="W137" s="25">
        <f>W125*(1+$R$31)</f>
        <v>757839.51280000003</v>
      </c>
      <c r="X137" s="25">
        <f t="shared" si="45"/>
        <v>7535.9125999999987</v>
      </c>
      <c r="Y137" s="25">
        <f t="shared" si="45"/>
        <v>7443.0816999999997</v>
      </c>
      <c r="Z137" s="25">
        <f t="shared" si="45"/>
        <v>3513.4100999999996</v>
      </c>
      <c r="AA137" s="25">
        <f t="shared" si="45"/>
        <v>3483.1457999999993</v>
      </c>
      <c r="AB137" s="25">
        <f t="shared" si="45"/>
        <v>425.43249999999995</v>
      </c>
      <c r="AC137" s="25">
        <f t="shared" si="45"/>
        <v>419.01279999999997</v>
      </c>
    </row>
    <row r="138" spans="1:29" x14ac:dyDescent="0.2">
      <c r="A138" s="22">
        <v>43952</v>
      </c>
      <c r="B138" s="23">
        <f t="shared" si="25"/>
        <v>2020</v>
      </c>
      <c r="C138" s="24">
        <f t="shared" si="46"/>
        <v>699028.7844</v>
      </c>
      <c r="D138" s="142">
        <v>6671.4</v>
      </c>
      <c r="E138" s="142">
        <v>6632</v>
      </c>
      <c r="F138" s="142">
        <v>3089.7</v>
      </c>
      <c r="G138" s="142">
        <v>3077.6</v>
      </c>
      <c r="H138" s="142">
        <v>382</v>
      </c>
      <c r="I138" s="142">
        <v>374</v>
      </c>
      <c r="K138" s="187">
        <f t="shared" ref="K138" si="47">K135*(1+$R$40)</f>
        <v>599261.12867187464</v>
      </c>
      <c r="L138" s="26">
        <f t="shared" si="37"/>
        <v>6671.4</v>
      </c>
      <c r="M138" s="26">
        <f t="shared" si="38"/>
        <v>6632</v>
      </c>
      <c r="N138" s="26">
        <f t="shared" si="39"/>
        <v>3089.7</v>
      </c>
      <c r="O138" s="26">
        <f t="shared" si="40"/>
        <v>3077.6</v>
      </c>
      <c r="P138" s="26">
        <f t="shared" si="41"/>
        <v>382</v>
      </c>
      <c r="Q138" s="26">
        <f t="shared" si="41"/>
        <v>374</v>
      </c>
      <c r="R138" s="42">
        <f t="shared" ref="R138:R139" si="48">R135*(1+$S$40)</f>
        <v>2463.3859406219817</v>
      </c>
      <c r="T138"/>
      <c r="U138" s="13">
        <f t="shared" si="43"/>
        <v>43952</v>
      </c>
      <c r="V138" s="14">
        <f t="shared" si="27"/>
        <v>2020</v>
      </c>
      <c r="W138" s="25">
        <f t="shared" si="44"/>
        <v>757839.51280000003</v>
      </c>
      <c r="X138" s="25">
        <f t="shared" si="45"/>
        <v>7553.4393999999993</v>
      </c>
      <c r="Y138" s="25">
        <f t="shared" si="45"/>
        <v>7517.061099999999</v>
      </c>
      <c r="Z138" s="25">
        <f t="shared" si="45"/>
        <v>3527.4722999999994</v>
      </c>
      <c r="AA138" s="25">
        <f t="shared" si="45"/>
        <v>3518.5050999999999</v>
      </c>
      <c r="AB138" s="25">
        <f t="shared" si="45"/>
        <v>423.59829999999994</v>
      </c>
      <c r="AC138" s="25">
        <f t="shared" si="45"/>
        <v>419.01279999999997</v>
      </c>
    </row>
    <row r="139" spans="1:29" x14ac:dyDescent="0.2">
      <c r="A139" s="22">
        <v>43983</v>
      </c>
      <c r="B139" s="23">
        <f t="shared" si="25"/>
        <v>2020</v>
      </c>
      <c r="C139" s="24">
        <f t="shared" si="46"/>
        <v>699028.7844</v>
      </c>
      <c r="D139" s="142">
        <v>6546.1</v>
      </c>
      <c r="E139" s="142">
        <v>6583</v>
      </c>
      <c r="F139" s="142">
        <v>3022.6</v>
      </c>
      <c r="G139" s="142">
        <v>3040</v>
      </c>
      <c r="H139" s="142">
        <v>371</v>
      </c>
      <c r="I139" s="142">
        <v>368.4</v>
      </c>
      <c r="K139" s="187">
        <f>K135*(1+$R$40)</f>
        <v>599261.12867187464</v>
      </c>
      <c r="L139" s="26">
        <f t="shared" si="37"/>
        <v>6546.1</v>
      </c>
      <c r="M139" s="26">
        <f t="shared" si="38"/>
        <v>6583</v>
      </c>
      <c r="N139" s="26">
        <f t="shared" si="39"/>
        <v>3022.6</v>
      </c>
      <c r="O139" s="26">
        <f t="shared" si="40"/>
        <v>3040</v>
      </c>
      <c r="P139" s="26">
        <f t="shared" si="41"/>
        <v>371</v>
      </c>
      <c r="Q139" s="26">
        <f t="shared" si="41"/>
        <v>368.4</v>
      </c>
      <c r="R139" s="42">
        <f t="shared" si="48"/>
        <v>2476.5969603779768</v>
      </c>
      <c r="T139"/>
      <c r="U139" s="13">
        <f t="shared" si="43"/>
        <v>43983</v>
      </c>
      <c r="V139" s="14">
        <f t="shared" si="27"/>
        <v>2020</v>
      </c>
      <c r="W139" s="25">
        <f t="shared" si="44"/>
        <v>757839.51280000003</v>
      </c>
      <c r="X139" s="25">
        <f t="shared" si="45"/>
        <v>7571.4756999999991</v>
      </c>
      <c r="Y139" s="25">
        <f t="shared" si="45"/>
        <v>7614.0698999999995</v>
      </c>
      <c r="Z139" s="25">
        <f t="shared" si="45"/>
        <v>3538.3755999999998</v>
      </c>
      <c r="AA139" s="25">
        <f t="shared" si="45"/>
        <v>3558.5517999999993</v>
      </c>
      <c r="AB139" s="25">
        <f t="shared" si="45"/>
        <v>424.2097</v>
      </c>
      <c r="AC139" s="25">
        <f t="shared" si="45"/>
        <v>423.29259999999994</v>
      </c>
    </row>
    <row r="140" spans="1:29" x14ac:dyDescent="0.2">
      <c r="A140" s="22">
        <v>44013</v>
      </c>
      <c r="B140" s="23">
        <f t="shared" si="25"/>
        <v>2020</v>
      </c>
      <c r="C140" s="24">
        <f t="shared" si="46"/>
        <v>699028.7844</v>
      </c>
      <c r="D140" s="142">
        <v>6700.8</v>
      </c>
      <c r="E140" s="142">
        <v>6777</v>
      </c>
      <c r="F140" s="142">
        <v>3082.3</v>
      </c>
      <c r="G140" s="142">
        <v>3119.9</v>
      </c>
      <c r="H140" s="142">
        <v>380.3</v>
      </c>
      <c r="I140" s="142">
        <v>379.6</v>
      </c>
      <c r="K140" s="187">
        <f>K137*(1+$R$41)</f>
        <v>615006.43952241109</v>
      </c>
      <c r="L140" s="26">
        <f t="shared" si="37"/>
        <v>6700.8</v>
      </c>
      <c r="M140" s="26">
        <f t="shared" si="38"/>
        <v>6777</v>
      </c>
      <c r="N140" s="26">
        <f t="shared" si="39"/>
        <v>3082.3</v>
      </c>
      <c r="O140" s="26">
        <f t="shared" si="40"/>
        <v>3119.9</v>
      </c>
      <c r="P140" s="26">
        <f t="shared" si="41"/>
        <v>380.3</v>
      </c>
      <c r="Q140" s="26">
        <f t="shared" si="41"/>
        <v>379.6</v>
      </c>
      <c r="R140" s="42">
        <f>R137*(1+$S$41)</f>
        <v>2624.2882129140389</v>
      </c>
      <c r="T140"/>
      <c r="U140" s="13">
        <f t="shared" si="43"/>
        <v>44013</v>
      </c>
      <c r="V140" s="14">
        <f t="shared" si="27"/>
        <v>2020</v>
      </c>
      <c r="W140" s="25">
        <f t="shared" si="44"/>
        <v>757839.51280000003</v>
      </c>
      <c r="X140" s="25">
        <f t="shared" si="45"/>
        <v>7574.1250999999993</v>
      </c>
      <c r="Y140" s="25">
        <f t="shared" si="45"/>
        <v>7667.3635999999988</v>
      </c>
      <c r="Z140" s="25">
        <f t="shared" si="45"/>
        <v>3553.7624999999998</v>
      </c>
      <c r="AA140" s="25">
        <f t="shared" si="45"/>
        <v>3593.4015999999997</v>
      </c>
      <c r="AB140" s="25">
        <f t="shared" si="45"/>
        <v>423.80209999999994</v>
      </c>
      <c r="AC140" s="25">
        <f t="shared" si="45"/>
        <v>425.73819999999995</v>
      </c>
    </row>
    <row r="141" spans="1:29" x14ac:dyDescent="0.2">
      <c r="A141" s="22">
        <v>44044</v>
      </c>
      <c r="B141" s="23">
        <f t="shared" si="25"/>
        <v>2020</v>
      </c>
      <c r="C141" s="24">
        <f t="shared" si="46"/>
        <v>699028.7844</v>
      </c>
      <c r="D141" s="25">
        <f t="shared" ref="D141:I145" si="49">D129*(1+$Q$8)</f>
        <v>7069.6704</v>
      </c>
      <c r="E141" s="25">
        <f t="shared" si="49"/>
        <v>7156.3140999999996</v>
      </c>
      <c r="F141" s="25">
        <f t="shared" si="49"/>
        <v>3321.5948999999996</v>
      </c>
      <c r="G141" s="25">
        <f t="shared" si="49"/>
        <v>3353.5762</v>
      </c>
      <c r="H141" s="25">
        <f t="shared" si="49"/>
        <v>397.44119999999998</v>
      </c>
      <c r="I141" s="25">
        <f t="shared" si="49"/>
        <v>400.7627</v>
      </c>
      <c r="K141" s="187">
        <f t="shared" ref="K141:K142" si="50">K138*(1+$R$41)</f>
        <v>615006.43952241109</v>
      </c>
      <c r="L141" s="187">
        <f>L138*(1+$S$41)</f>
        <v>7143.5859079412057</v>
      </c>
      <c r="M141" s="187">
        <f t="shared" ref="M141:R142" si="51">M138*(1+$S$41)</f>
        <v>7101.3972691588087</v>
      </c>
      <c r="N141" s="187">
        <f t="shared" si="51"/>
        <v>3308.3816559891388</v>
      </c>
      <c r="O141" s="187">
        <f t="shared" si="51"/>
        <v>3295.42524661688</v>
      </c>
      <c r="P141" s="187">
        <f t="shared" si="51"/>
        <v>409.03705621511835</v>
      </c>
      <c r="Q141" s="187">
        <f t="shared" si="51"/>
        <v>400.47083514255041</v>
      </c>
      <c r="R141" s="42">
        <f t="shared" si="51"/>
        <v>2637.7385693029469</v>
      </c>
      <c r="T141"/>
      <c r="U141" s="13">
        <f t="shared" si="43"/>
        <v>44044</v>
      </c>
      <c r="V141" s="14">
        <f t="shared" si="27"/>
        <v>2020</v>
      </c>
      <c r="W141" s="25">
        <f t="shared" si="44"/>
        <v>757839.51280000003</v>
      </c>
      <c r="X141" s="25">
        <f t="shared" si="45"/>
        <v>7591.1423999999997</v>
      </c>
      <c r="Y141" s="25">
        <f t="shared" si="45"/>
        <v>7684.177099999999</v>
      </c>
      <c r="Z141" s="25">
        <f t="shared" si="45"/>
        <v>3566.6018999999997</v>
      </c>
      <c r="AA141" s="25">
        <f t="shared" si="45"/>
        <v>3600.9422</v>
      </c>
      <c r="AB141" s="25">
        <f t="shared" si="45"/>
        <v>426.75719999999995</v>
      </c>
      <c r="AC141" s="25">
        <f t="shared" si="45"/>
        <v>430.32369999999997</v>
      </c>
    </row>
    <row r="142" spans="1:29" x14ac:dyDescent="0.2">
      <c r="A142" s="22">
        <v>44075</v>
      </c>
      <c r="B142" s="23">
        <f t="shared" si="25"/>
        <v>2020</v>
      </c>
      <c r="C142" s="24">
        <f t="shared" si="46"/>
        <v>699028.7844</v>
      </c>
      <c r="D142" s="25">
        <f t="shared" si="49"/>
        <v>7096.9066999999995</v>
      </c>
      <c r="E142" s="25">
        <f t="shared" si="49"/>
        <v>7150.7149999999992</v>
      </c>
      <c r="F142" s="25">
        <f t="shared" si="49"/>
        <v>3343.2320999999997</v>
      </c>
      <c r="G142" s="25">
        <f t="shared" si="49"/>
        <v>3364.4897000000001</v>
      </c>
      <c r="H142" s="25">
        <f t="shared" si="49"/>
        <v>398.48509999999993</v>
      </c>
      <c r="I142" s="25">
        <f t="shared" si="49"/>
        <v>401.52190000000002</v>
      </c>
      <c r="K142" s="187">
        <f t="shared" si="50"/>
        <v>615006.43952241109</v>
      </c>
      <c r="L142" s="187">
        <f>L139*(1+$S$41)</f>
        <v>7009.4174703921108</v>
      </c>
      <c r="M142" s="187">
        <f t="shared" ref="M142:Q143" si="52">M139*(1+$S$41)</f>
        <v>7048.9291650893301</v>
      </c>
      <c r="N142" s="187">
        <f t="shared" si="52"/>
        <v>3236.5324767429756</v>
      </c>
      <c r="O142" s="187">
        <f t="shared" si="52"/>
        <v>3255.164007575811</v>
      </c>
      <c r="P142" s="187">
        <f t="shared" si="52"/>
        <v>397.25850224033746</v>
      </c>
      <c r="Q142" s="187">
        <f t="shared" si="52"/>
        <v>394.47448039175288</v>
      </c>
      <c r="R142" s="42">
        <f t="shared" si="51"/>
        <v>2651.8846337809364</v>
      </c>
      <c r="T142"/>
      <c r="U142" s="13">
        <f t="shared" si="43"/>
        <v>44075</v>
      </c>
      <c r="V142" s="14">
        <f t="shared" si="27"/>
        <v>2020</v>
      </c>
      <c r="W142" s="25">
        <f t="shared" si="44"/>
        <v>757839.51280000003</v>
      </c>
      <c r="X142" s="25">
        <f t="shared" si="45"/>
        <v>7620.3876999999993</v>
      </c>
      <c r="Y142" s="25">
        <f t="shared" si="45"/>
        <v>7678.1649999999991</v>
      </c>
      <c r="Z142" s="25">
        <f t="shared" si="45"/>
        <v>3589.8350999999998</v>
      </c>
      <c r="AA142" s="25">
        <f t="shared" si="45"/>
        <v>3612.6606999999999</v>
      </c>
      <c r="AB142" s="25">
        <f t="shared" si="45"/>
        <v>427.87809999999996</v>
      </c>
      <c r="AC142" s="25">
        <f t="shared" si="45"/>
        <v>431.13889999999998</v>
      </c>
    </row>
    <row r="143" spans="1:29" x14ac:dyDescent="0.2">
      <c r="A143" s="22">
        <v>44105</v>
      </c>
      <c r="B143" s="23">
        <f t="shared" si="25"/>
        <v>2020</v>
      </c>
      <c r="C143" s="24">
        <f t="shared" si="46"/>
        <v>699028.7844</v>
      </c>
      <c r="D143" s="25">
        <f t="shared" si="49"/>
        <v>7121.2959999999994</v>
      </c>
      <c r="E143" s="25">
        <f t="shared" si="49"/>
        <v>7154.0364999999993</v>
      </c>
      <c r="F143" s="25">
        <f t="shared" si="49"/>
        <v>3345.6994999999997</v>
      </c>
      <c r="G143" s="25">
        <f t="shared" si="49"/>
        <v>3350.1597999999994</v>
      </c>
      <c r="H143" s="25">
        <f t="shared" si="49"/>
        <v>405.5077</v>
      </c>
      <c r="I143" s="25">
        <f t="shared" si="49"/>
        <v>411.29659999999996</v>
      </c>
      <c r="K143" s="187">
        <f>K140*(1+$R$42)</f>
        <v>635199.15095339692</v>
      </c>
      <c r="L143" s="187">
        <f>L140*(1+$S$41)</f>
        <v>7175.0667703828931</v>
      </c>
      <c r="M143" s="187">
        <f t="shared" si="52"/>
        <v>7256.6600260991027</v>
      </c>
      <c r="N143" s="187">
        <f t="shared" si="52"/>
        <v>3300.4579014970141</v>
      </c>
      <c r="O143" s="187">
        <f t="shared" si="52"/>
        <v>3340.7191405380831</v>
      </c>
      <c r="P143" s="187">
        <f t="shared" si="52"/>
        <v>407.21673423719767</v>
      </c>
      <c r="Q143" s="187">
        <f t="shared" si="52"/>
        <v>406.46718989334801</v>
      </c>
      <c r="R143" s="42">
        <f>R140*(1+$S$42)</f>
        <v>2753.5344074000554</v>
      </c>
      <c r="T143"/>
      <c r="U143" s="13">
        <f t="shared" si="43"/>
        <v>44105</v>
      </c>
      <c r="V143" s="14">
        <f t="shared" si="27"/>
        <v>2020</v>
      </c>
      <c r="W143" s="25">
        <f t="shared" si="44"/>
        <v>757839.51280000003</v>
      </c>
      <c r="X143" s="25">
        <f t="shared" si="45"/>
        <v>7646.5759999999991</v>
      </c>
      <c r="Y143" s="25">
        <f t="shared" si="45"/>
        <v>7681.731499999999</v>
      </c>
      <c r="Z143" s="25">
        <f t="shared" si="45"/>
        <v>3592.4844999999996</v>
      </c>
      <c r="AA143" s="25">
        <f t="shared" si="45"/>
        <v>3597.2737999999995</v>
      </c>
      <c r="AB143" s="25">
        <f t="shared" si="45"/>
        <v>435.41869999999994</v>
      </c>
      <c r="AC143" s="25">
        <f t="shared" si="45"/>
        <v>441.63459999999992</v>
      </c>
    </row>
    <row r="144" spans="1:29" x14ac:dyDescent="0.2">
      <c r="A144" s="22">
        <v>44136</v>
      </c>
      <c r="B144" s="23">
        <f t="shared" si="25"/>
        <v>2020</v>
      </c>
      <c r="C144" s="24">
        <f t="shared" si="46"/>
        <v>699028.7844</v>
      </c>
      <c r="D144" s="25">
        <f t="shared" si="49"/>
        <v>7133.9177</v>
      </c>
      <c r="E144" s="25">
        <f t="shared" si="49"/>
        <v>7146.0649000000003</v>
      </c>
      <c r="F144" s="25">
        <f t="shared" si="49"/>
        <v>3351.5832999999998</v>
      </c>
      <c r="G144" s="25">
        <f t="shared" si="49"/>
        <v>3350.7292000000002</v>
      </c>
      <c r="H144" s="25">
        <f t="shared" si="49"/>
        <v>405.69749999999999</v>
      </c>
      <c r="I144" s="25">
        <f t="shared" si="49"/>
        <v>412.15069999999997</v>
      </c>
      <c r="K144" s="187">
        <f t="shared" ref="K144:K145" si="53">K141*(1+$R$42)</f>
        <v>635199.15095339692</v>
      </c>
      <c r="L144" s="187">
        <f>L141*(1+$S$42)</f>
        <v>7495.4075139073102</v>
      </c>
      <c r="M144" s="187">
        <f t="shared" ref="M144:R145" si="54">M141*(1+$S$42)</f>
        <v>7451.1410846648805</v>
      </c>
      <c r="N144" s="187">
        <f t="shared" si="54"/>
        <v>3471.3194525466038</v>
      </c>
      <c r="O144" s="187">
        <f t="shared" si="54"/>
        <v>3457.7249400127616</v>
      </c>
      <c r="P144" s="187">
        <f t="shared" si="54"/>
        <v>429.18213123371294</v>
      </c>
      <c r="Q144" s="187">
        <f t="shared" si="54"/>
        <v>420.19402377332102</v>
      </c>
      <c r="R144" s="42">
        <f t="shared" si="54"/>
        <v>2767.6471938411169</v>
      </c>
      <c r="T144"/>
      <c r="U144" s="13">
        <f t="shared" si="43"/>
        <v>44136</v>
      </c>
      <c r="V144" s="14">
        <f t="shared" si="27"/>
        <v>2020</v>
      </c>
      <c r="W144" s="25">
        <f t="shared" si="44"/>
        <v>757839.51280000003</v>
      </c>
      <c r="X144" s="25">
        <f t="shared" si="45"/>
        <v>7660.1286999999993</v>
      </c>
      <c r="Y144" s="25">
        <f t="shared" si="45"/>
        <v>7673.1718999999994</v>
      </c>
      <c r="Z144" s="25">
        <f t="shared" si="45"/>
        <v>3598.8022999999994</v>
      </c>
      <c r="AA144" s="25">
        <f t="shared" si="45"/>
        <v>3597.8851999999997</v>
      </c>
      <c r="AB144" s="25">
        <f t="shared" si="45"/>
        <v>435.62249999999995</v>
      </c>
      <c r="AC144" s="25">
        <f t="shared" si="45"/>
        <v>442.55169999999998</v>
      </c>
    </row>
    <row r="145" spans="1:29" x14ac:dyDescent="0.2">
      <c r="A145" s="22">
        <v>44166</v>
      </c>
      <c r="B145" s="23">
        <f t="shared" si="25"/>
        <v>2020</v>
      </c>
      <c r="C145" s="24">
        <f t="shared" si="46"/>
        <v>699028.7844</v>
      </c>
      <c r="D145" s="25">
        <f t="shared" si="49"/>
        <v>7141.2249999999995</v>
      </c>
      <c r="E145" s="25">
        <f t="shared" si="49"/>
        <v>7150.9047999999993</v>
      </c>
      <c r="F145" s="25">
        <f t="shared" si="49"/>
        <v>3351.8679999999999</v>
      </c>
      <c r="G145" s="25">
        <f t="shared" si="49"/>
        <v>3354.6201000000001</v>
      </c>
      <c r="H145" s="25">
        <f t="shared" si="49"/>
        <v>407.59549999999996</v>
      </c>
      <c r="I145" s="25">
        <f t="shared" si="49"/>
        <v>415.2824</v>
      </c>
      <c r="K145" s="187">
        <f t="shared" si="53"/>
        <v>635199.15095339692</v>
      </c>
      <c r="L145" s="187">
        <f t="shared" ref="L145:Q145" si="55">L142*(1+$S$42)</f>
        <v>7354.6312808089224</v>
      </c>
      <c r="M145" s="187">
        <f t="shared" si="55"/>
        <v>7396.0889264699799</v>
      </c>
      <c r="N145" s="187">
        <f t="shared" si="55"/>
        <v>3395.9317012225674</v>
      </c>
      <c r="O145" s="187">
        <f t="shared" si="55"/>
        <v>3415.4808349489199</v>
      </c>
      <c r="P145" s="187">
        <f t="shared" si="55"/>
        <v>416.8234834756741</v>
      </c>
      <c r="Q145" s="187">
        <f t="shared" si="55"/>
        <v>413.90234855104671</v>
      </c>
      <c r="R145" s="42">
        <f t="shared" si="54"/>
        <v>2782.4899519946475</v>
      </c>
      <c r="T145"/>
      <c r="U145" s="13">
        <f t="shared" si="43"/>
        <v>44166</v>
      </c>
      <c r="V145" s="14">
        <f t="shared" si="27"/>
        <v>2020</v>
      </c>
      <c r="W145" s="25">
        <f t="shared" si="44"/>
        <v>757839.51280000003</v>
      </c>
      <c r="X145" s="25">
        <f t="shared" si="45"/>
        <v>7667.9749999999995</v>
      </c>
      <c r="Y145" s="25">
        <f t="shared" si="45"/>
        <v>7678.3687999999993</v>
      </c>
      <c r="Z145" s="25">
        <f t="shared" si="45"/>
        <v>3599.1079999999997</v>
      </c>
      <c r="AA145" s="25">
        <f t="shared" si="45"/>
        <v>3602.0630999999998</v>
      </c>
      <c r="AB145" s="25">
        <f t="shared" si="45"/>
        <v>437.66049999999996</v>
      </c>
      <c r="AC145" s="25">
        <f t="shared" si="45"/>
        <v>445.9144</v>
      </c>
    </row>
    <row r="146" spans="1:29" x14ac:dyDescent="0.2">
      <c r="A146" s="22">
        <v>44197</v>
      </c>
      <c r="B146" s="23">
        <f t="shared" ref="B146:B157" si="56">YEAR(A146)</f>
        <v>2021</v>
      </c>
      <c r="C146" s="24">
        <f>C134*(1+$Q$14)</f>
        <v>735028.76679660007</v>
      </c>
      <c r="D146" s="25">
        <f>D122*(1+$R$8)*(1+$R$9)</f>
        <v>7340.0631099250004</v>
      </c>
      <c r="E146" s="25">
        <f t="shared" ref="E146:I146" si="57">E122*(1+$R$8)*(1+$R$9)</f>
        <v>7317.588512325</v>
      </c>
      <c r="F146" s="25">
        <f t="shared" si="57"/>
        <v>3406.205865725</v>
      </c>
      <c r="G146" s="25">
        <f t="shared" si="57"/>
        <v>3397.4768925499993</v>
      </c>
      <c r="H146" s="25">
        <f t="shared" si="57"/>
        <v>422.00070315000005</v>
      </c>
      <c r="I146" s="25">
        <f t="shared" si="57"/>
        <v>422.00070315000005</v>
      </c>
      <c r="K146" s="187">
        <f>C146</f>
        <v>735028.76679660007</v>
      </c>
      <c r="L146" s="187">
        <f>D146</f>
        <v>7340.0631099250004</v>
      </c>
      <c r="M146" s="187">
        <f t="shared" ref="L146:Q157" si="58">E146</f>
        <v>7317.588512325</v>
      </c>
      <c r="N146" s="187">
        <f t="shared" si="58"/>
        <v>3406.205865725</v>
      </c>
      <c r="O146" s="187">
        <f t="shared" si="58"/>
        <v>3397.4768925499993</v>
      </c>
      <c r="P146" s="187">
        <f t="shared" si="58"/>
        <v>422.00070315000005</v>
      </c>
      <c r="Q146" s="187">
        <f t="shared" si="58"/>
        <v>422.00070315000005</v>
      </c>
      <c r="R146" s="42">
        <f t="shared" ref="R146:R157" si="59">F146</f>
        <v>3406.205865725</v>
      </c>
      <c r="T146"/>
      <c r="U146" s="13">
        <f t="shared" si="43"/>
        <v>44197</v>
      </c>
      <c r="V146" s="14">
        <f t="shared" si="27"/>
        <v>2021</v>
      </c>
      <c r="W146" s="25">
        <f>W134*(1+$R$32)</f>
        <v>771480.62403040007</v>
      </c>
      <c r="X146" s="25">
        <f>X134*(1+$Q$32)</f>
        <v>7544.1546795999993</v>
      </c>
      <c r="Y146" s="25">
        <f t="shared" ref="Y146:AC146" si="60">Y134*(1+$Q$32)</f>
        <v>7521.0551723999997</v>
      </c>
      <c r="Z146" s="25">
        <f t="shared" si="60"/>
        <v>3500.9159371999999</v>
      </c>
      <c r="AA146" s="25">
        <f t="shared" si="60"/>
        <v>3491.9442535999997</v>
      </c>
      <c r="AB146" s="25">
        <f t="shared" si="60"/>
        <v>433.73449679999999</v>
      </c>
      <c r="AC146" s="25">
        <f t="shared" si="60"/>
        <v>433.73449679999999</v>
      </c>
    </row>
    <row r="147" spans="1:29" x14ac:dyDescent="0.2">
      <c r="A147" s="22">
        <v>44228</v>
      </c>
      <c r="B147" s="23">
        <f t="shared" si="56"/>
        <v>2021</v>
      </c>
      <c r="C147" s="24">
        <f t="shared" ref="C147:C157" si="61">C135*(1+$Q$14)</f>
        <v>735028.76679660007</v>
      </c>
      <c r="D147" s="25">
        <f t="shared" ref="D147:I147" si="62">D123*(1+$R$8)*(1+$R$9)</f>
        <v>7371.166347675</v>
      </c>
      <c r="E147" s="25">
        <f t="shared" si="62"/>
        <v>7310.7658666249999</v>
      </c>
      <c r="F147" s="25">
        <f t="shared" si="62"/>
        <v>3423.6638120749999</v>
      </c>
      <c r="G147" s="25">
        <f t="shared" si="62"/>
        <v>3404.600537325</v>
      </c>
      <c r="H147" s="25">
        <f t="shared" si="62"/>
        <v>423.10436642499997</v>
      </c>
      <c r="I147" s="25">
        <f t="shared" si="62"/>
        <v>421.19803895000001</v>
      </c>
      <c r="K147" s="187">
        <f t="shared" ref="K147:K157" si="63">C147</f>
        <v>735028.76679660007</v>
      </c>
      <c r="L147" s="187">
        <f>D147</f>
        <v>7371.166347675</v>
      </c>
      <c r="M147" s="187">
        <f t="shared" si="58"/>
        <v>7310.7658666249999</v>
      </c>
      <c r="N147" s="187">
        <f t="shared" si="58"/>
        <v>3423.6638120749999</v>
      </c>
      <c r="O147" s="187">
        <f t="shared" si="58"/>
        <v>3404.600537325</v>
      </c>
      <c r="P147" s="187">
        <f t="shared" si="58"/>
        <v>423.10436642499997</v>
      </c>
      <c r="Q147" s="187">
        <f t="shared" si="58"/>
        <v>421.19803895000001</v>
      </c>
      <c r="R147" s="42">
        <f t="shared" si="59"/>
        <v>3423.6638120749999</v>
      </c>
      <c r="T147"/>
      <c r="U147" s="13">
        <f t="shared" si="43"/>
        <v>44228</v>
      </c>
      <c r="V147" s="14">
        <f t="shared" si="27"/>
        <v>2021</v>
      </c>
      <c r="W147" s="25">
        <f t="shared" ref="W147:W157" si="64">W135*(1+$R$32)</f>
        <v>771480.62403040007</v>
      </c>
      <c r="X147" s="25">
        <f t="shared" ref="X147:AC157" si="65">X135*(1+$Q$32)</f>
        <v>7576.1227475999995</v>
      </c>
      <c r="Y147" s="25">
        <f t="shared" si="65"/>
        <v>7514.0428219999994</v>
      </c>
      <c r="Z147" s="25">
        <f t="shared" si="65"/>
        <v>3518.8593043999999</v>
      </c>
      <c r="AA147" s="25">
        <f t="shared" si="65"/>
        <v>3499.2659724</v>
      </c>
      <c r="AB147" s="25">
        <f t="shared" si="65"/>
        <v>434.86884759999998</v>
      </c>
      <c r="AC147" s="25">
        <f t="shared" si="65"/>
        <v>432.90951439999998</v>
      </c>
    </row>
    <row r="148" spans="1:29" x14ac:dyDescent="0.2">
      <c r="A148" s="22">
        <v>44256</v>
      </c>
      <c r="B148" s="23">
        <f t="shared" si="56"/>
        <v>2021</v>
      </c>
      <c r="C148" s="24">
        <f t="shared" si="61"/>
        <v>735028.76679660007</v>
      </c>
      <c r="D148" s="25">
        <f t="shared" ref="D148:I148" si="66">D124*(1+$R$8)*(1+$R$9)</f>
        <v>7395.54727275</v>
      </c>
      <c r="E148" s="25">
        <f t="shared" si="66"/>
        <v>7292.4049230499995</v>
      </c>
      <c r="F148" s="25">
        <f t="shared" si="66"/>
        <v>3442.0247556499994</v>
      </c>
      <c r="G148" s="25">
        <f t="shared" si="66"/>
        <v>3404.9015363999997</v>
      </c>
      <c r="H148" s="25">
        <f t="shared" si="66"/>
        <v>421.90037012499999</v>
      </c>
      <c r="I148" s="25">
        <f t="shared" si="66"/>
        <v>416.48238677500001</v>
      </c>
      <c r="K148" s="187">
        <f t="shared" si="63"/>
        <v>735028.76679660007</v>
      </c>
      <c r="L148" s="187">
        <f t="shared" si="58"/>
        <v>7395.54727275</v>
      </c>
      <c r="M148" s="187">
        <f t="shared" si="58"/>
        <v>7292.4049230499995</v>
      </c>
      <c r="N148" s="187">
        <f t="shared" si="58"/>
        <v>3442.0247556499994</v>
      </c>
      <c r="O148" s="187">
        <f t="shared" si="58"/>
        <v>3404.9015363999997</v>
      </c>
      <c r="P148" s="187">
        <f t="shared" si="58"/>
        <v>421.90037012499999</v>
      </c>
      <c r="Q148" s="187">
        <f t="shared" si="58"/>
        <v>416.48238677500001</v>
      </c>
      <c r="R148" s="42">
        <f t="shared" si="59"/>
        <v>3442.0247556499994</v>
      </c>
      <c r="T148"/>
      <c r="U148" s="13">
        <f t="shared" si="43"/>
        <v>44256</v>
      </c>
      <c r="V148" s="14">
        <f t="shared" si="27"/>
        <v>2021</v>
      </c>
      <c r="W148" s="25">
        <f t="shared" si="64"/>
        <v>771480.62403040007</v>
      </c>
      <c r="X148" s="25">
        <f t="shared" si="65"/>
        <v>7601.1815879999995</v>
      </c>
      <c r="Y148" s="25">
        <f t="shared" si="65"/>
        <v>7495.1713495999993</v>
      </c>
      <c r="Z148" s="25">
        <f t="shared" si="65"/>
        <v>3537.7307767999996</v>
      </c>
      <c r="AA148" s="25">
        <f t="shared" si="65"/>
        <v>3499.5753407999996</v>
      </c>
      <c r="AB148" s="25">
        <f t="shared" si="65"/>
        <v>433.63137399999999</v>
      </c>
      <c r="AC148" s="25">
        <f t="shared" si="65"/>
        <v>428.06274280000002</v>
      </c>
    </row>
    <row r="149" spans="1:29" x14ac:dyDescent="0.2">
      <c r="A149" s="22">
        <v>44287</v>
      </c>
      <c r="B149" s="23">
        <f t="shared" si="56"/>
        <v>2021</v>
      </c>
      <c r="C149" s="24">
        <f t="shared" si="61"/>
        <v>735028.76679660007</v>
      </c>
      <c r="D149" s="25">
        <f t="shared" ref="D149:I149" si="67">D125*(1+$R$8)*(1+$R$9)</f>
        <v>7420.0285308499997</v>
      </c>
      <c r="E149" s="25">
        <f t="shared" si="67"/>
        <v>7328.6251450750005</v>
      </c>
      <c r="F149" s="25">
        <f t="shared" si="67"/>
        <v>3459.3823689750002</v>
      </c>
      <c r="G149" s="25">
        <f t="shared" si="67"/>
        <v>3429.5834605499999</v>
      </c>
      <c r="H149" s="25">
        <f t="shared" si="67"/>
        <v>418.89037937500001</v>
      </c>
      <c r="I149" s="25">
        <f t="shared" si="67"/>
        <v>412.56939879999999</v>
      </c>
      <c r="K149" s="187">
        <f t="shared" si="63"/>
        <v>735028.76679660007</v>
      </c>
      <c r="L149" s="187">
        <f t="shared" si="58"/>
        <v>7420.0285308499997</v>
      </c>
      <c r="M149" s="187">
        <f t="shared" si="58"/>
        <v>7328.6251450750005</v>
      </c>
      <c r="N149" s="187">
        <f t="shared" si="58"/>
        <v>3459.3823689750002</v>
      </c>
      <c r="O149" s="187">
        <f t="shared" si="58"/>
        <v>3429.5834605499999</v>
      </c>
      <c r="P149" s="187">
        <f t="shared" si="58"/>
        <v>418.89037937500001</v>
      </c>
      <c r="Q149" s="187">
        <f t="shared" si="58"/>
        <v>412.56939879999999</v>
      </c>
      <c r="R149" s="42">
        <f t="shared" si="59"/>
        <v>3459.3823689750002</v>
      </c>
      <c r="T149"/>
      <c r="U149" s="13">
        <f t="shared" si="43"/>
        <v>44287</v>
      </c>
      <c r="V149" s="14">
        <f t="shared" si="27"/>
        <v>2021</v>
      </c>
      <c r="W149" s="25">
        <f t="shared" si="64"/>
        <v>771480.62403040007</v>
      </c>
      <c r="X149" s="25">
        <f t="shared" si="65"/>
        <v>7626.3435511999987</v>
      </c>
      <c r="Y149" s="25">
        <f t="shared" si="65"/>
        <v>7532.3986803999996</v>
      </c>
      <c r="Z149" s="25">
        <f t="shared" si="65"/>
        <v>3555.5710211999994</v>
      </c>
      <c r="AA149" s="25">
        <f t="shared" si="65"/>
        <v>3524.9435495999992</v>
      </c>
      <c r="AB149" s="25">
        <f t="shared" si="65"/>
        <v>430.53768999999994</v>
      </c>
      <c r="AC149" s="25">
        <f t="shared" si="65"/>
        <v>424.04095359999997</v>
      </c>
    </row>
    <row r="150" spans="1:29" x14ac:dyDescent="0.2">
      <c r="A150" s="22">
        <v>44317</v>
      </c>
      <c r="B150" s="23">
        <f t="shared" si="56"/>
        <v>2021</v>
      </c>
      <c r="C150" s="24">
        <f t="shared" si="61"/>
        <v>735028.76679660007</v>
      </c>
      <c r="D150" s="25">
        <f t="shared" ref="D150:I150" si="68">D126*(1+$R$8)*(1+$R$9)</f>
        <v>7437.28581115</v>
      </c>
      <c r="E150" s="25">
        <f t="shared" si="68"/>
        <v>7401.4669212249992</v>
      </c>
      <c r="F150" s="25">
        <f t="shared" si="68"/>
        <v>3473.2283264249995</v>
      </c>
      <c r="G150" s="25">
        <f t="shared" si="68"/>
        <v>3464.3990202249997</v>
      </c>
      <c r="H150" s="25">
        <f t="shared" si="68"/>
        <v>417.08438492499994</v>
      </c>
      <c r="I150" s="25">
        <f t="shared" si="68"/>
        <v>412.56939879999999</v>
      </c>
      <c r="K150" s="187">
        <f t="shared" si="63"/>
        <v>735028.76679660007</v>
      </c>
      <c r="L150" s="187">
        <f t="shared" si="58"/>
        <v>7437.28581115</v>
      </c>
      <c r="M150" s="187">
        <f t="shared" si="58"/>
        <v>7401.4669212249992</v>
      </c>
      <c r="N150" s="187">
        <f t="shared" si="58"/>
        <v>3473.2283264249995</v>
      </c>
      <c r="O150" s="187">
        <f t="shared" si="58"/>
        <v>3464.3990202249997</v>
      </c>
      <c r="P150" s="187">
        <f t="shared" si="58"/>
        <v>417.08438492499994</v>
      </c>
      <c r="Q150" s="187">
        <f t="shared" si="58"/>
        <v>412.56939879999999</v>
      </c>
      <c r="R150" s="42">
        <f t="shared" si="59"/>
        <v>3473.2283264249995</v>
      </c>
      <c r="T150"/>
      <c r="U150" s="13">
        <f t="shared" si="43"/>
        <v>44317</v>
      </c>
      <c r="V150" s="14">
        <f t="shared" si="27"/>
        <v>2021</v>
      </c>
      <c r="W150" s="25">
        <f t="shared" si="64"/>
        <v>771480.62403040007</v>
      </c>
      <c r="X150" s="25">
        <f t="shared" si="65"/>
        <v>7644.0806727999998</v>
      </c>
      <c r="Y150" s="25">
        <f t="shared" si="65"/>
        <v>7607.2658331999992</v>
      </c>
      <c r="Z150" s="25">
        <f t="shared" si="65"/>
        <v>3569.8019675999994</v>
      </c>
      <c r="AA150" s="25">
        <f t="shared" si="65"/>
        <v>3560.7271612</v>
      </c>
      <c r="AB150" s="25">
        <f t="shared" si="65"/>
        <v>428.68147959999993</v>
      </c>
      <c r="AC150" s="25">
        <f t="shared" si="65"/>
        <v>424.04095359999997</v>
      </c>
    </row>
    <row r="151" spans="1:29" x14ac:dyDescent="0.2">
      <c r="A151" s="22">
        <v>44348</v>
      </c>
      <c r="B151" s="23">
        <f t="shared" si="56"/>
        <v>2021</v>
      </c>
      <c r="C151" s="24">
        <f t="shared" si="61"/>
        <v>735028.76679660007</v>
      </c>
      <c r="D151" s="25">
        <f t="shared" ref="D151:I151" si="69">D127*(1+$R$8)*(1+$R$9)</f>
        <v>7455.0447565750001</v>
      </c>
      <c r="E151" s="25">
        <f t="shared" si="69"/>
        <v>7496.9839610250001</v>
      </c>
      <c r="F151" s="25">
        <f t="shared" si="69"/>
        <v>3483.9639601000003</v>
      </c>
      <c r="G151" s="25">
        <f t="shared" si="69"/>
        <v>3503.8298990499998</v>
      </c>
      <c r="H151" s="25">
        <f t="shared" si="69"/>
        <v>417.68638307499998</v>
      </c>
      <c r="I151" s="25">
        <f t="shared" si="69"/>
        <v>416.78338584999995</v>
      </c>
      <c r="K151" s="187">
        <f t="shared" si="63"/>
        <v>735028.76679660007</v>
      </c>
      <c r="L151" s="187">
        <f t="shared" si="58"/>
        <v>7455.0447565750001</v>
      </c>
      <c r="M151" s="187">
        <f t="shared" si="58"/>
        <v>7496.9839610250001</v>
      </c>
      <c r="N151" s="187">
        <f t="shared" si="58"/>
        <v>3483.9639601000003</v>
      </c>
      <c r="O151" s="187">
        <f t="shared" si="58"/>
        <v>3503.8298990499998</v>
      </c>
      <c r="P151" s="187">
        <f t="shared" si="58"/>
        <v>417.68638307499998</v>
      </c>
      <c r="Q151" s="187">
        <f t="shared" si="58"/>
        <v>416.78338584999995</v>
      </c>
      <c r="R151" s="42">
        <f t="shared" si="59"/>
        <v>3483.9639601000003</v>
      </c>
      <c r="T151"/>
      <c r="U151" s="13">
        <f t="shared" si="43"/>
        <v>44348</v>
      </c>
      <c r="V151" s="14">
        <f t="shared" si="27"/>
        <v>2021</v>
      </c>
      <c r="W151" s="25">
        <f t="shared" si="64"/>
        <v>771480.62403040007</v>
      </c>
      <c r="X151" s="25">
        <f t="shared" si="65"/>
        <v>7662.3334083999989</v>
      </c>
      <c r="Y151" s="25">
        <f t="shared" si="65"/>
        <v>7705.4387387999996</v>
      </c>
      <c r="Z151" s="25">
        <f t="shared" si="65"/>
        <v>3580.8361071999998</v>
      </c>
      <c r="AA151" s="25">
        <f t="shared" si="65"/>
        <v>3601.2544215999992</v>
      </c>
      <c r="AB151" s="25">
        <f t="shared" si="65"/>
        <v>429.30021640000001</v>
      </c>
      <c r="AC151" s="25">
        <f t="shared" si="65"/>
        <v>428.37211119999995</v>
      </c>
    </row>
    <row r="152" spans="1:29" x14ac:dyDescent="0.2">
      <c r="A152" s="22">
        <v>44378</v>
      </c>
      <c r="B152" s="23">
        <f t="shared" si="56"/>
        <v>2021</v>
      </c>
      <c r="C152" s="24">
        <f t="shared" si="61"/>
        <v>735028.76679660007</v>
      </c>
      <c r="D152" s="25">
        <f t="shared" ref="D152:I152" si="70">D128*(1+$R$8)*(1+$R$9)</f>
        <v>7457.6534152249997</v>
      </c>
      <c r="E152" s="25">
        <f t="shared" si="70"/>
        <v>7549.458133099999</v>
      </c>
      <c r="F152" s="25">
        <f t="shared" si="70"/>
        <v>3499.1142468749999</v>
      </c>
      <c r="G152" s="25">
        <f t="shared" si="70"/>
        <v>3538.1437935999998</v>
      </c>
      <c r="H152" s="25">
        <f t="shared" si="70"/>
        <v>417.28505097499993</v>
      </c>
      <c r="I152" s="25">
        <f t="shared" si="70"/>
        <v>419.19137845</v>
      </c>
      <c r="K152" s="187">
        <f t="shared" si="63"/>
        <v>735028.76679660007</v>
      </c>
      <c r="L152" s="187">
        <f t="shared" si="58"/>
        <v>7457.6534152249997</v>
      </c>
      <c r="M152" s="187">
        <f t="shared" si="58"/>
        <v>7549.458133099999</v>
      </c>
      <c r="N152" s="187">
        <f t="shared" si="58"/>
        <v>3499.1142468749999</v>
      </c>
      <c r="O152" s="187">
        <f t="shared" si="58"/>
        <v>3538.1437935999998</v>
      </c>
      <c r="P152" s="187">
        <f t="shared" si="58"/>
        <v>417.28505097499993</v>
      </c>
      <c r="Q152" s="187">
        <f t="shared" si="58"/>
        <v>419.19137845</v>
      </c>
      <c r="R152" s="42">
        <f t="shared" si="59"/>
        <v>3499.1142468749999</v>
      </c>
      <c r="T152"/>
      <c r="U152" s="13">
        <f t="shared" si="43"/>
        <v>44378</v>
      </c>
      <c r="V152" s="14">
        <f t="shared" si="27"/>
        <v>2021</v>
      </c>
      <c r="W152" s="25">
        <f t="shared" si="64"/>
        <v>771480.62403040007</v>
      </c>
      <c r="X152" s="25">
        <f t="shared" si="65"/>
        <v>7665.0146011999996</v>
      </c>
      <c r="Y152" s="25">
        <f t="shared" si="65"/>
        <v>7759.3719631999984</v>
      </c>
      <c r="Z152" s="25">
        <f t="shared" si="65"/>
        <v>3596.4076499999996</v>
      </c>
      <c r="AA152" s="25">
        <f t="shared" si="65"/>
        <v>3636.5224191999996</v>
      </c>
      <c r="AB152" s="25">
        <f t="shared" si="65"/>
        <v>428.88772519999992</v>
      </c>
      <c r="AC152" s="25">
        <f t="shared" si="65"/>
        <v>430.84705839999998</v>
      </c>
    </row>
    <row r="153" spans="1:29" x14ac:dyDescent="0.2">
      <c r="A153" s="22">
        <v>44409</v>
      </c>
      <c r="B153" s="23">
        <f t="shared" si="56"/>
        <v>2021</v>
      </c>
      <c r="C153" s="24">
        <f t="shared" si="61"/>
        <v>735028.76679660007</v>
      </c>
      <c r="D153" s="25">
        <f t="shared" ref="D153:I153" si="71">D129*(1+$R$8)*(1+$R$9)</f>
        <v>7474.4090304000001</v>
      </c>
      <c r="E153" s="25">
        <f t="shared" si="71"/>
        <v>7566.0130822249994</v>
      </c>
      <c r="F153" s="25">
        <f t="shared" si="71"/>
        <v>3511.7562080249995</v>
      </c>
      <c r="G153" s="25">
        <f t="shared" si="71"/>
        <v>3545.5684374500001</v>
      </c>
      <c r="H153" s="25">
        <f t="shared" si="71"/>
        <v>420.19470869999998</v>
      </c>
      <c r="I153" s="25">
        <f t="shared" si="71"/>
        <v>423.70636457500001</v>
      </c>
      <c r="K153" s="187">
        <f t="shared" si="63"/>
        <v>735028.76679660007</v>
      </c>
      <c r="L153" s="187">
        <f t="shared" si="58"/>
        <v>7474.4090304000001</v>
      </c>
      <c r="M153" s="187">
        <f t="shared" si="58"/>
        <v>7566.0130822249994</v>
      </c>
      <c r="N153" s="187">
        <f t="shared" si="58"/>
        <v>3511.7562080249995</v>
      </c>
      <c r="O153" s="187">
        <f t="shared" si="58"/>
        <v>3545.5684374500001</v>
      </c>
      <c r="P153" s="187">
        <f t="shared" si="58"/>
        <v>420.19470869999998</v>
      </c>
      <c r="Q153" s="187">
        <f t="shared" si="58"/>
        <v>423.70636457500001</v>
      </c>
      <c r="R153" s="42">
        <f t="shared" si="59"/>
        <v>3511.7562080249995</v>
      </c>
      <c r="T153"/>
      <c r="U153" s="13">
        <f t="shared" si="43"/>
        <v>44409</v>
      </c>
      <c r="V153" s="14">
        <f t="shared" si="27"/>
        <v>2021</v>
      </c>
      <c r="W153" s="25">
        <f t="shared" si="64"/>
        <v>771480.62403040007</v>
      </c>
      <c r="X153" s="25">
        <f t="shared" si="65"/>
        <v>7682.2361087999998</v>
      </c>
      <c r="Y153" s="25">
        <f t="shared" si="65"/>
        <v>7776.3872251999992</v>
      </c>
      <c r="Z153" s="25">
        <f t="shared" si="65"/>
        <v>3609.4011227999995</v>
      </c>
      <c r="AA153" s="25">
        <f t="shared" si="65"/>
        <v>3644.1535064</v>
      </c>
      <c r="AB153" s="25">
        <f t="shared" si="65"/>
        <v>431.87828639999998</v>
      </c>
      <c r="AC153" s="25">
        <f t="shared" si="65"/>
        <v>435.4875844</v>
      </c>
    </row>
    <row r="154" spans="1:29" x14ac:dyDescent="0.2">
      <c r="A154" s="22">
        <v>44440</v>
      </c>
      <c r="B154" s="23">
        <f t="shared" si="56"/>
        <v>2021</v>
      </c>
      <c r="C154" s="24">
        <f t="shared" si="61"/>
        <v>735028.76679660007</v>
      </c>
      <c r="D154" s="25">
        <f t="shared" ref="D154:I154" si="72">D130*(1+$R$8)*(1+$R$9)</f>
        <v>7503.2046085749998</v>
      </c>
      <c r="E154" s="25">
        <f t="shared" si="72"/>
        <v>7560.0934337499993</v>
      </c>
      <c r="F154" s="25">
        <f t="shared" si="72"/>
        <v>3534.6321377249997</v>
      </c>
      <c r="G154" s="25">
        <f t="shared" si="72"/>
        <v>3557.106735325</v>
      </c>
      <c r="H154" s="25">
        <f t="shared" si="72"/>
        <v>421.29837197499995</v>
      </c>
      <c r="I154" s="25">
        <f t="shared" si="72"/>
        <v>424.50902877500005</v>
      </c>
      <c r="K154" s="187">
        <f t="shared" si="63"/>
        <v>735028.76679660007</v>
      </c>
      <c r="L154" s="187">
        <f t="shared" si="58"/>
        <v>7503.2046085749998</v>
      </c>
      <c r="M154" s="187">
        <f t="shared" si="58"/>
        <v>7560.0934337499993</v>
      </c>
      <c r="N154" s="187">
        <f t="shared" si="58"/>
        <v>3534.6321377249997</v>
      </c>
      <c r="O154" s="187">
        <f t="shared" si="58"/>
        <v>3557.106735325</v>
      </c>
      <c r="P154" s="187">
        <f t="shared" si="58"/>
        <v>421.29837197499995</v>
      </c>
      <c r="Q154" s="187">
        <f t="shared" si="58"/>
        <v>424.50902877500005</v>
      </c>
      <c r="R154" s="42">
        <f t="shared" si="59"/>
        <v>3534.6321377249997</v>
      </c>
      <c r="T154"/>
      <c r="U154" s="13">
        <f t="shared" si="43"/>
        <v>44440</v>
      </c>
      <c r="V154" s="14">
        <f t="shared" si="27"/>
        <v>2021</v>
      </c>
      <c r="W154" s="25">
        <f t="shared" si="64"/>
        <v>771480.62403040007</v>
      </c>
      <c r="X154" s="25">
        <f t="shared" si="65"/>
        <v>7711.8323523999998</v>
      </c>
      <c r="Y154" s="25">
        <f t="shared" si="65"/>
        <v>7770.3029799999995</v>
      </c>
      <c r="Z154" s="25">
        <f t="shared" si="65"/>
        <v>3632.9131211999998</v>
      </c>
      <c r="AA154" s="25">
        <f t="shared" si="65"/>
        <v>3656.0126283999998</v>
      </c>
      <c r="AB154" s="25">
        <f t="shared" si="65"/>
        <v>433.01263719999997</v>
      </c>
      <c r="AC154" s="25">
        <f t="shared" si="65"/>
        <v>436.31256679999996</v>
      </c>
    </row>
    <row r="155" spans="1:29" x14ac:dyDescent="0.2">
      <c r="A155" s="22">
        <v>44470</v>
      </c>
      <c r="B155" s="23">
        <f t="shared" si="56"/>
        <v>2021</v>
      </c>
      <c r="C155" s="24">
        <f t="shared" si="61"/>
        <v>735028.76679660007</v>
      </c>
      <c r="D155" s="25">
        <f t="shared" ref="D155:I155" si="73">D131*(1+$R$8)*(1+$R$9)</f>
        <v>7528.9901959999997</v>
      </c>
      <c r="E155" s="25">
        <f t="shared" si="73"/>
        <v>7563.605089624999</v>
      </c>
      <c r="F155" s="25">
        <f t="shared" si="73"/>
        <v>3537.2407963749997</v>
      </c>
      <c r="G155" s="25">
        <f t="shared" si="73"/>
        <v>3541.9564485499995</v>
      </c>
      <c r="H155" s="25">
        <f t="shared" si="73"/>
        <v>428.723015825</v>
      </c>
      <c r="I155" s="25">
        <f t="shared" si="73"/>
        <v>434.84333034999997</v>
      </c>
      <c r="K155" s="187">
        <f t="shared" si="63"/>
        <v>735028.76679660007</v>
      </c>
      <c r="L155" s="187">
        <f t="shared" si="58"/>
        <v>7528.9901959999997</v>
      </c>
      <c r="M155" s="187">
        <f t="shared" si="58"/>
        <v>7563.605089624999</v>
      </c>
      <c r="N155" s="187">
        <f t="shared" si="58"/>
        <v>3537.2407963749997</v>
      </c>
      <c r="O155" s="187">
        <f t="shared" si="58"/>
        <v>3541.9564485499995</v>
      </c>
      <c r="P155" s="187">
        <f t="shared" si="58"/>
        <v>428.723015825</v>
      </c>
      <c r="Q155" s="187">
        <f t="shared" si="58"/>
        <v>434.84333034999997</v>
      </c>
      <c r="R155" s="42">
        <f t="shared" si="59"/>
        <v>3537.2407963749997</v>
      </c>
      <c r="T155"/>
      <c r="U155" s="13">
        <f t="shared" si="43"/>
        <v>44470</v>
      </c>
      <c r="V155" s="14">
        <f t="shared" si="27"/>
        <v>2021</v>
      </c>
      <c r="W155" s="25">
        <f t="shared" si="64"/>
        <v>771480.62403040007</v>
      </c>
      <c r="X155" s="25">
        <f t="shared" si="65"/>
        <v>7738.3349119999993</v>
      </c>
      <c r="Y155" s="25">
        <f t="shared" si="65"/>
        <v>7773.9122779999989</v>
      </c>
      <c r="Z155" s="25">
        <f t="shared" si="65"/>
        <v>3635.5943139999995</v>
      </c>
      <c r="AA155" s="25">
        <f t="shared" si="65"/>
        <v>3640.4410855999995</v>
      </c>
      <c r="AB155" s="25">
        <f t="shared" si="65"/>
        <v>440.64372439999994</v>
      </c>
      <c r="AC155" s="25">
        <f t="shared" si="65"/>
        <v>446.93421519999993</v>
      </c>
    </row>
    <row r="156" spans="1:29" x14ac:dyDescent="0.2">
      <c r="A156" s="22">
        <v>44501</v>
      </c>
      <c r="B156" s="23">
        <f t="shared" si="56"/>
        <v>2021</v>
      </c>
      <c r="C156" s="24">
        <f t="shared" si="61"/>
        <v>735028.76679660007</v>
      </c>
      <c r="D156" s="25">
        <f t="shared" ref="D156:I156" si="74">D132*(1+$R$8)*(1+$R$9)</f>
        <v>7542.3344883250002</v>
      </c>
      <c r="E156" s="25">
        <f t="shared" si="74"/>
        <v>7555.1771155250008</v>
      </c>
      <c r="F156" s="25">
        <f t="shared" si="74"/>
        <v>3543.4614439249999</v>
      </c>
      <c r="G156" s="25">
        <f t="shared" si="74"/>
        <v>3542.5584467000003</v>
      </c>
      <c r="H156" s="25">
        <f t="shared" si="74"/>
        <v>428.923681875</v>
      </c>
      <c r="I156" s="25">
        <f t="shared" si="74"/>
        <v>435.74632757499995</v>
      </c>
      <c r="K156" s="187">
        <f t="shared" si="63"/>
        <v>735028.76679660007</v>
      </c>
      <c r="L156" s="187">
        <f t="shared" si="58"/>
        <v>7542.3344883250002</v>
      </c>
      <c r="M156" s="187">
        <f t="shared" si="58"/>
        <v>7555.1771155250008</v>
      </c>
      <c r="N156" s="187">
        <f t="shared" si="58"/>
        <v>3543.4614439249999</v>
      </c>
      <c r="O156" s="187">
        <f t="shared" si="58"/>
        <v>3542.5584467000003</v>
      </c>
      <c r="P156" s="187">
        <f t="shared" si="58"/>
        <v>428.923681875</v>
      </c>
      <c r="Q156" s="187">
        <f t="shared" si="58"/>
        <v>435.74632757499995</v>
      </c>
      <c r="R156" s="42">
        <f t="shared" si="59"/>
        <v>3543.4614439249999</v>
      </c>
      <c r="T156"/>
      <c r="U156" s="13">
        <f t="shared" si="43"/>
        <v>44501</v>
      </c>
      <c r="V156" s="14">
        <f t="shared" si="27"/>
        <v>2021</v>
      </c>
      <c r="W156" s="25">
        <f t="shared" si="64"/>
        <v>771480.62403040007</v>
      </c>
      <c r="X156" s="25">
        <f t="shared" si="65"/>
        <v>7752.0502443999994</v>
      </c>
      <c r="Y156" s="25">
        <f t="shared" si="65"/>
        <v>7765.2499627999996</v>
      </c>
      <c r="Z156" s="25">
        <f t="shared" si="65"/>
        <v>3641.9879275999992</v>
      </c>
      <c r="AA156" s="25">
        <f t="shared" si="65"/>
        <v>3641.0598223999996</v>
      </c>
      <c r="AB156" s="25">
        <f t="shared" si="65"/>
        <v>440.84996999999993</v>
      </c>
      <c r="AC156" s="25">
        <f t="shared" si="65"/>
        <v>447.86232039999999</v>
      </c>
    </row>
    <row r="157" spans="1:29" x14ac:dyDescent="0.2">
      <c r="A157" s="22">
        <v>44531</v>
      </c>
      <c r="B157" s="23">
        <f t="shared" si="56"/>
        <v>2021</v>
      </c>
      <c r="C157" s="24">
        <f t="shared" si="61"/>
        <v>735028.76679660007</v>
      </c>
      <c r="D157" s="25">
        <f t="shared" ref="D157:I157" si="75">D133*(1+$R$8)*(1+$R$9)</f>
        <v>7550.0601312499994</v>
      </c>
      <c r="E157" s="25">
        <f t="shared" si="75"/>
        <v>7560.2940997999995</v>
      </c>
      <c r="F157" s="25">
        <f t="shared" si="75"/>
        <v>3543.7624430000001</v>
      </c>
      <c r="G157" s="25">
        <f t="shared" si="75"/>
        <v>3546.6721007250003</v>
      </c>
      <c r="H157" s="25">
        <f t="shared" si="75"/>
        <v>430.93034237499995</v>
      </c>
      <c r="I157" s="25">
        <f t="shared" si="75"/>
        <v>439.05731739999999</v>
      </c>
      <c r="K157" s="187">
        <f t="shared" si="63"/>
        <v>735028.76679660007</v>
      </c>
      <c r="L157" s="187">
        <f t="shared" si="58"/>
        <v>7550.0601312499994</v>
      </c>
      <c r="M157" s="187">
        <f t="shared" si="58"/>
        <v>7560.2940997999995</v>
      </c>
      <c r="N157" s="187">
        <f t="shared" si="58"/>
        <v>3543.7624430000001</v>
      </c>
      <c r="O157" s="187">
        <f t="shared" si="58"/>
        <v>3546.6721007250003</v>
      </c>
      <c r="P157" s="187">
        <f t="shared" si="58"/>
        <v>430.93034237499995</v>
      </c>
      <c r="Q157" s="187">
        <f t="shared" si="58"/>
        <v>439.05731739999999</v>
      </c>
      <c r="R157" s="42">
        <f t="shared" si="59"/>
        <v>3543.7624430000001</v>
      </c>
      <c r="T157"/>
      <c r="U157" s="13">
        <f t="shared" si="43"/>
        <v>44531</v>
      </c>
      <c r="V157" s="14">
        <f t="shared" si="27"/>
        <v>2021</v>
      </c>
      <c r="W157" s="25">
        <f t="shared" si="64"/>
        <v>771480.62403040007</v>
      </c>
      <c r="X157" s="25">
        <f t="shared" si="65"/>
        <v>7759.9906999999994</v>
      </c>
      <c r="Y157" s="25">
        <f t="shared" si="65"/>
        <v>7770.5092255999998</v>
      </c>
      <c r="Z157" s="25">
        <f t="shared" si="65"/>
        <v>3642.2972959999997</v>
      </c>
      <c r="AA157" s="25">
        <f t="shared" si="65"/>
        <v>3645.2878572</v>
      </c>
      <c r="AB157" s="25">
        <f t="shared" si="65"/>
        <v>442.91242599999998</v>
      </c>
      <c r="AC157" s="25">
        <f t="shared" si="65"/>
        <v>451.26537280000002</v>
      </c>
    </row>
    <row r="158" spans="1:29" x14ac:dyDescent="0.2">
      <c r="Q158" s="173"/>
      <c r="T158"/>
      <c r="U158"/>
      <c r="V158"/>
      <c r="W158"/>
      <c r="X158"/>
      <c r="Y158"/>
      <c r="Z158"/>
      <c r="AA158"/>
      <c r="AB158"/>
    </row>
    <row r="159" spans="1:29" x14ac:dyDescent="0.2">
      <c r="K159" s="26"/>
      <c r="L159" s="26"/>
      <c r="M159" s="26"/>
      <c r="N159" s="26"/>
      <c r="O159" s="26"/>
      <c r="P159" s="26"/>
      <c r="Q159" s="26"/>
      <c r="T159"/>
      <c r="U159"/>
      <c r="V159"/>
      <c r="W159"/>
      <c r="X159"/>
      <c r="Y159"/>
      <c r="Z159"/>
      <c r="AA159"/>
      <c r="AB159"/>
    </row>
    <row r="160" spans="1:29" x14ac:dyDescent="0.2">
      <c r="D160" s="215"/>
      <c r="K160" s="26"/>
      <c r="L160" s="26"/>
      <c r="M160" s="26"/>
      <c r="N160" s="26"/>
      <c r="O160" s="26"/>
      <c r="P160" s="26"/>
      <c r="Q160" s="26"/>
      <c r="T160"/>
      <c r="U160"/>
      <c r="V160"/>
      <c r="W160"/>
      <c r="X160"/>
      <c r="Y160"/>
      <c r="Z160"/>
      <c r="AA160"/>
      <c r="AB160"/>
    </row>
    <row r="161" spans="4:28" x14ac:dyDescent="0.2">
      <c r="D161" s="20"/>
      <c r="E161" s="200"/>
      <c r="F161" s="200"/>
      <c r="G161" s="200"/>
      <c r="H161" s="200"/>
      <c r="I161" s="200"/>
      <c r="Q161" s="173"/>
      <c r="T161"/>
      <c r="U161"/>
      <c r="V161"/>
      <c r="W161"/>
      <c r="X161"/>
      <c r="Y161"/>
      <c r="Z161"/>
      <c r="AA161"/>
      <c r="AB161"/>
    </row>
    <row r="162" spans="4:28" x14ac:dyDescent="0.2">
      <c r="L162" s="173"/>
      <c r="M162" s="173"/>
      <c r="N162" s="173"/>
      <c r="O162" s="173"/>
      <c r="P162" s="173"/>
      <c r="Q162" s="173"/>
      <c r="T162"/>
      <c r="U162"/>
      <c r="V162"/>
      <c r="W162"/>
      <c r="X162"/>
      <c r="Y162"/>
      <c r="Z162"/>
      <c r="AA162"/>
      <c r="AB162"/>
    </row>
    <row r="163" spans="4:28" x14ac:dyDescent="0.2">
      <c r="T163"/>
      <c r="U163"/>
      <c r="V163"/>
      <c r="W163"/>
      <c r="X163"/>
      <c r="Y163"/>
      <c r="Z163"/>
      <c r="AA163"/>
      <c r="AB163"/>
    </row>
    <row r="164" spans="4:28" x14ac:dyDescent="0.2">
      <c r="T164"/>
      <c r="U164"/>
      <c r="V164"/>
      <c r="W164"/>
      <c r="X164"/>
      <c r="Y164"/>
      <c r="Z164"/>
      <c r="AA164"/>
      <c r="AB164"/>
    </row>
    <row r="167" spans="4:28" ht="18.75" x14ac:dyDescent="0.2">
      <c r="U167" s="217"/>
      <c r="V167" s="218"/>
      <c r="W167" s="218"/>
      <c r="X167" s="218"/>
      <c r="Y167" s="218"/>
      <c r="Z167" s="219"/>
      <c r="AA167" s="219"/>
    </row>
    <row r="168" spans="4:28" ht="18.75" x14ac:dyDescent="0.2">
      <c r="U168" s="217"/>
      <c r="V168" s="218"/>
      <c r="W168" s="218"/>
      <c r="X168" s="218"/>
      <c r="Y168" s="218"/>
      <c r="Z168" s="219"/>
      <c r="AA168" s="219"/>
    </row>
    <row r="169" spans="4:28" ht="18.75" x14ac:dyDescent="0.2">
      <c r="U169" s="217"/>
      <c r="V169" s="218"/>
      <c r="W169" s="218"/>
      <c r="X169" s="218"/>
      <c r="Y169" s="218"/>
      <c r="Z169" s="219"/>
      <c r="AA169" s="219"/>
    </row>
    <row r="170" spans="4:28" ht="18.75" x14ac:dyDescent="0.2">
      <c r="U170" s="217"/>
      <c r="V170" s="218"/>
      <c r="W170" s="218"/>
      <c r="X170" s="218"/>
      <c r="Y170" s="218"/>
      <c r="Z170" s="219"/>
      <c r="AA170" s="219"/>
    </row>
    <row r="171" spans="4:28" ht="18.75" x14ac:dyDescent="0.2">
      <c r="U171" s="217"/>
      <c r="V171" s="218"/>
      <c r="W171" s="218"/>
      <c r="X171" s="218"/>
      <c r="Y171" s="218"/>
      <c r="Z171" s="219"/>
      <c r="AA171" s="219"/>
    </row>
    <row r="172" spans="4:28" ht="18.75" x14ac:dyDescent="0.2">
      <c r="U172" s="217"/>
      <c r="V172" s="218"/>
      <c r="W172" s="218"/>
      <c r="X172" s="218"/>
      <c r="Y172" s="218"/>
      <c r="Z172" s="219"/>
      <c r="AA172" s="219"/>
    </row>
    <row r="173" spans="4:28" ht="18.75" x14ac:dyDescent="0.2">
      <c r="U173" s="217"/>
      <c r="V173" s="218"/>
      <c r="W173" s="218"/>
      <c r="X173" s="218"/>
      <c r="Y173" s="218"/>
      <c r="Z173" s="219"/>
      <c r="AA173" s="219"/>
    </row>
    <row r="174" spans="4:28" ht="18.75" x14ac:dyDescent="0.2">
      <c r="U174" s="217"/>
      <c r="V174" s="218"/>
      <c r="W174" s="218"/>
      <c r="X174" s="218"/>
      <c r="Y174" s="218"/>
      <c r="Z174" s="219"/>
      <c r="AA174" s="219"/>
    </row>
    <row r="175" spans="4:28" ht="18.75" x14ac:dyDescent="0.2">
      <c r="U175" s="217"/>
      <c r="V175" s="218"/>
      <c r="W175" s="218"/>
      <c r="X175" s="218"/>
      <c r="Y175" s="218"/>
      <c r="Z175" s="219"/>
      <c r="AA175" s="219"/>
    </row>
    <row r="176" spans="4:28" ht="18.75" x14ac:dyDescent="0.2">
      <c r="U176" s="217"/>
      <c r="V176" s="218"/>
      <c r="W176" s="218"/>
      <c r="X176" s="218"/>
      <c r="Y176" s="218"/>
      <c r="Z176" s="219"/>
      <c r="AA176" s="219"/>
    </row>
    <row r="177" spans="21:27" ht="18.75" x14ac:dyDescent="0.2">
      <c r="U177" s="217"/>
      <c r="V177" s="218"/>
      <c r="W177" s="218"/>
      <c r="X177" s="218"/>
      <c r="Y177" s="218"/>
      <c r="Z177" s="219"/>
      <c r="AA177" s="219"/>
    </row>
    <row r="178" spans="21:27" ht="18.75" x14ac:dyDescent="0.2">
      <c r="U178" s="217"/>
      <c r="V178" s="218"/>
      <c r="W178" s="218"/>
      <c r="X178" s="218"/>
      <c r="Y178" s="218"/>
      <c r="Z178" s="219"/>
      <c r="AA178" s="219"/>
    </row>
    <row r="179" spans="21:27" ht="18.75" x14ac:dyDescent="0.2">
      <c r="U179" s="217"/>
      <c r="V179" s="218"/>
      <c r="W179" s="218"/>
      <c r="X179" s="218"/>
      <c r="Y179" s="218"/>
      <c r="Z179" s="219"/>
      <c r="AA179" s="219"/>
    </row>
    <row r="180" spans="21:27" ht="18.75" x14ac:dyDescent="0.2">
      <c r="U180" s="217"/>
      <c r="V180" s="218"/>
      <c r="W180" s="218"/>
      <c r="X180" s="218"/>
      <c r="Y180" s="218"/>
      <c r="Z180" s="219"/>
      <c r="AA180" s="219"/>
    </row>
    <row r="181" spans="21:27" ht="18.75" x14ac:dyDescent="0.2">
      <c r="U181" s="217"/>
      <c r="V181" s="218"/>
      <c r="W181" s="218"/>
      <c r="X181" s="218"/>
      <c r="Y181" s="218"/>
      <c r="Z181" s="219"/>
      <c r="AA181" s="219"/>
    </row>
    <row r="182" spans="21:27" ht="18.75" x14ac:dyDescent="0.2">
      <c r="U182" s="217"/>
      <c r="V182" s="218"/>
      <c r="W182" s="218"/>
      <c r="X182" s="218"/>
      <c r="Y182" s="218"/>
      <c r="Z182" s="219"/>
      <c r="AA182" s="219"/>
    </row>
    <row r="183" spans="21:27" ht="18.75" x14ac:dyDescent="0.2">
      <c r="U183" s="217"/>
      <c r="V183" s="218"/>
      <c r="W183" s="218"/>
      <c r="X183" s="218"/>
      <c r="Y183" s="218"/>
      <c r="Z183" s="219"/>
      <c r="AA183" s="219"/>
    </row>
    <row r="184" spans="21:27" ht="18.75" x14ac:dyDescent="0.2">
      <c r="U184" s="217"/>
      <c r="V184" s="218"/>
      <c r="W184" s="218"/>
      <c r="X184" s="218"/>
      <c r="Y184" s="218"/>
      <c r="Z184" s="219"/>
      <c r="AA184" s="219"/>
    </row>
    <row r="185" spans="21:27" ht="18.75" x14ac:dyDescent="0.2">
      <c r="U185" s="217"/>
      <c r="V185" s="218"/>
      <c r="W185" s="218"/>
      <c r="X185" s="218"/>
      <c r="Y185" s="218"/>
      <c r="Z185" s="219"/>
      <c r="AA185" s="219"/>
    </row>
    <row r="186" spans="21:27" ht="18.75" x14ac:dyDescent="0.2">
      <c r="U186" s="217"/>
      <c r="V186" s="218"/>
      <c r="W186" s="218"/>
      <c r="X186" s="218"/>
      <c r="Y186" s="218"/>
      <c r="Z186" s="219"/>
      <c r="AA186" s="219"/>
    </row>
    <row r="187" spans="21:27" ht="18.75" x14ac:dyDescent="0.2">
      <c r="U187" s="217"/>
      <c r="V187" s="218"/>
      <c r="W187" s="218"/>
      <c r="X187" s="218"/>
      <c r="Y187" s="218"/>
      <c r="Z187" s="219"/>
      <c r="AA187" s="219"/>
    </row>
    <row r="188" spans="21:27" ht="18.75" x14ac:dyDescent="0.2">
      <c r="U188" s="217"/>
      <c r="V188" s="218"/>
      <c r="W188" s="218"/>
      <c r="X188" s="218"/>
      <c r="Y188" s="218"/>
      <c r="Z188" s="219"/>
      <c r="AA188" s="219"/>
    </row>
    <row r="189" spans="21:27" ht="18.75" x14ac:dyDescent="0.2">
      <c r="U189" s="217"/>
      <c r="V189" s="218"/>
      <c r="W189" s="218"/>
      <c r="X189" s="218"/>
      <c r="Y189" s="218"/>
      <c r="Z189" s="219"/>
      <c r="AA189" s="219"/>
    </row>
    <row r="190" spans="21:27" ht="18.75" x14ac:dyDescent="0.2">
      <c r="U190" s="217"/>
      <c r="V190" s="218"/>
      <c r="W190" s="218"/>
      <c r="X190" s="218"/>
      <c r="Y190" s="218"/>
      <c r="Z190" s="219"/>
      <c r="AA190" s="219"/>
    </row>
    <row r="191" spans="21:27" ht="18.75" x14ac:dyDescent="0.2">
      <c r="U191" s="217"/>
      <c r="V191" s="218"/>
      <c r="W191" s="218"/>
      <c r="X191" s="218"/>
      <c r="Y191" s="218"/>
      <c r="Z191" s="219"/>
      <c r="AA191" s="219"/>
    </row>
    <row r="192" spans="21:27" ht="18.75" x14ac:dyDescent="0.2">
      <c r="U192" s="217"/>
      <c r="V192" s="218"/>
      <c r="W192" s="218"/>
      <c r="X192" s="218"/>
      <c r="Y192" s="218"/>
      <c r="Z192" s="219"/>
      <c r="AA192" s="219"/>
    </row>
    <row r="193" spans="21:27" ht="18.75" x14ac:dyDescent="0.2">
      <c r="U193" s="217"/>
      <c r="V193" s="218"/>
      <c r="W193" s="218"/>
      <c r="X193" s="218"/>
      <c r="Y193" s="218"/>
      <c r="Z193" s="219"/>
      <c r="AA193" s="219"/>
    </row>
    <row r="194" spans="21:27" ht="18.75" x14ac:dyDescent="0.2">
      <c r="U194" s="217"/>
      <c r="V194" s="218"/>
      <c r="W194" s="218"/>
      <c r="X194" s="218"/>
      <c r="Y194" s="218"/>
      <c r="Z194" s="219"/>
      <c r="AA194" s="219"/>
    </row>
    <row r="195" spans="21:27" ht="18.75" x14ac:dyDescent="0.2">
      <c r="U195" s="217"/>
      <c r="V195" s="218"/>
      <c r="W195" s="218"/>
      <c r="X195" s="218"/>
      <c r="Y195" s="218"/>
      <c r="Z195" s="219"/>
      <c r="AA195" s="219"/>
    </row>
    <row r="196" spans="21:27" ht="18.75" x14ac:dyDescent="0.2">
      <c r="U196" s="217"/>
      <c r="V196" s="218"/>
      <c r="W196" s="218"/>
      <c r="X196" s="218"/>
      <c r="Y196" s="218"/>
      <c r="Z196" s="219"/>
      <c r="AA196" s="219"/>
    </row>
    <row r="197" spans="21:27" ht="18.75" x14ac:dyDescent="0.2">
      <c r="U197" s="217"/>
      <c r="V197" s="218"/>
      <c r="W197" s="218"/>
      <c r="X197" s="218"/>
      <c r="Y197" s="218"/>
      <c r="Z197" s="219"/>
      <c r="AA197" s="219"/>
    </row>
    <row r="198" spans="21:27" ht="18.75" x14ac:dyDescent="0.2">
      <c r="U198" s="217"/>
      <c r="V198" s="218"/>
      <c r="W198" s="218"/>
      <c r="X198" s="218"/>
      <c r="Y198" s="218"/>
      <c r="Z198" s="219"/>
      <c r="AA198" s="219"/>
    </row>
    <row r="199" spans="21:27" ht="18.75" x14ac:dyDescent="0.2">
      <c r="U199" s="217"/>
      <c r="V199" s="218"/>
      <c r="W199" s="218"/>
      <c r="X199" s="218"/>
      <c r="Y199" s="218"/>
      <c r="Z199" s="219"/>
      <c r="AA199" s="219"/>
    </row>
    <row r="200" spans="21:27" ht="18.75" x14ac:dyDescent="0.2">
      <c r="U200" s="217"/>
      <c r="V200" s="218"/>
      <c r="W200" s="218"/>
      <c r="X200" s="218"/>
      <c r="Y200" s="218"/>
      <c r="Z200" s="219"/>
      <c r="AA200" s="219"/>
    </row>
    <row r="201" spans="21:27" ht="18.75" x14ac:dyDescent="0.2">
      <c r="U201" s="217"/>
      <c r="V201" s="218"/>
      <c r="W201" s="218"/>
      <c r="X201" s="218"/>
      <c r="Y201" s="218"/>
      <c r="Z201" s="219"/>
      <c r="AA201" s="219"/>
    </row>
    <row r="202" spans="21:27" ht="18.75" x14ac:dyDescent="0.2">
      <c r="U202" s="217"/>
      <c r="V202" s="218"/>
      <c r="W202" s="218"/>
      <c r="X202" s="218"/>
      <c r="Y202" s="218"/>
      <c r="Z202" s="219"/>
      <c r="AA202" s="219"/>
    </row>
    <row r="203" spans="21:27" ht="18.75" x14ac:dyDescent="0.2">
      <c r="U203" s="217"/>
      <c r="V203" s="218"/>
      <c r="W203" s="218"/>
      <c r="X203" s="218"/>
      <c r="Y203" s="218"/>
      <c r="Z203" s="219"/>
      <c r="AA203" s="219"/>
    </row>
    <row r="204" spans="21:27" ht="18.75" x14ac:dyDescent="0.2">
      <c r="U204" s="217"/>
      <c r="V204" s="218"/>
      <c r="W204" s="218"/>
      <c r="X204" s="218"/>
      <c r="Y204" s="218"/>
      <c r="Z204" s="219"/>
      <c r="AA204" s="219"/>
    </row>
    <row r="205" spans="21:27" ht="18.75" x14ac:dyDescent="0.2">
      <c r="U205" s="217"/>
      <c r="V205" s="218"/>
      <c r="W205" s="218"/>
      <c r="X205" s="218"/>
      <c r="Y205" s="218"/>
      <c r="Z205" s="219"/>
      <c r="AA205" s="219"/>
    </row>
    <row r="206" spans="21:27" ht="18.75" x14ac:dyDescent="0.2">
      <c r="U206" s="217"/>
      <c r="V206" s="218"/>
      <c r="W206" s="218"/>
      <c r="X206" s="218"/>
      <c r="Y206" s="218"/>
      <c r="Z206" s="219"/>
      <c r="AA206" s="219"/>
    </row>
    <row r="207" spans="21:27" ht="18.75" x14ac:dyDescent="0.2">
      <c r="U207" s="217"/>
      <c r="V207" s="218"/>
      <c r="W207" s="218"/>
      <c r="X207" s="218"/>
      <c r="Y207" s="218"/>
      <c r="Z207" s="219"/>
      <c r="AA207" s="219"/>
    </row>
    <row r="208" spans="21:27" ht="18.75" x14ac:dyDescent="0.2">
      <c r="U208" s="217"/>
      <c r="V208" s="218"/>
      <c r="W208" s="218"/>
      <c r="X208" s="218"/>
      <c r="Y208" s="218"/>
      <c r="Z208" s="219"/>
      <c r="AA208" s="219"/>
    </row>
    <row r="209" spans="21:27" ht="18.75" x14ac:dyDescent="0.2">
      <c r="U209" s="217"/>
      <c r="V209" s="218"/>
      <c r="W209" s="218"/>
      <c r="X209" s="218"/>
      <c r="Y209" s="218"/>
      <c r="Z209" s="219"/>
      <c r="AA209" s="219"/>
    </row>
    <row r="210" spans="21:27" ht="18.75" x14ac:dyDescent="0.2">
      <c r="U210" s="217"/>
      <c r="V210" s="218"/>
      <c r="W210" s="218"/>
      <c r="X210" s="218"/>
      <c r="Y210" s="218"/>
      <c r="Z210" s="219"/>
      <c r="AA210" s="219"/>
    </row>
    <row r="211" spans="21:27" ht="18.75" x14ac:dyDescent="0.2">
      <c r="U211" s="217"/>
      <c r="V211" s="218"/>
      <c r="W211" s="218"/>
      <c r="X211" s="218"/>
      <c r="Y211" s="218"/>
      <c r="Z211" s="219"/>
      <c r="AA211" s="219"/>
    </row>
    <row r="212" spans="21:27" ht="18.75" x14ac:dyDescent="0.2">
      <c r="U212" s="217"/>
      <c r="V212" s="218"/>
      <c r="W212" s="218"/>
      <c r="X212" s="218"/>
      <c r="Y212" s="218"/>
      <c r="Z212" s="219"/>
      <c r="AA212" s="219"/>
    </row>
    <row r="213" spans="21:27" ht="18.75" x14ac:dyDescent="0.2">
      <c r="U213" s="217"/>
      <c r="V213" s="218"/>
      <c r="W213" s="218"/>
      <c r="X213" s="218"/>
      <c r="Y213" s="218"/>
      <c r="Z213" s="219"/>
      <c r="AA213" s="219"/>
    </row>
    <row r="214" spans="21:27" ht="18.75" x14ac:dyDescent="0.2">
      <c r="U214" s="217"/>
      <c r="V214" s="218"/>
      <c r="W214" s="218"/>
      <c r="X214" s="218"/>
      <c r="Y214" s="218"/>
      <c r="Z214" s="219"/>
      <c r="AA214" s="219"/>
    </row>
    <row r="215" spans="21:27" ht="18.75" x14ac:dyDescent="0.2">
      <c r="U215" s="217"/>
      <c r="V215" s="218"/>
      <c r="W215" s="218"/>
      <c r="X215" s="218"/>
      <c r="Y215" s="218"/>
      <c r="Z215" s="219"/>
      <c r="AA215" s="219"/>
    </row>
    <row r="216" spans="21:27" ht="18.75" x14ac:dyDescent="0.2">
      <c r="U216" s="217"/>
      <c r="V216" s="218"/>
      <c r="W216" s="218"/>
      <c r="X216" s="218"/>
      <c r="Y216" s="218"/>
      <c r="Z216" s="219"/>
      <c r="AA216" s="219"/>
    </row>
    <row r="217" spans="21:27" ht="18.75" x14ac:dyDescent="0.2">
      <c r="U217" s="217"/>
      <c r="V217" s="218"/>
      <c r="W217" s="218"/>
      <c r="X217" s="218"/>
      <c r="Y217" s="218"/>
      <c r="Z217" s="219"/>
      <c r="AA217" s="219"/>
    </row>
    <row r="218" spans="21:27" ht="18.75" x14ac:dyDescent="0.2">
      <c r="U218" s="217"/>
      <c r="V218" s="218"/>
      <c r="W218" s="218"/>
      <c r="X218" s="218"/>
      <c r="Y218" s="218"/>
      <c r="Z218" s="219"/>
      <c r="AA218" s="219"/>
    </row>
    <row r="219" spans="21:27" ht="18.75" x14ac:dyDescent="0.2">
      <c r="U219" s="217"/>
      <c r="V219" s="218"/>
      <c r="W219" s="218"/>
      <c r="X219" s="218"/>
      <c r="Y219" s="218"/>
      <c r="Z219" s="219"/>
      <c r="AA219" s="219"/>
    </row>
    <row r="220" spans="21:27" ht="18.75" x14ac:dyDescent="0.2">
      <c r="U220" s="217"/>
      <c r="V220" s="218"/>
      <c r="W220" s="218"/>
      <c r="X220" s="218"/>
      <c r="Y220" s="218"/>
      <c r="Z220" s="219"/>
      <c r="AA220" s="219"/>
    </row>
    <row r="221" spans="21:27" ht="18.75" x14ac:dyDescent="0.2">
      <c r="U221" s="217"/>
      <c r="V221" s="218"/>
      <c r="W221" s="218"/>
      <c r="X221" s="218"/>
      <c r="Y221" s="218"/>
      <c r="Z221" s="219"/>
      <c r="AA221" s="219"/>
    </row>
    <row r="222" spans="21:27" ht="18.75" x14ac:dyDescent="0.2">
      <c r="U222" s="217"/>
      <c r="V222" s="218"/>
      <c r="W222" s="218"/>
      <c r="X222" s="218"/>
      <c r="Y222" s="218"/>
      <c r="Z222" s="219"/>
      <c r="AA222" s="219"/>
    </row>
    <row r="223" spans="21:27" ht="18.75" x14ac:dyDescent="0.2">
      <c r="U223" s="217"/>
      <c r="V223" s="218"/>
      <c r="W223" s="218"/>
      <c r="X223" s="218"/>
      <c r="Y223" s="218"/>
      <c r="Z223" s="219"/>
      <c r="AA223" s="219"/>
    </row>
    <row r="224" spans="21:27" ht="18.75" x14ac:dyDescent="0.2">
      <c r="U224" s="217"/>
      <c r="V224" s="218"/>
      <c r="W224" s="218"/>
      <c r="X224" s="218"/>
      <c r="Y224" s="218"/>
      <c r="Z224" s="219"/>
      <c r="AA224" s="219"/>
    </row>
    <row r="225" spans="21:27" ht="18.75" x14ac:dyDescent="0.2">
      <c r="U225" s="217"/>
      <c r="V225" s="218"/>
      <c r="W225" s="218"/>
      <c r="X225" s="218"/>
      <c r="Y225" s="218"/>
      <c r="Z225" s="219"/>
      <c r="AA225" s="219"/>
    </row>
    <row r="226" spans="21:27" ht="18.75" x14ac:dyDescent="0.2">
      <c r="U226" s="217"/>
      <c r="V226" s="218"/>
      <c r="W226" s="218"/>
      <c r="X226" s="218"/>
      <c r="Y226" s="218"/>
      <c r="Z226" s="219"/>
      <c r="AA226" s="219"/>
    </row>
    <row r="227" spans="21:27" ht="18.75" x14ac:dyDescent="0.2">
      <c r="U227" s="217"/>
      <c r="V227" s="218"/>
      <c r="W227" s="218"/>
      <c r="X227" s="218"/>
      <c r="Y227" s="218"/>
      <c r="Z227" s="219"/>
      <c r="AA227" s="219"/>
    </row>
    <row r="228" spans="21:27" ht="18.75" x14ac:dyDescent="0.2">
      <c r="U228" s="217"/>
      <c r="V228" s="218"/>
      <c r="W228" s="218"/>
      <c r="X228" s="218"/>
      <c r="Y228" s="218"/>
      <c r="Z228" s="219"/>
      <c r="AA228" s="219"/>
    </row>
    <row r="229" spans="21:27" ht="18.75" x14ac:dyDescent="0.2">
      <c r="U229" s="217"/>
      <c r="V229" s="218"/>
      <c r="W229" s="218"/>
      <c r="X229" s="218"/>
      <c r="Y229" s="218"/>
      <c r="Z229" s="219"/>
      <c r="AA229" s="219"/>
    </row>
    <row r="230" spans="21:27" ht="18.75" x14ac:dyDescent="0.2">
      <c r="U230" s="217"/>
      <c r="V230" s="218"/>
      <c r="W230" s="218"/>
      <c r="X230" s="218"/>
      <c r="Y230" s="218"/>
      <c r="Z230" s="219"/>
      <c r="AA230" s="219"/>
    </row>
    <row r="231" spans="21:27" ht="18.75" x14ac:dyDescent="0.2">
      <c r="U231" s="217"/>
      <c r="V231" s="218"/>
      <c r="W231" s="218"/>
      <c r="X231" s="218"/>
      <c r="Y231" s="218"/>
      <c r="Z231" s="219"/>
      <c r="AA231" s="219"/>
    </row>
    <row r="232" spans="21:27" ht="18.75" x14ac:dyDescent="0.2">
      <c r="U232" s="217"/>
      <c r="V232" s="218"/>
      <c r="W232" s="218"/>
      <c r="X232" s="218"/>
      <c r="Y232" s="218"/>
      <c r="Z232" s="219"/>
      <c r="AA232" s="219"/>
    </row>
    <row r="233" spans="21:27" ht="18.75" x14ac:dyDescent="0.2">
      <c r="U233" s="217"/>
      <c r="V233" s="218"/>
      <c r="W233" s="218"/>
      <c r="X233" s="218"/>
      <c r="Y233" s="218"/>
      <c r="Z233" s="219"/>
      <c r="AA233" s="219"/>
    </row>
    <row r="234" spans="21:27" ht="18.75" x14ac:dyDescent="0.2">
      <c r="U234" s="217"/>
      <c r="V234" s="218"/>
      <c r="W234" s="218"/>
      <c r="X234" s="218"/>
      <c r="Y234" s="218"/>
      <c r="Z234" s="219"/>
      <c r="AA234" s="219"/>
    </row>
    <row r="235" spans="21:27" ht="18.75" x14ac:dyDescent="0.2">
      <c r="U235" s="217"/>
      <c r="V235" s="218"/>
      <c r="W235" s="218"/>
      <c r="X235" s="218"/>
      <c r="Y235" s="218"/>
      <c r="Z235" s="219"/>
      <c r="AA235" s="219"/>
    </row>
    <row r="236" spans="21:27" ht="18.75" x14ac:dyDescent="0.2">
      <c r="U236" s="217"/>
      <c r="V236" s="218"/>
      <c r="W236" s="218"/>
      <c r="X236" s="218"/>
      <c r="Y236" s="218"/>
      <c r="Z236" s="219"/>
      <c r="AA236" s="219"/>
    </row>
    <row r="237" spans="21:27" ht="18.75" x14ac:dyDescent="0.2">
      <c r="U237" s="217"/>
      <c r="V237" s="218"/>
      <c r="W237" s="218"/>
      <c r="X237" s="218"/>
      <c r="Y237" s="218"/>
      <c r="Z237" s="219"/>
      <c r="AA237" s="219"/>
    </row>
    <row r="238" spans="21:27" ht="18.75" x14ac:dyDescent="0.2">
      <c r="U238" s="217"/>
      <c r="V238" s="218"/>
      <c r="W238" s="218"/>
      <c r="X238" s="218"/>
      <c r="Y238" s="218"/>
      <c r="Z238" s="219"/>
      <c r="AA238" s="219"/>
    </row>
    <row r="239" spans="21:27" ht="18.75" x14ac:dyDescent="0.2">
      <c r="U239" s="217"/>
      <c r="V239" s="218"/>
      <c r="W239" s="218"/>
      <c r="X239" s="218"/>
      <c r="Y239" s="218"/>
      <c r="Z239" s="219"/>
      <c r="AA239" s="219"/>
    </row>
    <row r="240" spans="21:27" ht="18.75" x14ac:dyDescent="0.2">
      <c r="U240" s="217"/>
      <c r="V240" s="218"/>
      <c r="W240" s="218"/>
      <c r="X240" s="218"/>
      <c r="Y240" s="218"/>
      <c r="Z240" s="219"/>
      <c r="AA240" s="219"/>
    </row>
    <row r="241" spans="21:27" ht="18.75" x14ac:dyDescent="0.2">
      <c r="U241" s="217"/>
      <c r="V241" s="218"/>
      <c r="W241" s="218"/>
      <c r="X241" s="218"/>
      <c r="Y241" s="218"/>
      <c r="Z241" s="219"/>
      <c r="AA241" s="219"/>
    </row>
    <row r="242" spans="21:27" ht="18.75" x14ac:dyDescent="0.2">
      <c r="U242" s="217"/>
      <c r="V242" s="218"/>
      <c r="W242" s="218"/>
      <c r="X242" s="218"/>
      <c r="Y242" s="218"/>
      <c r="Z242" s="219"/>
      <c r="AA242" s="219"/>
    </row>
    <row r="243" spans="21:27" ht="18.75" x14ac:dyDescent="0.2">
      <c r="U243" s="217"/>
      <c r="V243" s="218"/>
      <c r="W243" s="218"/>
      <c r="X243" s="218"/>
      <c r="Y243" s="218"/>
      <c r="Z243" s="219"/>
      <c r="AA243" s="219"/>
    </row>
    <row r="244" spans="21:27" ht="18.75" x14ac:dyDescent="0.2">
      <c r="U244" s="217"/>
      <c r="V244" s="218"/>
      <c r="W244" s="218"/>
      <c r="X244" s="218"/>
      <c r="Y244" s="218"/>
      <c r="Z244" s="219"/>
      <c r="AA244" s="219"/>
    </row>
    <row r="245" spans="21:27" ht="18.75" x14ac:dyDescent="0.2">
      <c r="U245" s="217"/>
      <c r="V245" s="218"/>
      <c r="W245" s="218"/>
      <c r="X245" s="218"/>
      <c r="Y245" s="218"/>
      <c r="Z245" s="219"/>
      <c r="AA245" s="219"/>
    </row>
    <row r="246" spans="21:27" ht="18.75" x14ac:dyDescent="0.2">
      <c r="U246" s="217"/>
      <c r="V246" s="218"/>
      <c r="W246" s="218"/>
      <c r="X246" s="218"/>
      <c r="Y246" s="218"/>
      <c r="Z246" s="219"/>
      <c r="AA246" s="219"/>
    </row>
    <row r="247" spans="21:27" ht="18.75" x14ac:dyDescent="0.2">
      <c r="U247" s="217"/>
      <c r="V247" s="218"/>
      <c r="W247" s="218"/>
      <c r="X247" s="218"/>
      <c r="Y247" s="218"/>
      <c r="Z247" s="219"/>
      <c r="AA247" s="219"/>
    </row>
    <row r="248" spans="21:27" ht="18.75" x14ac:dyDescent="0.2">
      <c r="U248" s="217"/>
      <c r="V248" s="218"/>
      <c r="W248" s="218"/>
      <c r="X248" s="218"/>
      <c r="Y248" s="218"/>
      <c r="Z248" s="219"/>
      <c r="AA248" s="219"/>
    </row>
    <row r="249" spans="21:27" ht="18.75" x14ac:dyDescent="0.2">
      <c r="U249" s="217"/>
      <c r="V249" s="218"/>
      <c r="W249" s="218"/>
      <c r="X249" s="218"/>
      <c r="Y249" s="218"/>
      <c r="Z249" s="219"/>
      <c r="AA249" s="219"/>
    </row>
    <row r="250" spans="21:27" ht="18.75" x14ac:dyDescent="0.2">
      <c r="U250" s="217"/>
      <c r="V250" s="218"/>
      <c r="W250" s="218"/>
      <c r="X250" s="218"/>
      <c r="Y250" s="218"/>
      <c r="Z250" s="219"/>
      <c r="AA250" s="219"/>
    </row>
    <row r="251" spans="21:27" ht="18.75" x14ac:dyDescent="0.2">
      <c r="U251" s="217"/>
      <c r="V251" s="218"/>
      <c r="W251" s="218"/>
      <c r="X251" s="218"/>
      <c r="Y251" s="218"/>
      <c r="Z251" s="219"/>
      <c r="AA251" s="219"/>
    </row>
    <row r="252" spans="21:27" ht="18.75" x14ac:dyDescent="0.2">
      <c r="U252" s="217"/>
      <c r="V252" s="218"/>
      <c r="W252" s="218"/>
      <c r="X252" s="218"/>
      <c r="Y252" s="218"/>
      <c r="Z252" s="219"/>
      <c r="AA252" s="219"/>
    </row>
    <row r="253" spans="21:27" ht="18.75" x14ac:dyDescent="0.2">
      <c r="U253" s="217"/>
      <c r="V253" s="218"/>
      <c r="W253" s="218"/>
      <c r="X253" s="218"/>
      <c r="Y253" s="218"/>
      <c r="Z253" s="219"/>
      <c r="AA253" s="219"/>
    </row>
    <row r="254" spans="21:27" ht="18.75" x14ac:dyDescent="0.2">
      <c r="U254" s="217"/>
      <c r="V254" s="218"/>
      <c r="W254" s="218"/>
      <c r="X254" s="218"/>
      <c r="Y254" s="218"/>
      <c r="Z254" s="219"/>
      <c r="AA254" s="219"/>
    </row>
    <row r="255" spans="21:27" ht="18.75" x14ac:dyDescent="0.2">
      <c r="U255" s="217"/>
      <c r="V255" s="218"/>
      <c r="W255" s="218"/>
      <c r="X255" s="218"/>
      <c r="Y255" s="218"/>
      <c r="Z255" s="219"/>
      <c r="AA255" s="219"/>
    </row>
    <row r="256" spans="21:27" ht="18.75" x14ac:dyDescent="0.2">
      <c r="U256" s="217"/>
      <c r="V256" s="218"/>
      <c r="W256" s="218"/>
      <c r="X256" s="218"/>
      <c r="Y256" s="218"/>
      <c r="Z256" s="219"/>
      <c r="AA256" s="219"/>
    </row>
    <row r="257" spans="21:27" ht="18.75" x14ac:dyDescent="0.2">
      <c r="U257" s="217"/>
      <c r="V257" s="218"/>
      <c r="W257" s="218"/>
      <c r="X257" s="218"/>
      <c r="Y257" s="218"/>
      <c r="Z257" s="219"/>
      <c r="AA257" s="219"/>
    </row>
    <row r="258" spans="21:27" ht="18.75" x14ac:dyDescent="0.2">
      <c r="U258" s="217"/>
      <c r="V258" s="218"/>
      <c r="W258" s="218"/>
      <c r="X258" s="218"/>
      <c r="Y258" s="218"/>
      <c r="Z258" s="219"/>
      <c r="AA258" s="219"/>
    </row>
    <row r="259" spans="21:27" ht="18.75" x14ac:dyDescent="0.2">
      <c r="U259" s="217"/>
      <c r="V259" s="218"/>
      <c r="W259" s="218"/>
      <c r="X259" s="218"/>
      <c r="Y259" s="218"/>
      <c r="Z259" s="219"/>
      <c r="AA259" s="219"/>
    </row>
    <row r="260" spans="21:27" ht="18.75" x14ac:dyDescent="0.2">
      <c r="U260" s="217"/>
      <c r="V260" s="218"/>
      <c r="W260" s="218"/>
      <c r="X260" s="218"/>
      <c r="Y260" s="218"/>
      <c r="Z260" s="219"/>
      <c r="AA260" s="219"/>
    </row>
    <row r="261" spans="21:27" ht="18.75" x14ac:dyDescent="0.2">
      <c r="U261" s="217"/>
      <c r="V261" s="218"/>
      <c r="W261" s="218"/>
      <c r="X261" s="218"/>
      <c r="Y261" s="218"/>
      <c r="Z261" s="219"/>
      <c r="AA261" s="219"/>
    </row>
    <row r="262" spans="21:27" ht="18.75" x14ac:dyDescent="0.2">
      <c r="U262" s="217"/>
      <c r="V262" s="218"/>
      <c r="W262" s="218"/>
      <c r="X262" s="218"/>
      <c r="Y262" s="218"/>
      <c r="Z262" s="219"/>
      <c r="AA262" s="219"/>
    </row>
    <row r="263" spans="21:27" ht="18.75" x14ac:dyDescent="0.2">
      <c r="U263" s="217"/>
      <c r="V263" s="218"/>
      <c r="W263" s="218"/>
      <c r="X263" s="218"/>
      <c r="Y263" s="218"/>
      <c r="Z263" s="219"/>
      <c r="AA263" s="219"/>
    </row>
    <row r="264" spans="21:27" ht="18.75" x14ac:dyDescent="0.2">
      <c r="U264" s="217"/>
      <c r="V264" s="218"/>
      <c r="W264" s="218"/>
      <c r="X264" s="218"/>
      <c r="Y264" s="218"/>
      <c r="Z264" s="219"/>
      <c r="AA264" s="219"/>
    </row>
    <row r="265" spans="21:27" ht="18.75" x14ac:dyDescent="0.2">
      <c r="U265" s="217"/>
      <c r="V265" s="218"/>
      <c r="W265" s="218"/>
      <c r="X265" s="218"/>
      <c r="Y265" s="218"/>
      <c r="Z265" s="219"/>
      <c r="AA265" s="219"/>
    </row>
    <row r="266" spans="21:27" ht="18.75" x14ac:dyDescent="0.2">
      <c r="U266" s="217"/>
      <c r="V266" s="218"/>
      <c r="W266" s="218"/>
      <c r="X266" s="218"/>
      <c r="Y266" s="218"/>
      <c r="Z266" s="219"/>
      <c r="AA266" s="219"/>
    </row>
    <row r="267" spans="21:27" ht="18.75" x14ac:dyDescent="0.2">
      <c r="U267" s="217"/>
      <c r="V267" s="218"/>
      <c r="W267" s="218"/>
      <c r="X267" s="218"/>
      <c r="Y267" s="218"/>
      <c r="Z267" s="219"/>
      <c r="AA267" s="219"/>
    </row>
    <row r="268" spans="21:27" ht="18.75" x14ac:dyDescent="0.2">
      <c r="U268" s="217"/>
      <c r="V268" s="218"/>
      <c r="W268" s="218"/>
      <c r="X268" s="218"/>
      <c r="Y268" s="218"/>
      <c r="Z268" s="219"/>
      <c r="AA268" s="219"/>
    </row>
    <row r="269" spans="21:27" ht="18.75" x14ac:dyDescent="0.2">
      <c r="U269" s="217"/>
      <c r="V269" s="218"/>
      <c r="W269" s="218"/>
      <c r="X269" s="218"/>
      <c r="Y269" s="218"/>
      <c r="Z269" s="219"/>
      <c r="AA269" s="219"/>
    </row>
    <row r="270" spans="21:27" ht="18.75" x14ac:dyDescent="0.2">
      <c r="U270" s="217"/>
      <c r="V270" s="218"/>
      <c r="W270" s="218"/>
      <c r="X270" s="218"/>
      <c r="Y270" s="218"/>
      <c r="Z270" s="219"/>
      <c r="AA270" s="219"/>
    </row>
    <row r="271" spans="21:27" ht="18.75" x14ac:dyDescent="0.2">
      <c r="U271" s="217"/>
      <c r="V271" s="218"/>
      <c r="W271" s="218"/>
      <c r="X271" s="218"/>
      <c r="Y271" s="218"/>
      <c r="Z271" s="219"/>
      <c r="AA271" s="219"/>
    </row>
    <row r="272" spans="21:27" ht="18.75" x14ac:dyDescent="0.2">
      <c r="U272" s="217"/>
      <c r="V272" s="218"/>
      <c r="W272" s="218"/>
      <c r="X272" s="218"/>
      <c r="Y272" s="218"/>
      <c r="Z272" s="219"/>
      <c r="AA272" s="219"/>
    </row>
    <row r="273" spans="21:27" ht="18.75" x14ac:dyDescent="0.2">
      <c r="U273" s="217"/>
      <c r="V273" s="218"/>
      <c r="W273" s="218"/>
      <c r="X273" s="218"/>
      <c r="Y273" s="218"/>
      <c r="Z273" s="219"/>
      <c r="AA273" s="219"/>
    </row>
    <row r="274" spans="21:27" ht="18.75" x14ac:dyDescent="0.2">
      <c r="U274" s="217"/>
      <c r="V274" s="218"/>
      <c r="W274" s="218"/>
      <c r="X274" s="218"/>
      <c r="Y274" s="218"/>
      <c r="Z274" s="219"/>
      <c r="AA274" s="219"/>
    </row>
    <row r="275" spans="21:27" ht="18.75" x14ac:dyDescent="0.2">
      <c r="U275" s="217"/>
      <c r="V275" s="218"/>
      <c r="W275" s="218"/>
      <c r="X275" s="218"/>
      <c r="Y275" s="218"/>
      <c r="Z275" s="219"/>
      <c r="AA275" s="219"/>
    </row>
    <row r="276" spans="21:27" ht="18.75" x14ac:dyDescent="0.2">
      <c r="U276" s="217"/>
      <c r="V276" s="218"/>
      <c r="W276" s="218"/>
      <c r="X276" s="218"/>
      <c r="Y276" s="218"/>
      <c r="Z276" s="219"/>
      <c r="AA276" s="219"/>
    </row>
    <row r="277" spans="21:27" ht="18.75" x14ac:dyDescent="0.2">
      <c r="U277" s="217"/>
      <c r="V277" s="218"/>
      <c r="W277" s="218"/>
      <c r="X277" s="218"/>
      <c r="Y277" s="218"/>
      <c r="Z277" s="219"/>
      <c r="AA277" s="219"/>
    </row>
    <row r="278" spans="21:27" ht="18.75" x14ac:dyDescent="0.2">
      <c r="U278" s="217"/>
      <c r="V278" s="218"/>
      <c r="W278" s="218"/>
      <c r="X278" s="218"/>
      <c r="Y278" s="218"/>
      <c r="Z278" s="219"/>
      <c r="AA278" s="219"/>
    </row>
    <row r="279" spans="21:27" ht="18.75" x14ac:dyDescent="0.2">
      <c r="U279" s="217"/>
      <c r="V279" s="218"/>
      <c r="W279" s="218"/>
      <c r="X279" s="218"/>
      <c r="Y279" s="218"/>
      <c r="Z279" s="219"/>
      <c r="AA279" s="219"/>
    </row>
    <row r="280" spans="21:27" ht="18.75" x14ac:dyDescent="0.2">
      <c r="U280" s="217"/>
      <c r="V280" s="218"/>
      <c r="W280" s="218"/>
      <c r="X280" s="218"/>
      <c r="Y280" s="218"/>
      <c r="Z280" s="219"/>
      <c r="AA280" s="219"/>
    </row>
    <row r="281" spans="21:27" ht="18.75" x14ac:dyDescent="0.2">
      <c r="U281" s="217"/>
      <c r="V281" s="218"/>
      <c r="W281" s="218"/>
      <c r="X281" s="218"/>
      <c r="Y281" s="218"/>
      <c r="Z281" s="219"/>
      <c r="AA281" s="219"/>
    </row>
    <row r="282" spans="21:27" ht="18.75" x14ac:dyDescent="0.2">
      <c r="U282" s="217"/>
      <c r="V282" s="218"/>
      <c r="W282" s="218"/>
      <c r="X282" s="218"/>
      <c r="Y282" s="218"/>
      <c r="Z282" s="219"/>
      <c r="AA282" s="219"/>
    </row>
    <row r="283" spans="21:27" ht="18.75" x14ac:dyDescent="0.2">
      <c r="U283" s="217"/>
      <c r="V283" s="218"/>
      <c r="W283" s="218"/>
      <c r="X283" s="218"/>
      <c r="Y283" s="218"/>
      <c r="Z283" s="219"/>
      <c r="AA283" s="219"/>
    </row>
    <row r="284" spans="21:27" ht="18.75" x14ac:dyDescent="0.2">
      <c r="U284" s="217"/>
      <c r="V284" s="218"/>
      <c r="W284" s="218"/>
      <c r="X284" s="218"/>
      <c r="Y284" s="218"/>
      <c r="Z284" s="219"/>
      <c r="AA284" s="219"/>
    </row>
    <row r="285" spans="21:27" ht="18.75" x14ac:dyDescent="0.2">
      <c r="U285" s="217"/>
      <c r="V285" s="218"/>
      <c r="W285" s="218"/>
      <c r="X285" s="218"/>
      <c r="Y285" s="218"/>
      <c r="Z285" s="219"/>
      <c r="AA285" s="219"/>
    </row>
    <row r="286" spans="21:27" ht="18.75" x14ac:dyDescent="0.2">
      <c r="U286" s="217"/>
      <c r="V286" s="218"/>
      <c r="W286" s="218"/>
      <c r="X286" s="218"/>
      <c r="Y286" s="218"/>
      <c r="Z286" s="219"/>
      <c r="AA286" s="219"/>
    </row>
    <row r="287" spans="21:27" ht="18.75" x14ac:dyDescent="0.2">
      <c r="U287" s="217"/>
      <c r="V287" s="218"/>
      <c r="W287" s="218"/>
      <c r="X287" s="218"/>
      <c r="Y287" s="218"/>
      <c r="Z287" s="219"/>
      <c r="AA287" s="219"/>
    </row>
    <row r="288" spans="21:27" ht="18.75" x14ac:dyDescent="0.2">
      <c r="U288" s="217"/>
      <c r="V288" s="218"/>
      <c r="W288" s="218"/>
      <c r="X288" s="218"/>
      <c r="Y288" s="218"/>
      <c r="Z288" s="219"/>
      <c r="AA288" s="219"/>
    </row>
    <row r="289" spans="21:27" ht="18.75" x14ac:dyDescent="0.2">
      <c r="U289" s="217"/>
      <c r="V289" s="218"/>
      <c r="W289" s="218"/>
      <c r="X289" s="218"/>
      <c r="Y289" s="218"/>
      <c r="Z289" s="219"/>
      <c r="AA289" s="219"/>
    </row>
    <row r="290" spans="21:27" ht="18.75" x14ac:dyDescent="0.2">
      <c r="U290" s="217"/>
      <c r="V290" s="218"/>
      <c r="W290" s="218"/>
      <c r="X290" s="218"/>
      <c r="Y290" s="218"/>
      <c r="Z290" s="219"/>
      <c r="AA290" s="219"/>
    </row>
    <row r="291" spans="21:27" ht="18.75" x14ac:dyDescent="0.2">
      <c r="U291" s="217"/>
      <c r="V291" s="218"/>
      <c r="W291" s="218"/>
      <c r="X291" s="218"/>
      <c r="Y291" s="218"/>
      <c r="Z291" s="219"/>
      <c r="AA291" s="219"/>
    </row>
    <row r="292" spans="21:27" ht="18.75" x14ac:dyDescent="0.2">
      <c r="U292" s="217"/>
      <c r="V292" s="218"/>
      <c r="W292" s="218"/>
      <c r="X292" s="218"/>
      <c r="Y292" s="218"/>
      <c r="Z292" s="219"/>
      <c r="AA292" s="219"/>
    </row>
    <row r="293" spans="21:27" ht="18.75" x14ac:dyDescent="0.2">
      <c r="U293" s="217"/>
      <c r="V293" s="218"/>
      <c r="W293" s="218"/>
      <c r="X293" s="218"/>
      <c r="Y293" s="218"/>
      <c r="Z293" s="219"/>
      <c r="AA293" s="219"/>
    </row>
    <row r="294" spans="21:27" ht="18.75" x14ac:dyDescent="0.2">
      <c r="U294" s="217"/>
      <c r="V294" s="218"/>
      <c r="W294" s="218"/>
      <c r="X294" s="218"/>
      <c r="Y294" s="218"/>
      <c r="Z294" s="219"/>
      <c r="AA294" s="219"/>
    </row>
    <row r="295" spans="21:27" ht="18.75" x14ac:dyDescent="0.2">
      <c r="U295" s="217"/>
      <c r="V295" s="218"/>
      <c r="W295" s="218"/>
      <c r="X295" s="218"/>
      <c r="Y295" s="218"/>
      <c r="Z295" s="219"/>
      <c r="AA295" s="219"/>
    </row>
    <row r="296" spans="21:27" ht="18.75" x14ac:dyDescent="0.2">
      <c r="U296" s="217"/>
      <c r="V296" s="218"/>
      <c r="W296" s="218"/>
      <c r="X296" s="218"/>
      <c r="Y296" s="218"/>
      <c r="Z296" s="219"/>
      <c r="AA296" s="219"/>
    </row>
    <row r="297" spans="21:27" ht="18.75" x14ac:dyDescent="0.2">
      <c r="U297" s="217"/>
      <c r="V297" s="218"/>
      <c r="W297" s="218"/>
      <c r="X297" s="218"/>
      <c r="Y297" s="218"/>
      <c r="Z297" s="219"/>
      <c r="AA297" s="219"/>
    </row>
    <row r="298" spans="21:27" ht="18.75" x14ac:dyDescent="0.2">
      <c r="U298" s="217"/>
      <c r="V298" s="218"/>
      <c r="W298" s="218"/>
      <c r="X298" s="218"/>
      <c r="Y298" s="218"/>
      <c r="Z298" s="219"/>
      <c r="AA298" s="219"/>
    </row>
    <row r="299" spans="21:27" ht="18.75" x14ac:dyDescent="0.2">
      <c r="U299" s="217"/>
      <c r="V299" s="218"/>
      <c r="W299" s="218"/>
      <c r="X299" s="218"/>
      <c r="Y299" s="218"/>
      <c r="Z299" s="219"/>
      <c r="AA299" s="219"/>
    </row>
    <row r="300" spans="21:27" ht="18.75" x14ac:dyDescent="0.2">
      <c r="U300" s="217"/>
      <c r="V300" s="218"/>
      <c r="W300" s="218"/>
      <c r="X300" s="218"/>
      <c r="Y300" s="218"/>
      <c r="Z300" s="219"/>
      <c r="AA300" s="219"/>
    </row>
    <row r="301" spans="21:27" ht="18.75" x14ac:dyDescent="0.2">
      <c r="U301" s="217"/>
      <c r="V301" s="218"/>
      <c r="W301" s="218"/>
      <c r="X301" s="218"/>
      <c r="Y301" s="218"/>
      <c r="Z301" s="219"/>
      <c r="AA301" s="219"/>
    </row>
    <row r="302" spans="21:27" ht="18.75" x14ac:dyDescent="0.2">
      <c r="U302" s="217"/>
      <c r="V302" s="218"/>
      <c r="W302" s="218"/>
      <c r="X302" s="218"/>
      <c r="Y302" s="218"/>
      <c r="Z302" s="219"/>
      <c r="AA302" s="219"/>
    </row>
    <row r="303" spans="21:27" ht="18.75" x14ac:dyDescent="0.2">
      <c r="U303" s="217"/>
      <c r="V303" s="218"/>
      <c r="W303" s="218"/>
      <c r="X303" s="218"/>
      <c r="Y303" s="218"/>
      <c r="Z303" s="219"/>
      <c r="AA303" s="219"/>
    </row>
    <row r="304" spans="21:27" ht="18.75" x14ac:dyDescent="0.2">
      <c r="U304" s="217"/>
      <c r="V304" s="218"/>
      <c r="W304" s="218"/>
      <c r="X304" s="218"/>
      <c r="Y304" s="218"/>
      <c r="Z304" s="219"/>
      <c r="AA304" s="219"/>
    </row>
    <row r="305" spans="21:27" ht="18.75" x14ac:dyDescent="0.2">
      <c r="U305" s="217"/>
      <c r="V305" s="218"/>
      <c r="W305" s="218"/>
      <c r="X305" s="218"/>
      <c r="Y305" s="218"/>
      <c r="Z305" s="219"/>
      <c r="AA305" s="219"/>
    </row>
  </sheetData>
  <mergeCells count="4">
    <mergeCell ref="K3:R3"/>
    <mergeCell ref="K17:R17"/>
    <mergeCell ref="Q29:R29"/>
    <mergeCell ref="K28:M3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 tint="0.79998168889431442"/>
  </sheetPr>
  <dimension ref="A1:DL3286"/>
  <sheetViews>
    <sheetView workbookViewId="0">
      <pane xSplit="3" ySplit="1" topLeftCell="CI44" activePane="bottomRight" state="frozen"/>
      <selection pane="topRight"/>
      <selection pane="bottomLeft"/>
      <selection pane="bottomRight"/>
    </sheetView>
  </sheetViews>
  <sheetFormatPr defaultRowHeight="12.75" x14ac:dyDescent="0.2"/>
  <cols>
    <col min="4" max="4" width="11.6640625" bestFit="1" customWidth="1"/>
    <col min="5" max="6" width="11.33203125" customWidth="1"/>
    <col min="19" max="19" width="14.6640625" style="42" bestFit="1" customWidth="1"/>
    <col min="20" max="20" width="16" style="42" customWidth="1"/>
    <col min="21" max="21" width="8.6640625" style="42" customWidth="1"/>
    <col min="22" max="32" width="8.6640625" customWidth="1"/>
    <col min="33" max="33" width="8.83203125" customWidth="1"/>
  </cols>
  <sheetData>
    <row r="1" spans="1:116" x14ac:dyDescent="0.2">
      <c r="A1" s="13"/>
      <c r="D1" t="s">
        <v>34</v>
      </c>
      <c r="E1" t="s">
        <v>176</v>
      </c>
      <c r="F1" t="s">
        <v>177</v>
      </c>
      <c r="G1" t="s">
        <v>35</v>
      </c>
      <c r="H1" t="s">
        <v>36</v>
      </c>
      <c r="I1" t="s">
        <v>37</v>
      </c>
      <c r="J1" t="s">
        <v>38</v>
      </c>
      <c r="K1" t="s">
        <v>39</v>
      </c>
      <c r="L1" t="s">
        <v>40</v>
      </c>
      <c r="M1" t="s">
        <v>41</v>
      </c>
      <c r="N1" t="s">
        <v>42</v>
      </c>
      <c r="O1" t="s">
        <v>178</v>
      </c>
      <c r="P1" t="s">
        <v>179</v>
      </c>
      <c r="Q1" t="s">
        <v>180</v>
      </c>
      <c r="R1" t="s">
        <v>181</v>
      </c>
    </row>
    <row r="2" spans="1:116" x14ac:dyDescent="0.2">
      <c r="A2" s="13">
        <v>36161</v>
      </c>
      <c r="B2">
        <v>1999</v>
      </c>
      <c r="C2">
        <v>1</v>
      </c>
      <c r="D2" s="21">
        <v>-4.6483870967741945</v>
      </c>
      <c r="E2" s="21">
        <v>764.1</v>
      </c>
      <c r="F2" s="21">
        <v>0</v>
      </c>
      <c r="G2" s="21">
        <v>702.10000000000014</v>
      </c>
      <c r="H2" s="21">
        <v>0</v>
      </c>
      <c r="I2" s="21">
        <v>640.10000000000014</v>
      </c>
      <c r="J2" s="21">
        <v>0</v>
      </c>
      <c r="K2" s="21">
        <v>578.10000000000014</v>
      </c>
      <c r="L2" s="21">
        <v>0</v>
      </c>
      <c r="M2" s="21">
        <v>516.1</v>
      </c>
      <c r="N2" s="21">
        <v>0</v>
      </c>
      <c r="O2" s="21">
        <v>454.1</v>
      </c>
      <c r="P2" s="21">
        <v>0</v>
      </c>
      <c r="Q2" s="21">
        <v>392.1</v>
      </c>
      <c r="R2" s="21">
        <v>0</v>
      </c>
    </row>
    <row r="3" spans="1:116" x14ac:dyDescent="0.2">
      <c r="A3" s="13">
        <v>36192</v>
      </c>
      <c r="B3">
        <v>1999</v>
      </c>
      <c r="C3">
        <v>2</v>
      </c>
      <c r="D3" s="21">
        <v>-0.3392857142857143</v>
      </c>
      <c r="E3" s="21">
        <v>569.49999999999989</v>
      </c>
      <c r="F3" s="21">
        <v>0</v>
      </c>
      <c r="G3" s="21">
        <v>513.5</v>
      </c>
      <c r="H3" s="21">
        <v>0</v>
      </c>
      <c r="I3" s="21">
        <v>457.49999999999994</v>
      </c>
      <c r="J3" s="21">
        <v>0</v>
      </c>
      <c r="K3" s="21">
        <v>401.49999999999994</v>
      </c>
      <c r="L3" s="21">
        <v>0</v>
      </c>
      <c r="M3" s="21">
        <v>345.49999999999994</v>
      </c>
      <c r="N3" s="21">
        <v>0</v>
      </c>
      <c r="O3" s="21">
        <v>289.49999999999994</v>
      </c>
      <c r="P3" s="21">
        <v>0</v>
      </c>
      <c r="Q3" s="21">
        <v>233.5</v>
      </c>
      <c r="R3" s="21">
        <v>0</v>
      </c>
    </row>
    <row r="4" spans="1:116" x14ac:dyDescent="0.2">
      <c r="A4" s="13">
        <v>36220</v>
      </c>
      <c r="B4">
        <v>1999</v>
      </c>
      <c r="C4">
        <v>3</v>
      </c>
      <c r="D4" s="21">
        <v>1.2161290322580647</v>
      </c>
      <c r="E4" s="21">
        <v>582.30000000000018</v>
      </c>
      <c r="F4" s="21">
        <v>0</v>
      </c>
      <c r="G4" s="21">
        <v>520.30000000000018</v>
      </c>
      <c r="H4" s="21">
        <v>0</v>
      </c>
      <c r="I4" s="21">
        <v>458.30000000000007</v>
      </c>
      <c r="J4" s="21">
        <v>0</v>
      </c>
      <c r="K4" s="21">
        <v>396.60000000000008</v>
      </c>
      <c r="L4" s="21">
        <v>0.30000000000000071</v>
      </c>
      <c r="M4" s="21">
        <v>336.6</v>
      </c>
      <c r="N4" s="21">
        <v>2.3000000000000007</v>
      </c>
      <c r="O4" s="21">
        <v>276.59999999999997</v>
      </c>
      <c r="P4" s="21">
        <v>4.3000000000000007</v>
      </c>
      <c r="Q4" s="21">
        <v>218.29999999999995</v>
      </c>
      <c r="R4" s="21">
        <v>8.0000000000000018</v>
      </c>
      <c r="T4" s="56" t="s">
        <v>35</v>
      </c>
      <c r="U4" s="57" t="s">
        <v>54</v>
      </c>
      <c r="V4" s="57" t="s">
        <v>55</v>
      </c>
      <c r="W4" s="57" t="s">
        <v>56</v>
      </c>
      <c r="X4" s="57" t="s">
        <v>57</v>
      </c>
      <c r="Y4" s="57" t="s">
        <v>58</v>
      </c>
      <c r="Z4" s="57" t="s">
        <v>97</v>
      </c>
      <c r="AA4" s="57" t="s">
        <v>98</v>
      </c>
      <c r="AB4" s="58" t="s">
        <v>99</v>
      </c>
      <c r="AC4" s="58" t="s">
        <v>62</v>
      </c>
      <c r="AD4" s="58" t="s">
        <v>63</v>
      </c>
      <c r="AE4" s="58" t="s">
        <v>64</v>
      </c>
      <c r="AF4" s="58" t="s">
        <v>65</v>
      </c>
      <c r="AH4" s="56" t="s">
        <v>37</v>
      </c>
      <c r="AI4" s="57" t="s">
        <v>54</v>
      </c>
      <c r="AJ4" s="57" t="s">
        <v>55</v>
      </c>
      <c r="AK4" s="57" t="s">
        <v>56</v>
      </c>
      <c r="AL4" s="57" t="s">
        <v>57</v>
      </c>
      <c r="AM4" s="57" t="s">
        <v>58</v>
      </c>
      <c r="AN4" s="57" t="s">
        <v>97</v>
      </c>
      <c r="AO4" s="57" t="s">
        <v>98</v>
      </c>
      <c r="AP4" s="58" t="s">
        <v>99</v>
      </c>
      <c r="AQ4" s="58" t="s">
        <v>62</v>
      </c>
      <c r="AR4" s="58" t="s">
        <v>63</v>
      </c>
      <c r="AS4" s="58" t="s">
        <v>64</v>
      </c>
      <c r="AT4" s="58" t="s">
        <v>65</v>
      </c>
      <c r="AV4" s="56" t="s">
        <v>39</v>
      </c>
      <c r="AW4" s="57" t="s">
        <v>54</v>
      </c>
      <c r="AX4" s="57" t="s">
        <v>55</v>
      </c>
      <c r="AY4" s="57" t="s">
        <v>56</v>
      </c>
      <c r="AZ4" s="57" t="s">
        <v>57</v>
      </c>
      <c r="BA4" s="57" t="s">
        <v>58</v>
      </c>
      <c r="BB4" s="57" t="s">
        <v>97</v>
      </c>
      <c r="BC4" s="57" t="s">
        <v>98</v>
      </c>
      <c r="BD4" s="58" t="s">
        <v>99</v>
      </c>
      <c r="BE4" s="58" t="s">
        <v>62</v>
      </c>
      <c r="BF4" s="58" t="s">
        <v>63</v>
      </c>
      <c r="BG4" s="58" t="s">
        <v>64</v>
      </c>
      <c r="BH4" s="58" t="s">
        <v>65</v>
      </c>
      <c r="BJ4" s="56" t="s">
        <v>41</v>
      </c>
      <c r="BK4" s="57" t="s">
        <v>54</v>
      </c>
      <c r="BL4" s="57" t="s">
        <v>55</v>
      </c>
      <c r="BM4" s="57" t="s">
        <v>56</v>
      </c>
      <c r="BN4" s="57" t="s">
        <v>57</v>
      </c>
      <c r="BO4" s="57" t="s">
        <v>58</v>
      </c>
      <c r="BP4" s="57" t="s">
        <v>97</v>
      </c>
      <c r="BQ4" s="57" t="s">
        <v>98</v>
      </c>
      <c r="BR4" s="58" t="s">
        <v>99</v>
      </c>
      <c r="BS4" s="58" t="s">
        <v>62</v>
      </c>
      <c r="BT4" s="58" t="s">
        <v>63</v>
      </c>
      <c r="BU4" s="58" t="s">
        <v>64</v>
      </c>
      <c r="BV4" s="58" t="s">
        <v>65</v>
      </c>
      <c r="BX4" s="56" t="s">
        <v>178</v>
      </c>
      <c r="BY4" s="57" t="s">
        <v>54</v>
      </c>
      <c r="BZ4" s="57" t="s">
        <v>55</v>
      </c>
      <c r="CA4" s="57" t="s">
        <v>56</v>
      </c>
      <c r="CB4" s="57" t="s">
        <v>57</v>
      </c>
      <c r="CC4" s="57" t="s">
        <v>58</v>
      </c>
      <c r="CD4" s="57" t="s">
        <v>97</v>
      </c>
      <c r="CE4" s="57" t="s">
        <v>98</v>
      </c>
      <c r="CF4" s="58" t="s">
        <v>99</v>
      </c>
      <c r="CG4" s="58" t="s">
        <v>62</v>
      </c>
      <c r="CH4" s="58" t="s">
        <v>63</v>
      </c>
      <c r="CI4" s="58" t="s">
        <v>64</v>
      </c>
      <c r="CJ4" s="58" t="s">
        <v>65</v>
      </c>
      <c r="CL4" s="56" t="s">
        <v>180</v>
      </c>
      <c r="CM4" s="57" t="s">
        <v>54</v>
      </c>
      <c r="CN4" s="57" t="s">
        <v>55</v>
      </c>
      <c r="CO4" s="57" t="s">
        <v>56</v>
      </c>
      <c r="CP4" s="57" t="s">
        <v>57</v>
      </c>
      <c r="CQ4" s="57" t="s">
        <v>58</v>
      </c>
      <c r="CR4" s="57" t="s">
        <v>97</v>
      </c>
      <c r="CS4" s="57" t="s">
        <v>98</v>
      </c>
      <c r="CT4" s="58" t="s">
        <v>99</v>
      </c>
      <c r="CU4" s="58" t="s">
        <v>62</v>
      </c>
      <c r="CV4" s="58" t="s">
        <v>63</v>
      </c>
      <c r="CW4" s="58" t="s">
        <v>64</v>
      </c>
      <c r="CX4" s="58" t="s">
        <v>65</v>
      </c>
      <c r="CZ4" s="56" t="s">
        <v>176</v>
      </c>
      <c r="DA4" s="57" t="s">
        <v>54</v>
      </c>
      <c r="DB4" s="57" t="s">
        <v>55</v>
      </c>
      <c r="DC4" s="57" t="s">
        <v>56</v>
      </c>
      <c r="DD4" s="57" t="s">
        <v>57</v>
      </c>
      <c r="DE4" s="57" t="s">
        <v>58</v>
      </c>
      <c r="DF4" s="57" t="s">
        <v>97</v>
      </c>
      <c r="DG4" s="57" t="s">
        <v>98</v>
      </c>
      <c r="DH4" s="58" t="s">
        <v>99</v>
      </c>
      <c r="DI4" s="58" t="s">
        <v>62</v>
      </c>
      <c r="DJ4" s="58" t="s">
        <v>63</v>
      </c>
      <c r="DK4" s="58" t="s">
        <v>64</v>
      </c>
      <c r="DL4" s="58" t="s">
        <v>65</v>
      </c>
    </row>
    <row r="5" spans="1:116" x14ac:dyDescent="0.2">
      <c r="A5" s="13">
        <v>36251</v>
      </c>
      <c r="B5">
        <v>1999</v>
      </c>
      <c r="C5">
        <v>4</v>
      </c>
      <c r="D5" s="21">
        <v>7.7266666666666657</v>
      </c>
      <c r="E5" s="21">
        <v>368.20000000000005</v>
      </c>
      <c r="F5" s="21">
        <v>0</v>
      </c>
      <c r="G5" s="21">
        <v>308.2</v>
      </c>
      <c r="H5" s="21">
        <v>0</v>
      </c>
      <c r="I5" s="21">
        <v>248.2</v>
      </c>
      <c r="J5" s="21">
        <v>0</v>
      </c>
      <c r="K5" s="21">
        <v>188.20000000000002</v>
      </c>
      <c r="L5" s="21">
        <v>0</v>
      </c>
      <c r="M5" s="21">
        <v>128.9</v>
      </c>
      <c r="N5" s="21">
        <v>0.69999999999999929</v>
      </c>
      <c r="O5" s="21">
        <v>76.8</v>
      </c>
      <c r="P5" s="21">
        <v>8.6</v>
      </c>
      <c r="Q5" s="21">
        <v>35.300000000000004</v>
      </c>
      <c r="R5" s="21">
        <v>27.099999999999994</v>
      </c>
      <c r="T5">
        <v>1999</v>
      </c>
      <c r="U5">
        <f ca="1">OFFSET($G$2,(ROW()-5)*12+COLUMN()-21,0)</f>
        <v>702.10000000000014</v>
      </c>
      <c r="V5">
        <f t="shared" ref="V5:AF20" ca="1" si="0">OFFSET($G$2,(ROW()-5)*12+COLUMN()-21,0)</f>
        <v>513.5</v>
      </c>
      <c r="W5">
        <f t="shared" ca="1" si="0"/>
        <v>520.30000000000018</v>
      </c>
      <c r="X5">
        <f t="shared" ca="1" si="0"/>
        <v>308.2</v>
      </c>
      <c r="Y5">
        <f t="shared" ca="1" si="0"/>
        <v>129.4</v>
      </c>
      <c r="Z5">
        <f t="shared" ca="1" si="0"/>
        <v>27.899999999999995</v>
      </c>
      <c r="AA5">
        <f t="shared" ca="1" si="0"/>
        <v>0.10000000000000142</v>
      </c>
      <c r="AB5">
        <f t="shared" ca="1" si="0"/>
        <v>6.1</v>
      </c>
      <c r="AC5">
        <f t="shared" ca="1" si="0"/>
        <v>34.4</v>
      </c>
      <c r="AD5">
        <f t="shared" ca="1" si="0"/>
        <v>229</v>
      </c>
      <c r="AE5">
        <f t="shared" ca="1" si="0"/>
        <v>336.05</v>
      </c>
      <c r="AF5">
        <f t="shared" ca="1" si="0"/>
        <v>525.6</v>
      </c>
      <c r="AH5">
        <v>1999</v>
      </c>
      <c r="AI5">
        <f ca="1">OFFSET($I$2,(ROW()-5)*12+COLUMN()-35,0)</f>
        <v>640.10000000000014</v>
      </c>
      <c r="AJ5">
        <f t="shared" ref="AJ5:AT20" ca="1" si="1">OFFSET($I$2,(ROW()-5)*12+COLUMN()-35,0)</f>
        <v>457.49999999999994</v>
      </c>
      <c r="AK5">
        <f t="shared" ca="1" si="1"/>
        <v>458.30000000000007</v>
      </c>
      <c r="AL5">
        <f t="shared" ca="1" si="1"/>
        <v>248.2</v>
      </c>
      <c r="AM5">
        <f t="shared" ca="1" si="1"/>
        <v>78.3</v>
      </c>
      <c r="AN5">
        <f t="shared" ca="1" si="1"/>
        <v>9.6999999999999993</v>
      </c>
      <c r="AO5">
        <f t="shared" ca="1" si="1"/>
        <v>0</v>
      </c>
      <c r="AP5">
        <f t="shared" ca="1" si="1"/>
        <v>0.59999999999999964</v>
      </c>
      <c r="AQ5">
        <f t="shared" ca="1" si="1"/>
        <v>15</v>
      </c>
      <c r="AR5">
        <f t="shared" ca="1" si="1"/>
        <v>170.59999999999997</v>
      </c>
      <c r="AS5">
        <f t="shared" ca="1" si="1"/>
        <v>276.05</v>
      </c>
      <c r="AT5">
        <f t="shared" ca="1" si="1"/>
        <v>463.6</v>
      </c>
      <c r="AV5">
        <v>1999</v>
      </c>
      <c r="AW5">
        <f ca="1">OFFSET($K$2,(ROW()-5)*12+COLUMN()-49,0)</f>
        <v>578.10000000000014</v>
      </c>
      <c r="AX5">
        <f t="shared" ref="AX5:BH20" ca="1" si="2">OFFSET($K$2,(ROW()-5)*12+COLUMN()-49,0)</f>
        <v>401.49999999999994</v>
      </c>
      <c r="AY5">
        <f t="shared" ca="1" si="2"/>
        <v>396.60000000000008</v>
      </c>
      <c r="AZ5">
        <f t="shared" ca="1" si="2"/>
        <v>188.20000000000002</v>
      </c>
      <c r="BA5">
        <f t="shared" ca="1" si="2"/>
        <v>36.800000000000004</v>
      </c>
      <c r="BB5">
        <f t="shared" ca="1" si="2"/>
        <v>1.5</v>
      </c>
      <c r="BC5">
        <f t="shared" ca="1" si="2"/>
        <v>0</v>
      </c>
      <c r="BD5">
        <f t="shared" ca="1" si="2"/>
        <v>0</v>
      </c>
      <c r="BE5">
        <f t="shared" ca="1" si="2"/>
        <v>5.0999999999999996</v>
      </c>
      <c r="BF5">
        <f t="shared" ca="1" si="2"/>
        <v>115.3</v>
      </c>
      <c r="BG5">
        <f t="shared" ca="1" si="2"/>
        <v>217.95000000000002</v>
      </c>
      <c r="BH5">
        <f t="shared" ca="1" si="2"/>
        <v>401.6</v>
      </c>
      <c r="BJ5">
        <v>1999</v>
      </c>
      <c r="BK5">
        <f ca="1">OFFSET($M$2,(ROW()-5)*12+COLUMN()-63,0)</f>
        <v>516.1</v>
      </c>
      <c r="BL5">
        <f t="shared" ref="BL5:BV20" ca="1" si="3">OFFSET($M$2,(ROW()-5)*12+COLUMN()-63,0)</f>
        <v>345.49999999999994</v>
      </c>
      <c r="BM5">
        <f t="shared" ca="1" si="3"/>
        <v>336.6</v>
      </c>
      <c r="BN5">
        <f t="shared" ca="1" si="3"/>
        <v>128.9</v>
      </c>
      <c r="BO5">
        <f t="shared" ca="1" si="3"/>
        <v>11.299999999999999</v>
      </c>
      <c r="BP5">
        <f t="shared" ca="1" si="3"/>
        <v>0</v>
      </c>
      <c r="BQ5">
        <f t="shared" ca="1" si="3"/>
        <v>0</v>
      </c>
      <c r="BR5">
        <f t="shared" ca="1" si="3"/>
        <v>0</v>
      </c>
      <c r="BS5">
        <f t="shared" ca="1" si="3"/>
        <v>1</v>
      </c>
      <c r="BT5">
        <f t="shared" ca="1" si="3"/>
        <v>67.5</v>
      </c>
      <c r="BU5">
        <f t="shared" ca="1" si="3"/>
        <v>160.44999999999999</v>
      </c>
      <c r="BV5">
        <f t="shared" ca="1" si="3"/>
        <v>339.6</v>
      </c>
      <c r="BX5">
        <v>1999</v>
      </c>
      <c r="BY5">
        <f ca="1">OFFSET($O$2,(ROW()-5)*12+COLUMN()-77,0)</f>
        <v>454.1</v>
      </c>
      <c r="BZ5">
        <f t="shared" ref="BZ5:CJ5" ca="1" si="4">OFFSET($O$2,(ROW()-5)*12+COLUMN()-77,0)</f>
        <v>289.49999999999994</v>
      </c>
      <c r="CA5">
        <f t="shared" ca="1" si="4"/>
        <v>276.59999999999997</v>
      </c>
      <c r="CB5">
        <f t="shared" ca="1" si="4"/>
        <v>76.8</v>
      </c>
      <c r="CC5">
        <f t="shared" ca="1" si="4"/>
        <v>0.19999999999999929</v>
      </c>
      <c r="CD5">
        <f t="shared" ca="1" si="4"/>
        <v>0</v>
      </c>
      <c r="CE5">
        <f t="shared" ca="1" si="4"/>
        <v>0</v>
      </c>
      <c r="CF5">
        <f t="shared" ca="1" si="4"/>
        <v>0</v>
      </c>
      <c r="CG5">
        <f t="shared" ca="1" si="4"/>
        <v>0</v>
      </c>
      <c r="CH5">
        <f t="shared" ca="1" si="4"/>
        <v>32.200000000000003</v>
      </c>
      <c r="CI5">
        <f t="shared" ca="1" si="4"/>
        <v>110.54999999999998</v>
      </c>
      <c r="CJ5">
        <f t="shared" ca="1" si="4"/>
        <v>280.70000000000005</v>
      </c>
      <c r="CL5">
        <v>1999</v>
      </c>
      <c r="CM5">
        <f ca="1">OFFSET($Q$2,(ROW()-5)*12+COLUMN()-91,0)</f>
        <v>392.1</v>
      </c>
      <c r="CN5">
        <f t="shared" ref="CN5:CX20" ca="1" si="5">OFFSET($Q$2,(ROW()-5)*12+COLUMN()-91,0)</f>
        <v>233.5</v>
      </c>
      <c r="CO5">
        <f t="shared" ca="1" si="5"/>
        <v>218.29999999999995</v>
      </c>
      <c r="CP5">
        <f t="shared" ca="1" si="5"/>
        <v>35.300000000000004</v>
      </c>
      <c r="CQ5">
        <f t="shared" ca="1" si="5"/>
        <v>0</v>
      </c>
      <c r="CR5">
        <f t="shared" ca="1" si="5"/>
        <v>0</v>
      </c>
      <c r="CS5">
        <f t="shared" ca="1" si="5"/>
        <v>0</v>
      </c>
      <c r="CT5">
        <f t="shared" ca="1" si="5"/>
        <v>0</v>
      </c>
      <c r="CU5">
        <f t="shared" ca="1" si="5"/>
        <v>0</v>
      </c>
      <c r="CV5">
        <f t="shared" ca="1" si="5"/>
        <v>10.399999999999999</v>
      </c>
      <c r="CW5">
        <f t="shared" ca="1" si="5"/>
        <v>73.45</v>
      </c>
      <c r="CX5">
        <f t="shared" ca="1" si="5"/>
        <v>224.7</v>
      </c>
      <c r="CZ5">
        <v>1999</v>
      </c>
      <c r="DA5">
        <f ca="1">OFFSET($E$2,(ROW()-5)*12+COLUMN()-105,0)</f>
        <v>764.1</v>
      </c>
      <c r="DB5">
        <f t="shared" ref="DB5:DL20" ca="1" si="6">OFFSET($E$2,(ROW()-5)*12+COLUMN()-105,0)</f>
        <v>569.49999999999989</v>
      </c>
      <c r="DC5">
        <f t="shared" ca="1" si="6"/>
        <v>582.30000000000018</v>
      </c>
      <c r="DD5">
        <f t="shared" ca="1" si="6"/>
        <v>368.20000000000005</v>
      </c>
      <c r="DE5">
        <f t="shared" ca="1" si="6"/>
        <v>182.60000000000002</v>
      </c>
      <c r="DF5">
        <f t="shared" ca="1" si="6"/>
        <v>57.399999999999984</v>
      </c>
      <c r="DG5">
        <f t="shared" ca="1" si="6"/>
        <v>4.6000000000000014</v>
      </c>
      <c r="DH5">
        <f t="shared" ca="1" si="6"/>
        <v>26</v>
      </c>
      <c r="DI5">
        <f t="shared" ca="1" si="6"/>
        <v>68.800000000000011</v>
      </c>
      <c r="DJ5">
        <f t="shared" ca="1" si="6"/>
        <v>290.79999999999995</v>
      </c>
      <c r="DK5">
        <f t="shared" ca="1" si="6"/>
        <v>396.04999999999995</v>
      </c>
      <c r="DL5">
        <f t="shared" ca="1" si="6"/>
        <v>587.6</v>
      </c>
    </row>
    <row r="6" spans="1:116" x14ac:dyDescent="0.2">
      <c r="A6" s="13">
        <v>36281</v>
      </c>
      <c r="B6">
        <v>1999</v>
      </c>
      <c r="C6">
        <v>5</v>
      </c>
      <c r="D6" s="21">
        <v>14.306451612903224</v>
      </c>
      <c r="E6" s="21">
        <v>182.60000000000002</v>
      </c>
      <c r="F6" s="21">
        <v>6.0999999999999979</v>
      </c>
      <c r="G6" s="21">
        <v>129.4</v>
      </c>
      <c r="H6" s="21">
        <v>14.899999999999999</v>
      </c>
      <c r="I6" s="21">
        <v>78.3</v>
      </c>
      <c r="J6" s="21">
        <v>25.799999999999997</v>
      </c>
      <c r="K6" s="21">
        <v>36.800000000000004</v>
      </c>
      <c r="L6" s="21">
        <v>46.29999999999999</v>
      </c>
      <c r="M6" s="21">
        <v>11.299999999999999</v>
      </c>
      <c r="N6" s="21">
        <v>82.800000000000011</v>
      </c>
      <c r="O6" s="21">
        <v>0.19999999999999929</v>
      </c>
      <c r="P6" s="21">
        <v>133.70000000000002</v>
      </c>
      <c r="Q6" s="21">
        <v>0</v>
      </c>
      <c r="R6" s="21">
        <v>195.49999999999997</v>
      </c>
      <c r="T6">
        <v>2000</v>
      </c>
      <c r="U6">
        <f t="shared" ref="U6:AF25" ca="1" si="7">OFFSET($G$2,(ROW()-5)*12+COLUMN()-21,0)</f>
        <v>676.49999999999989</v>
      </c>
      <c r="V6">
        <f t="shared" ca="1" si="0"/>
        <v>565.00000000000011</v>
      </c>
      <c r="W6">
        <f t="shared" ca="1" si="0"/>
        <v>410.10000000000014</v>
      </c>
      <c r="X6">
        <f t="shared" ca="1" si="0"/>
        <v>346.19999999999993</v>
      </c>
      <c r="Y6">
        <f t="shared" ca="1" si="0"/>
        <v>154.5</v>
      </c>
      <c r="Z6">
        <f t="shared" ca="1" si="0"/>
        <v>45.800000000000004</v>
      </c>
      <c r="AA6">
        <f t="shared" ca="1" si="0"/>
        <v>3.3000000000000007</v>
      </c>
      <c r="AB6">
        <f t="shared" ca="1" si="0"/>
        <v>6</v>
      </c>
      <c r="AC6">
        <f t="shared" ca="1" si="0"/>
        <v>83.1</v>
      </c>
      <c r="AD6">
        <f t="shared" ca="1" si="0"/>
        <v>191.8</v>
      </c>
      <c r="AE6">
        <f t="shared" ca="1" si="0"/>
        <v>390.89999999999986</v>
      </c>
      <c r="AF6">
        <f t="shared" ca="1" si="0"/>
        <v>721.59999999999991</v>
      </c>
      <c r="AH6">
        <v>2000</v>
      </c>
      <c r="AI6">
        <f t="shared" ref="AI6:AT25" ca="1" si="8">OFFSET($I$2,(ROW()-5)*12+COLUMN()-35,0)</f>
        <v>614.49999999999989</v>
      </c>
      <c r="AJ6">
        <f t="shared" ca="1" si="1"/>
        <v>507.00000000000006</v>
      </c>
      <c r="AK6">
        <f t="shared" ca="1" si="1"/>
        <v>348.10000000000014</v>
      </c>
      <c r="AL6">
        <f t="shared" ca="1" si="1"/>
        <v>286.79999999999995</v>
      </c>
      <c r="AM6">
        <f t="shared" ca="1" si="1"/>
        <v>106.6</v>
      </c>
      <c r="AN6">
        <f t="shared" ca="1" si="1"/>
        <v>24.8</v>
      </c>
      <c r="AO6">
        <f t="shared" ca="1" si="1"/>
        <v>0</v>
      </c>
      <c r="AP6">
        <f t="shared" ca="1" si="1"/>
        <v>0.69999999999999929</v>
      </c>
      <c r="AQ6">
        <f t="shared" ca="1" si="1"/>
        <v>49.8</v>
      </c>
      <c r="AR6">
        <f t="shared" ca="1" si="1"/>
        <v>136.5</v>
      </c>
      <c r="AS6">
        <f t="shared" ca="1" si="1"/>
        <v>330.89999999999986</v>
      </c>
      <c r="AT6">
        <f t="shared" ca="1" si="1"/>
        <v>659.59999999999991</v>
      </c>
      <c r="AV6">
        <v>2000</v>
      </c>
      <c r="AW6">
        <f t="shared" ref="AW6:BH25" ca="1" si="9">OFFSET($K$2,(ROW()-5)*12+COLUMN()-49,0)</f>
        <v>552.5</v>
      </c>
      <c r="AX6">
        <f t="shared" ca="1" si="2"/>
        <v>449.00000000000006</v>
      </c>
      <c r="AY6">
        <f t="shared" ca="1" si="2"/>
        <v>286.10000000000008</v>
      </c>
      <c r="AZ6">
        <f t="shared" ca="1" si="2"/>
        <v>228.79999999999995</v>
      </c>
      <c r="BA6">
        <f t="shared" ca="1" si="2"/>
        <v>63.899999999999991</v>
      </c>
      <c r="BB6">
        <f t="shared" ca="1" si="2"/>
        <v>11.1</v>
      </c>
      <c r="BC6">
        <f t="shared" ca="1" si="2"/>
        <v>0</v>
      </c>
      <c r="BD6">
        <f t="shared" ca="1" si="2"/>
        <v>0</v>
      </c>
      <c r="BE6">
        <f t="shared" ca="1" si="2"/>
        <v>27.000000000000004</v>
      </c>
      <c r="BF6">
        <f t="shared" ca="1" si="2"/>
        <v>87.100000000000009</v>
      </c>
      <c r="BG6">
        <f t="shared" ca="1" si="2"/>
        <v>271.20000000000005</v>
      </c>
      <c r="BH6">
        <f t="shared" ca="1" si="2"/>
        <v>597.59999999999991</v>
      </c>
      <c r="BJ6">
        <v>2000</v>
      </c>
      <c r="BK6">
        <f t="shared" ref="BK6:BV25" ca="1" si="10">OFFSET($M$2,(ROW()-5)*12+COLUMN()-63,0)</f>
        <v>490.5</v>
      </c>
      <c r="BL6">
        <f t="shared" ca="1" si="3"/>
        <v>391</v>
      </c>
      <c r="BM6">
        <f t="shared" ca="1" si="3"/>
        <v>224.40000000000003</v>
      </c>
      <c r="BN6">
        <f t="shared" ca="1" si="3"/>
        <v>170.79999999999995</v>
      </c>
      <c r="BO6">
        <f t="shared" ca="1" si="3"/>
        <v>28.399999999999995</v>
      </c>
      <c r="BP6">
        <f t="shared" ca="1" si="3"/>
        <v>1.5</v>
      </c>
      <c r="BQ6">
        <f t="shared" ca="1" si="3"/>
        <v>0</v>
      </c>
      <c r="BR6">
        <f t="shared" ca="1" si="3"/>
        <v>0</v>
      </c>
      <c r="BS6">
        <f t="shared" ca="1" si="3"/>
        <v>13.100000000000001</v>
      </c>
      <c r="BT6">
        <f t="shared" ca="1" si="3"/>
        <v>52.29999999999999</v>
      </c>
      <c r="BU6">
        <f t="shared" ca="1" si="3"/>
        <v>213.3</v>
      </c>
      <c r="BV6">
        <f t="shared" ca="1" si="3"/>
        <v>535.59999999999991</v>
      </c>
      <c r="BX6">
        <v>2000</v>
      </c>
      <c r="BY6">
        <f t="shared" ref="BY6:CJ25" ca="1" si="11">OFFSET($O$2,(ROW()-5)*12+COLUMN()-77,0)</f>
        <v>428.50000000000006</v>
      </c>
      <c r="BZ6">
        <f t="shared" ca="1" si="11"/>
        <v>333</v>
      </c>
      <c r="CA6">
        <f t="shared" ca="1" si="11"/>
        <v>166.10000000000002</v>
      </c>
      <c r="CB6">
        <f t="shared" ca="1" si="11"/>
        <v>117.60000000000002</v>
      </c>
      <c r="CC6">
        <f t="shared" ca="1" si="11"/>
        <v>9.7999999999999989</v>
      </c>
      <c r="CD6">
        <f t="shared" ca="1" si="11"/>
        <v>0</v>
      </c>
      <c r="CE6">
        <f t="shared" ca="1" si="11"/>
        <v>0</v>
      </c>
      <c r="CF6">
        <f t="shared" ca="1" si="11"/>
        <v>0</v>
      </c>
      <c r="CG6">
        <f t="shared" ca="1" si="11"/>
        <v>5.3</v>
      </c>
      <c r="CH6">
        <f t="shared" ca="1" si="11"/>
        <v>27</v>
      </c>
      <c r="CI6">
        <f t="shared" ca="1" si="11"/>
        <v>159</v>
      </c>
      <c r="CJ6">
        <f t="shared" ca="1" si="11"/>
        <v>473.59999999999997</v>
      </c>
      <c r="CL6">
        <v>2000</v>
      </c>
      <c r="CM6">
        <f t="shared" ref="CM6:CX25" ca="1" si="12">OFFSET($Q$2,(ROW()-5)*12+COLUMN()-91,0)</f>
        <v>366.50000000000006</v>
      </c>
      <c r="CN6">
        <f t="shared" ca="1" si="5"/>
        <v>277.10000000000002</v>
      </c>
      <c r="CO6">
        <f t="shared" ca="1" si="5"/>
        <v>111.39999999999996</v>
      </c>
      <c r="CP6">
        <f t="shared" ca="1" si="5"/>
        <v>73.900000000000006</v>
      </c>
      <c r="CQ6">
        <f t="shared" ca="1" si="5"/>
        <v>2.4000000000000004</v>
      </c>
      <c r="CR6">
        <f t="shared" ca="1" si="5"/>
        <v>0</v>
      </c>
      <c r="CS6">
        <f t="shared" ca="1" si="5"/>
        <v>0</v>
      </c>
      <c r="CT6">
        <f t="shared" ca="1" si="5"/>
        <v>0</v>
      </c>
      <c r="CU6">
        <f t="shared" ca="1" si="5"/>
        <v>1.7999999999999998</v>
      </c>
      <c r="CV6">
        <f t="shared" ca="1" si="5"/>
        <v>9.6</v>
      </c>
      <c r="CW6">
        <f t="shared" ca="1" si="5"/>
        <v>109.80000000000003</v>
      </c>
      <c r="CX6">
        <f t="shared" ca="1" si="5"/>
        <v>411.60000000000008</v>
      </c>
      <c r="CZ6">
        <v>2000</v>
      </c>
      <c r="DA6">
        <f t="shared" ref="DA6:DL25" ca="1" si="13">OFFSET($E$2,(ROW()-5)*12+COLUMN()-105,0)</f>
        <v>738.49999999999989</v>
      </c>
      <c r="DB6">
        <f t="shared" ca="1" si="6"/>
        <v>623.00000000000011</v>
      </c>
      <c r="DC6">
        <f t="shared" ca="1" si="6"/>
        <v>472.10000000000019</v>
      </c>
      <c r="DD6">
        <f t="shared" ca="1" si="6"/>
        <v>406.19999999999987</v>
      </c>
      <c r="DE6">
        <f t="shared" ca="1" si="6"/>
        <v>206.49999999999994</v>
      </c>
      <c r="DF6">
        <f t="shared" ca="1" si="6"/>
        <v>82.5</v>
      </c>
      <c r="DG6">
        <f t="shared" ca="1" si="6"/>
        <v>21.8</v>
      </c>
      <c r="DH6">
        <f t="shared" ca="1" si="6"/>
        <v>19.900000000000002</v>
      </c>
      <c r="DI6">
        <f t="shared" ca="1" si="6"/>
        <v>123.89999999999999</v>
      </c>
      <c r="DJ6">
        <f t="shared" ca="1" si="6"/>
        <v>250.70000000000002</v>
      </c>
      <c r="DK6">
        <f t="shared" ca="1" si="6"/>
        <v>450.89999999999992</v>
      </c>
      <c r="DL6">
        <f t="shared" ca="1" si="6"/>
        <v>783.6</v>
      </c>
    </row>
    <row r="7" spans="1:116" x14ac:dyDescent="0.2">
      <c r="A7" s="13">
        <v>36312</v>
      </c>
      <c r="B7">
        <v>1999</v>
      </c>
      <c r="C7">
        <v>6</v>
      </c>
      <c r="D7" s="21">
        <v>19.388333333333335</v>
      </c>
      <c r="E7" s="21">
        <v>57.399999999999984</v>
      </c>
      <c r="F7" s="21">
        <v>39.050000000000004</v>
      </c>
      <c r="G7" s="21">
        <v>27.899999999999995</v>
      </c>
      <c r="H7" s="21">
        <v>69.55</v>
      </c>
      <c r="I7" s="21">
        <v>9.6999999999999993</v>
      </c>
      <c r="J7" s="21">
        <v>111.35</v>
      </c>
      <c r="K7" s="21">
        <v>1.5</v>
      </c>
      <c r="L7" s="21">
        <v>163.15</v>
      </c>
      <c r="M7" s="21">
        <v>0</v>
      </c>
      <c r="N7" s="21">
        <v>221.65000000000003</v>
      </c>
      <c r="O7" s="21">
        <v>0</v>
      </c>
      <c r="P7" s="21">
        <v>281.64999999999998</v>
      </c>
      <c r="Q7" s="21">
        <v>0</v>
      </c>
      <c r="R7" s="21">
        <v>341.65</v>
      </c>
      <c r="T7">
        <v>2001</v>
      </c>
      <c r="U7">
        <f t="shared" ca="1" si="7"/>
        <v>641.30000000000007</v>
      </c>
      <c r="V7">
        <f t="shared" ca="1" si="0"/>
        <v>547.9</v>
      </c>
      <c r="W7">
        <f t="shared" ca="1" si="0"/>
        <v>544.79999999999984</v>
      </c>
      <c r="X7">
        <f t="shared" ca="1" si="0"/>
        <v>318.8</v>
      </c>
      <c r="Y7">
        <f t="shared" ca="1" si="0"/>
        <v>149.69999999999999</v>
      </c>
      <c r="Z7">
        <f t="shared" ca="1" si="0"/>
        <v>35.4</v>
      </c>
      <c r="AA7">
        <f t="shared" ca="1" si="0"/>
        <v>6.4999999999999982</v>
      </c>
      <c r="AB7">
        <f t="shared" ca="1" si="0"/>
        <v>0</v>
      </c>
      <c r="AC7">
        <f t="shared" ca="1" si="0"/>
        <v>56.9</v>
      </c>
      <c r="AD7">
        <f t="shared" ca="1" si="0"/>
        <v>202.4</v>
      </c>
      <c r="AE7">
        <f t="shared" ca="1" si="0"/>
        <v>289.10000000000002</v>
      </c>
      <c r="AF7">
        <f t="shared" ca="1" si="0"/>
        <v>463.99999999999989</v>
      </c>
      <c r="AH7">
        <v>2001</v>
      </c>
      <c r="AI7">
        <f t="shared" ca="1" si="8"/>
        <v>579.30000000000007</v>
      </c>
      <c r="AJ7">
        <f t="shared" ca="1" si="1"/>
        <v>491.9</v>
      </c>
      <c r="AK7">
        <f t="shared" ca="1" si="1"/>
        <v>482.79999999999984</v>
      </c>
      <c r="AL7">
        <f t="shared" ca="1" si="1"/>
        <v>258.8</v>
      </c>
      <c r="AM7">
        <f t="shared" ca="1" si="1"/>
        <v>100.6</v>
      </c>
      <c r="AN7">
        <f t="shared" ca="1" si="1"/>
        <v>16.7</v>
      </c>
      <c r="AO7">
        <f t="shared" ca="1" si="1"/>
        <v>0.90000000000000036</v>
      </c>
      <c r="AP7">
        <f t="shared" ca="1" si="1"/>
        <v>0</v>
      </c>
      <c r="AQ7">
        <f t="shared" ca="1" si="1"/>
        <v>30.4</v>
      </c>
      <c r="AR7">
        <f t="shared" ca="1" si="1"/>
        <v>148.10000000000002</v>
      </c>
      <c r="AS7">
        <f t="shared" ca="1" si="1"/>
        <v>229.1</v>
      </c>
      <c r="AT7">
        <f t="shared" ca="1" si="1"/>
        <v>402</v>
      </c>
      <c r="AV7">
        <v>2001</v>
      </c>
      <c r="AW7">
        <f t="shared" ca="1" si="9"/>
        <v>517.29999999999995</v>
      </c>
      <c r="AX7">
        <f t="shared" ca="1" si="2"/>
        <v>435.9</v>
      </c>
      <c r="AY7">
        <f t="shared" ca="1" si="2"/>
        <v>420.7999999999999</v>
      </c>
      <c r="AZ7">
        <f t="shared" ca="1" si="2"/>
        <v>201.60000000000002</v>
      </c>
      <c r="BA7">
        <f t="shared" ca="1" si="2"/>
        <v>55</v>
      </c>
      <c r="BB7">
        <f t="shared" ca="1" si="2"/>
        <v>5.6999999999999993</v>
      </c>
      <c r="BC7">
        <f t="shared" ca="1" si="2"/>
        <v>0</v>
      </c>
      <c r="BD7">
        <f t="shared" ca="1" si="2"/>
        <v>0</v>
      </c>
      <c r="BE7">
        <f t="shared" ca="1" si="2"/>
        <v>13.4</v>
      </c>
      <c r="BF7">
        <f t="shared" ca="1" si="2"/>
        <v>102.9</v>
      </c>
      <c r="BG7">
        <f t="shared" ca="1" si="2"/>
        <v>170.4</v>
      </c>
      <c r="BH7">
        <f t="shared" ca="1" si="2"/>
        <v>341.00000000000006</v>
      </c>
      <c r="BJ7">
        <v>2001</v>
      </c>
      <c r="BK7">
        <f t="shared" ca="1" si="10"/>
        <v>455.3</v>
      </c>
      <c r="BL7">
        <f t="shared" ca="1" si="3"/>
        <v>379.9</v>
      </c>
      <c r="BM7">
        <f t="shared" ca="1" si="3"/>
        <v>358.79999999999995</v>
      </c>
      <c r="BN7">
        <f t="shared" ca="1" si="3"/>
        <v>149.5</v>
      </c>
      <c r="BO7">
        <f t="shared" ca="1" si="3"/>
        <v>17.200000000000003</v>
      </c>
      <c r="BP7">
        <f t="shared" ca="1" si="3"/>
        <v>0.69999999999999929</v>
      </c>
      <c r="BQ7">
        <f t="shared" ca="1" si="3"/>
        <v>0</v>
      </c>
      <c r="BR7">
        <f t="shared" ca="1" si="3"/>
        <v>0</v>
      </c>
      <c r="BS7">
        <f t="shared" ca="1" si="3"/>
        <v>5.4</v>
      </c>
      <c r="BT7">
        <f t="shared" ca="1" si="3"/>
        <v>65.800000000000011</v>
      </c>
      <c r="BU7">
        <f t="shared" ca="1" si="3"/>
        <v>116.79999999999998</v>
      </c>
      <c r="BV7">
        <f t="shared" ca="1" si="3"/>
        <v>281.00000000000006</v>
      </c>
      <c r="BX7">
        <v>2001</v>
      </c>
      <c r="BY7">
        <f t="shared" ca="1" si="11"/>
        <v>393.30000000000007</v>
      </c>
      <c r="BZ7">
        <f t="shared" ca="1" si="11"/>
        <v>323.89999999999998</v>
      </c>
      <c r="CA7">
        <f t="shared" ca="1" si="11"/>
        <v>296.7999999999999</v>
      </c>
      <c r="CB7">
        <f t="shared" ca="1" si="11"/>
        <v>103</v>
      </c>
      <c r="CC7">
        <f t="shared" ca="1" si="11"/>
        <v>2.6000000000000014</v>
      </c>
      <c r="CD7">
        <f t="shared" ca="1" si="11"/>
        <v>0</v>
      </c>
      <c r="CE7">
        <f t="shared" ca="1" si="11"/>
        <v>0</v>
      </c>
      <c r="CF7">
        <f t="shared" ca="1" si="11"/>
        <v>0</v>
      </c>
      <c r="CG7">
        <f t="shared" ca="1" si="11"/>
        <v>1.1999999999999993</v>
      </c>
      <c r="CH7">
        <f t="shared" ca="1" si="11"/>
        <v>37.299999999999997</v>
      </c>
      <c r="CI7">
        <f t="shared" ca="1" si="11"/>
        <v>69.100000000000009</v>
      </c>
      <c r="CJ7">
        <f t="shared" ca="1" si="11"/>
        <v>222.30000000000004</v>
      </c>
      <c r="CL7">
        <v>2001</v>
      </c>
      <c r="CM7">
        <f t="shared" ca="1" si="12"/>
        <v>331.30000000000007</v>
      </c>
      <c r="CN7">
        <f t="shared" ca="1" si="5"/>
        <v>267.89999999999998</v>
      </c>
      <c r="CO7">
        <f t="shared" ca="1" si="5"/>
        <v>234.79999999999995</v>
      </c>
      <c r="CP7">
        <f t="shared" ca="1" si="5"/>
        <v>59.999999999999993</v>
      </c>
      <c r="CQ7">
        <f t="shared" ca="1" si="5"/>
        <v>0</v>
      </c>
      <c r="CR7">
        <f t="shared" ca="1" si="5"/>
        <v>0</v>
      </c>
      <c r="CS7">
        <f t="shared" ca="1" si="5"/>
        <v>0</v>
      </c>
      <c r="CT7">
        <f t="shared" ca="1" si="5"/>
        <v>0</v>
      </c>
      <c r="CU7">
        <f t="shared" ca="1" si="5"/>
        <v>0</v>
      </c>
      <c r="CV7">
        <f t="shared" ca="1" si="5"/>
        <v>15.3</v>
      </c>
      <c r="CW7">
        <f t="shared" ca="1" si="5"/>
        <v>34</v>
      </c>
      <c r="CX7">
        <f t="shared" ca="1" si="5"/>
        <v>167.4</v>
      </c>
      <c r="CZ7">
        <v>2001</v>
      </c>
      <c r="DA7">
        <f t="shared" ca="1" si="13"/>
        <v>703.30000000000018</v>
      </c>
      <c r="DB7">
        <f t="shared" ca="1" si="6"/>
        <v>603.9</v>
      </c>
      <c r="DC7">
        <f t="shared" ca="1" si="6"/>
        <v>606.79999999999995</v>
      </c>
      <c r="DD7">
        <f t="shared" ca="1" si="6"/>
        <v>378.8</v>
      </c>
      <c r="DE7">
        <f t="shared" ca="1" si="6"/>
        <v>206.50000000000003</v>
      </c>
      <c r="DF7">
        <f t="shared" ca="1" si="6"/>
        <v>64.700000000000017</v>
      </c>
      <c r="DG7">
        <f t="shared" ca="1" si="6"/>
        <v>31.500000000000004</v>
      </c>
      <c r="DH7">
        <f t="shared" ca="1" si="6"/>
        <v>3.6000000000000014</v>
      </c>
      <c r="DI7">
        <f t="shared" ca="1" si="6"/>
        <v>100.80000000000001</v>
      </c>
      <c r="DJ7">
        <f t="shared" ca="1" si="6"/>
        <v>261.90000000000003</v>
      </c>
      <c r="DK7">
        <f t="shared" ca="1" si="6"/>
        <v>349.1</v>
      </c>
      <c r="DL7">
        <f t="shared" ca="1" si="6"/>
        <v>525.99999999999989</v>
      </c>
    </row>
    <row r="8" spans="1:116" x14ac:dyDescent="0.2">
      <c r="A8" s="13">
        <v>36342</v>
      </c>
      <c r="B8">
        <v>1999</v>
      </c>
      <c r="C8">
        <v>7</v>
      </c>
      <c r="D8" s="21">
        <v>23.906451612903226</v>
      </c>
      <c r="E8" s="21">
        <v>4.6000000000000014</v>
      </c>
      <c r="F8" s="21">
        <v>125.7</v>
      </c>
      <c r="G8" s="21">
        <v>0.10000000000000142</v>
      </c>
      <c r="H8" s="21">
        <v>183.2</v>
      </c>
      <c r="I8" s="21">
        <v>0</v>
      </c>
      <c r="J8" s="21">
        <v>245.10000000000002</v>
      </c>
      <c r="K8" s="21">
        <v>0</v>
      </c>
      <c r="L8" s="21">
        <v>307.10000000000002</v>
      </c>
      <c r="M8" s="21">
        <v>0</v>
      </c>
      <c r="N8" s="21">
        <v>369.10000000000014</v>
      </c>
      <c r="O8" s="21">
        <v>0</v>
      </c>
      <c r="P8" s="21">
        <v>431.10000000000008</v>
      </c>
      <c r="Q8" s="21">
        <v>0</v>
      </c>
      <c r="R8" s="21">
        <v>493.10000000000008</v>
      </c>
      <c r="T8">
        <v>2002</v>
      </c>
      <c r="U8">
        <f t="shared" ca="1" si="7"/>
        <v>526.59999999999991</v>
      </c>
      <c r="V8">
        <f t="shared" ca="1" si="0"/>
        <v>504.5</v>
      </c>
      <c r="W8">
        <f t="shared" ca="1" si="0"/>
        <v>511.2</v>
      </c>
      <c r="X8">
        <f t="shared" ca="1" si="0"/>
        <v>325.8</v>
      </c>
      <c r="Y8">
        <f t="shared" ca="1" si="0"/>
        <v>227.70000000000005</v>
      </c>
      <c r="Z8">
        <f t="shared" ca="1" si="0"/>
        <v>47.499999999999993</v>
      </c>
      <c r="AA8">
        <f t="shared" ca="1" si="0"/>
        <v>1</v>
      </c>
      <c r="AB8">
        <f t="shared" ca="1" si="0"/>
        <v>0</v>
      </c>
      <c r="AC8">
        <f t="shared" ca="1" si="0"/>
        <v>13.799999999999999</v>
      </c>
      <c r="AD8">
        <f t="shared" ca="1" si="0"/>
        <v>246.29999999999998</v>
      </c>
      <c r="AE8">
        <f t="shared" ca="1" si="0"/>
        <v>399.6</v>
      </c>
      <c r="AF8">
        <f t="shared" ca="1" si="0"/>
        <v>569.39999999999986</v>
      </c>
      <c r="AH8">
        <v>2002</v>
      </c>
      <c r="AI8">
        <f t="shared" ca="1" si="8"/>
        <v>464.59999999999997</v>
      </c>
      <c r="AJ8">
        <f t="shared" ca="1" si="1"/>
        <v>448.5</v>
      </c>
      <c r="AK8">
        <f t="shared" ca="1" si="1"/>
        <v>449.2</v>
      </c>
      <c r="AL8">
        <f t="shared" ca="1" si="1"/>
        <v>268.39999999999998</v>
      </c>
      <c r="AM8">
        <f t="shared" ca="1" si="1"/>
        <v>171.70000000000007</v>
      </c>
      <c r="AN8">
        <f t="shared" ca="1" si="1"/>
        <v>22.1</v>
      </c>
      <c r="AO8">
        <f t="shared" ca="1" si="1"/>
        <v>0</v>
      </c>
      <c r="AP8">
        <f t="shared" ca="1" si="1"/>
        <v>0</v>
      </c>
      <c r="AQ8">
        <f t="shared" ca="1" si="1"/>
        <v>2.4000000000000004</v>
      </c>
      <c r="AR8">
        <f t="shared" ca="1" si="1"/>
        <v>190.3</v>
      </c>
      <c r="AS8">
        <f t="shared" ca="1" si="1"/>
        <v>339.60000000000008</v>
      </c>
      <c r="AT8">
        <f t="shared" ca="1" si="1"/>
        <v>507.39999999999992</v>
      </c>
      <c r="AV8">
        <v>2002</v>
      </c>
      <c r="AW8">
        <f t="shared" ca="1" si="9"/>
        <v>402.59999999999997</v>
      </c>
      <c r="AX8">
        <f t="shared" ca="1" si="2"/>
        <v>392.5</v>
      </c>
      <c r="AY8">
        <f t="shared" ca="1" si="2"/>
        <v>387.20000000000005</v>
      </c>
      <c r="AZ8">
        <f t="shared" ca="1" si="2"/>
        <v>216</v>
      </c>
      <c r="BA8">
        <f t="shared" ca="1" si="2"/>
        <v>117.00000000000001</v>
      </c>
      <c r="BB8">
        <f t="shared" ca="1" si="2"/>
        <v>9.8999999999999986</v>
      </c>
      <c r="BC8">
        <f t="shared" ca="1" si="2"/>
        <v>0</v>
      </c>
      <c r="BD8">
        <f t="shared" ca="1" si="2"/>
        <v>0</v>
      </c>
      <c r="BE8">
        <f t="shared" ca="1" si="2"/>
        <v>0</v>
      </c>
      <c r="BF8">
        <f t="shared" ca="1" si="2"/>
        <v>140.5</v>
      </c>
      <c r="BG8">
        <f t="shared" ca="1" si="2"/>
        <v>280.70000000000005</v>
      </c>
      <c r="BH8">
        <f t="shared" ca="1" si="2"/>
        <v>445.4</v>
      </c>
      <c r="BJ8">
        <v>2002</v>
      </c>
      <c r="BK8">
        <f t="shared" ca="1" si="10"/>
        <v>340.59999999999997</v>
      </c>
      <c r="BL8">
        <f t="shared" ca="1" si="3"/>
        <v>336.49999999999994</v>
      </c>
      <c r="BM8">
        <f t="shared" ca="1" si="3"/>
        <v>325.20000000000005</v>
      </c>
      <c r="BN8">
        <f t="shared" ca="1" si="3"/>
        <v>168.00000000000003</v>
      </c>
      <c r="BO8">
        <f t="shared" ca="1" si="3"/>
        <v>74.200000000000017</v>
      </c>
      <c r="BP8">
        <f t="shared" ca="1" si="3"/>
        <v>3.6999999999999993</v>
      </c>
      <c r="BQ8">
        <f t="shared" ca="1" si="3"/>
        <v>0</v>
      </c>
      <c r="BR8">
        <f t="shared" ca="1" si="3"/>
        <v>0</v>
      </c>
      <c r="BS8">
        <f t="shared" ca="1" si="3"/>
        <v>0</v>
      </c>
      <c r="BT8">
        <f t="shared" ca="1" si="3"/>
        <v>98.100000000000009</v>
      </c>
      <c r="BU8">
        <f t="shared" ca="1" si="3"/>
        <v>225.1</v>
      </c>
      <c r="BV8">
        <f t="shared" ca="1" si="3"/>
        <v>383.39999999999992</v>
      </c>
      <c r="BX8">
        <v>2002</v>
      </c>
      <c r="BY8">
        <f t="shared" ca="1" si="11"/>
        <v>278.60000000000008</v>
      </c>
      <c r="BZ8">
        <f t="shared" ca="1" si="11"/>
        <v>280.49999999999994</v>
      </c>
      <c r="CA8">
        <f t="shared" ca="1" si="11"/>
        <v>263.2</v>
      </c>
      <c r="CB8">
        <f t="shared" ca="1" si="11"/>
        <v>120.10000000000001</v>
      </c>
      <c r="CC8">
        <f t="shared" ca="1" si="11"/>
        <v>40.599999999999994</v>
      </c>
      <c r="CD8">
        <f t="shared" ca="1" si="11"/>
        <v>0.19999999999999929</v>
      </c>
      <c r="CE8">
        <f t="shared" ca="1" si="11"/>
        <v>0</v>
      </c>
      <c r="CF8">
        <f t="shared" ca="1" si="11"/>
        <v>0</v>
      </c>
      <c r="CG8">
        <f t="shared" ca="1" si="11"/>
        <v>0</v>
      </c>
      <c r="CH8">
        <f t="shared" ca="1" si="11"/>
        <v>62</v>
      </c>
      <c r="CI8">
        <f t="shared" ca="1" si="11"/>
        <v>172.39999999999998</v>
      </c>
      <c r="CJ8">
        <f t="shared" ca="1" si="11"/>
        <v>321.39999999999998</v>
      </c>
      <c r="CL8">
        <v>2002</v>
      </c>
      <c r="CM8">
        <f t="shared" ca="1" si="12"/>
        <v>216.60000000000005</v>
      </c>
      <c r="CN8">
        <f t="shared" ca="1" si="5"/>
        <v>226.1</v>
      </c>
      <c r="CO8">
        <f t="shared" ca="1" si="5"/>
        <v>201.19999999999996</v>
      </c>
      <c r="CP8">
        <f t="shared" ca="1" si="5"/>
        <v>77.800000000000011</v>
      </c>
      <c r="CQ8">
        <f t="shared" ca="1" si="5"/>
        <v>13.5</v>
      </c>
      <c r="CR8">
        <f t="shared" ca="1" si="5"/>
        <v>0</v>
      </c>
      <c r="CS8">
        <f t="shared" ca="1" si="5"/>
        <v>0</v>
      </c>
      <c r="CT8">
        <f t="shared" ca="1" si="5"/>
        <v>0</v>
      </c>
      <c r="CU8">
        <f t="shared" ca="1" si="5"/>
        <v>0</v>
      </c>
      <c r="CV8">
        <f t="shared" ca="1" si="5"/>
        <v>31.999999999999996</v>
      </c>
      <c r="CW8">
        <f t="shared" ca="1" si="5"/>
        <v>122</v>
      </c>
      <c r="CX8">
        <f t="shared" ca="1" si="5"/>
        <v>259.39999999999998</v>
      </c>
      <c r="CZ8">
        <v>2002</v>
      </c>
      <c r="DA8">
        <f t="shared" ca="1" si="13"/>
        <v>588.6</v>
      </c>
      <c r="DB8">
        <f t="shared" ca="1" si="6"/>
        <v>560.49999999999989</v>
      </c>
      <c r="DC8">
        <f t="shared" ca="1" si="6"/>
        <v>573.20000000000005</v>
      </c>
      <c r="DD8">
        <f t="shared" ca="1" si="6"/>
        <v>383.8</v>
      </c>
      <c r="DE8">
        <f t="shared" ca="1" si="6"/>
        <v>285.59999999999997</v>
      </c>
      <c r="DF8">
        <f t="shared" ca="1" si="6"/>
        <v>81.000000000000014</v>
      </c>
      <c r="DG8">
        <f t="shared" ca="1" si="6"/>
        <v>6.1000000000000014</v>
      </c>
      <c r="DH8">
        <f t="shared" ca="1" si="6"/>
        <v>10.199999999999999</v>
      </c>
      <c r="DI8">
        <f t="shared" ca="1" si="6"/>
        <v>34.300000000000004</v>
      </c>
      <c r="DJ8">
        <f t="shared" ca="1" si="6"/>
        <v>302.3</v>
      </c>
      <c r="DK8">
        <f t="shared" ca="1" si="6"/>
        <v>459.6</v>
      </c>
      <c r="DL8">
        <f t="shared" ca="1" si="6"/>
        <v>631.4</v>
      </c>
    </row>
    <row r="9" spans="1:116" x14ac:dyDescent="0.2">
      <c r="A9" s="13">
        <v>36373</v>
      </c>
      <c r="B9">
        <v>1999</v>
      </c>
      <c r="C9">
        <v>8</v>
      </c>
      <c r="D9" s="21">
        <v>20.170967741935481</v>
      </c>
      <c r="E9" s="21">
        <v>26</v>
      </c>
      <c r="F9" s="21">
        <v>31.3</v>
      </c>
      <c r="G9" s="21">
        <v>6.1</v>
      </c>
      <c r="H9" s="21">
        <v>73.400000000000006</v>
      </c>
      <c r="I9" s="21">
        <v>0.59999999999999964</v>
      </c>
      <c r="J9" s="21">
        <v>129.89999999999995</v>
      </c>
      <c r="K9" s="21">
        <v>0</v>
      </c>
      <c r="L9" s="21">
        <v>191.29999999999995</v>
      </c>
      <c r="M9" s="21">
        <v>0</v>
      </c>
      <c r="N9" s="21">
        <v>253.29999999999998</v>
      </c>
      <c r="O9" s="21">
        <v>0</v>
      </c>
      <c r="P9" s="21">
        <v>315.3</v>
      </c>
      <c r="Q9" s="21">
        <v>0</v>
      </c>
      <c r="R9" s="21">
        <v>377.3</v>
      </c>
      <c r="T9">
        <v>2003</v>
      </c>
      <c r="U9">
        <f t="shared" ca="1" si="7"/>
        <v>761</v>
      </c>
      <c r="V9">
        <f t="shared" ca="1" si="0"/>
        <v>649.99999999999989</v>
      </c>
      <c r="W9">
        <f t="shared" ca="1" si="0"/>
        <v>564.29999999999995</v>
      </c>
      <c r="X9">
        <f t="shared" ca="1" si="0"/>
        <v>382.8</v>
      </c>
      <c r="Y9">
        <f t="shared" ca="1" si="0"/>
        <v>230.39999999999998</v>
      </c>
      <c r="Z9">
        <f t="shared" ca="1" si="0"/>
        <v>68.099999999999994</v>
      </c>
      <c r="AA9">
        <f t="shared" ca="1" si="0"/>
        <v>3.4000000000000021</v>
      </c>
      <c r="AB9">
        <f t="shared" ca="1" si="0"/>
        <v>1.4000000000000021</v>
      </c>
      <c r="AC9">
        <f t="shared" ca="1" si="0"/>
        <v>36.300000000000011</v>
      </c>
      <c r="AD9">
        <f t="shared" ca="1" si="0"/>
        <v>275.8</v>
      </c>
      <c r="AE9">
        <f t="shared" ca="1" si="0"/>
        <v>357.00000000000006</v>
      </c>
      <c r="AF9">
        <f t="shared" ca="1" si="0"/>
        <v>515.79999999999995</v>
      </c>
      <c r="AH9">
        <v>2003</v>
      </c>
      <c r="AI9">
        <f t="shared" ca="1" si="8"/>
        <v>699.00000000000011</v>
      </c>
      <c r="AJ9">
        <f t="shared" ca="1" si="1"/>
        <v>594</v>
      </c>
      <c r="AK9">
        <f t="shared" ca="1" si="1"/>
        <v>502.29999999999984</v>
      </c>
      <c r="AL9">
        <f t="shared" ca="1" si="1"/>
        <v>326.2</v>
      </c>
      <c r="AM9">
        <f t="shared" ca="1" si="1"/>
        <v>169.39999999999995</v>
      </c>
      <c r="AN9">
        <f t="shared" ca="1" si="1"/>
        <v>37.799999999999997</v>
      </c>
      <c r="AO9">
        <f t="shared" ca="1" si="1"/>
        <v>0</v>
      </c>
      <c r="AP9">
        <f t="shared" ca="1" si="1"/>
        <v>0</v>
      </c>
      <c r="AQ9">
        <f t="shared" ca="1" si="1"/>
        <v>15.099999999999998</v>
      </c>
      <c r="AR9">
        <f t="shared" ca="1" si="1"/>
        <v>213.8</v>
      </c>
      <c r="AS9">
        <f t="shared" ca="1" si="1"/>
        <v>297</v>
      </c>
      <c r="AT9">
        <f t="shared" ca="1" si="1"/>
        <v>453.8</v>
      </c>
      <c r="AV9">
        <v>2003</v>
      </c>
      <c r="AW9">
        <f t="shared" ca="1" si="9"/>
        <v>637</v>
      </c>
      <c r="AX9">
        <f t="shared" ca="1" si="2"/>
        <v>538</v>
      </c>
      <c r="AY9">
        <f t="shared" ca="1" si="2"/>
        <v>440.29999999999984</v>
      </c>
      <c r="AZ9">
        <f t="shared" ca="1" si="2"/>
        <v>270.70000000000005</v>
      </c>
      <c r="BA9">
        <f t="shared" ca="1" si="2"/>
        <v>110.4</v>
      </c>
      <c r="BB9">
        <f t="shared" ca="1" si="2"/>
        <v>18.799999999999997</v>
      </c>
      <c r="BC9">
        <f t="shared" ca="1" si="2"/>
        <v>0</v>
      </c>
      <c r="BD9">
        <f t="shared" ca="1" si="2"/>
        <v>0</v>
      </c>
      <c r="BE9">
        <f t="shared" ca="1" si="2"/>
        <v>6.3999999999999986</v>
      </c>
      <c r="BF9">
        <f t="shared" ca="1" si="2"/>
        <v>152.99999999999997</v>
      </c>
      <c r="BG9">
        <f t="shared" ca="1" si="2"/>
        <v>237</v>
      </c>
      <c r="BH9">
        <f t="shared" ca="1" si="2"/>
        <v>391.8</v>
      </c>
      <c r="BJ9">
        <v>2003</v>
      </c>
      <c r="BK9">
        <f t="shared" ca="1" si="10"/>
        <v>575</v>
      </c>
      <c r="BL9">
        <f t="shared" ca="1" si="3"/>
        <v>482</v>
      </c>
      <c r="BM9">
        <f t="shared" ca="1" si="3"/>
        <v>378.29999999999984</v>
      </c>
      <c r="BN9">
        <f t="shared" ca="1" si="3"/>
        <v>216.7</v>
      </c>
      <c r="BO9">
        <f t="shared" ca="1" si="3"/>
        <v>61.2</v>
      </c>
      <c r="BP9">
        <f t="shared" ca="1" si="3"/>
        <v>4.9000000000000004</v>
      </c>
      <c r="BQ9">
        <f t="shared" ca="1" si="3"/>
        <v>0</v>
      </c>
      <c r="BR9">
        <f t="shared" ca="1" si="3"/>
        <v>0</v>
      </c>
      <c r="BS9">
        <f t="shared" ca="1" si="3"/>
        <v>1.7999999999999989</v>
      </c>
      <c r="BT9">
        <f t="shared" ca="1" si="3"/>
        <v>99.199999999999989</v>
      </c>
      <c r="BU9">
        <f t="shared" ca="1" si="3"/>
        <v>178.20000000000002</v>
      </c>
      <c r="BV9">
        <f t="shared" ca="1" si="3"/>
        <v>329.8</v>
      </c>
      <c r="BX9">
        <v>2003</v>
      </c>
      <c r="BY9">
        <f t="shared" ca="1" si="11"/>
        <v>513</v>
      </c>
      <c r="BZ9">
        <f t="shared" ca="1" si="11"/>
        <v>426</v>
      </c>
      <c r="CA9">
        <f t="shared" ca="1" si="11"/>
        <v>316.29999999999984</v>
      </c>
      <c r="CB9">
        <f t="shared" ca="1" si="11"/>
        <v>163.89999999999998</v>
      </c>
      <c r="CC9">
        <f t="shared" ca="1" si="11"/>
        <v>24.099999999999994</v>
      </c>
      <c r="CD9">
        <f t="shared" ca="1" si="11"/>
        <v>0.80000000000000071</v>
      </c>
      <c r="CE9">
        <f t="shared" ca="1" si="11"/>
        <v>0</v>
      </c>
      <c r="CF9">
        <f t="shared" ca="1" si="11"/>
        <v>0</v>
      </c>
      <c r="CG9">
        <f t="shared" ca="1" si="11"/>
        <v>0</v>
      </c>
      <c r="CH9">
        <f t="shared" ca="1" si="11"/>
        <v>54</v>
      </c>
      <c r="CI9">
        <f t="shared" ca="1" si="11"/>
        <v>121.49999999999999</v>
      </c>
      <c r="CJ9">
        <f t="shared" ca="1" si="11"/>
        <v>267.8</v>
      </c>
      <c r="CL9">
        <v>2003</v>
      </c>
      <c r="CM9">
        <f t="shared" ca="1" si="12"/>
        <v>451</v>
      </c>
      <c r="CN9">
        <f t="shared" ca="1" si="5"/>
        <v>370</v>
      </c>
      <c r="CO9">
        <f t="shared" ca="1" si="5"/>
        <v>258.09999999999991</v>
      </c>
      <c r="CP9">
        <f t="shared" ca="1" si="5"/>
        <v>118.2</v>
      </c>
      <c r="CQ9">
        <f t="shared" ca="1" si="5"/>
        <v>6.2999999999999989</v>
      </c>
      <c r="CR9">
        <f t="shared" ca="1" si="5"/>
        <v>0</v>
      </c>
      <c r="CS9">
        <f t="shared" ca="1" si="5"/>
        <v>0</v>
      </c>
      <c r="CT9">
        <f t="shared" ca="1" si="5"/>
        <v>0</v>
      </c>
      <c r="CU9">
        <f t="shared" ca="1" si="5"/>
        <v>0</v>
      </c>
      <c r="CV9">
        <f t="shared" ca="1" si="5"/>
        <v>20.6</v>
      </c>
      <c r="CW9">
        <f t="shared" ca="1" si="5"/>
        <v>72.7</v>
      </c>
      <c r="CX9">
        <f t="shared" ca="1" si="5"/>
        <v>206.00000000000006</v>
      </c>
      <c r="CZ9">
        <v>2003</v>
      </c>
      <c r="DA9">
        <f t="shared" ca="1" si="13"/>
        <v>823</v>
      </c>
      <c r="DB9">
        <f t="shared" ca="1" si="6"/>
        <v>705.99999999999989</v>
      </c>
      <c r="DC9">
        <f t="shared" ca="1" si="6"/>
        <v>626.29999999999973</v>
      </c>
      <c r="DD9">
        <f t="shared" ca="1" si="6"/>
        <v>441.29999999999995</v>
      </c>
      <c r="DE9">
        <f t="shared" ca="1" si="6"/>
        <v>292.39999999999992</v>
      </c>
      <c r="DF9">
        <f t="shared" ca="1" si="6"/>
        <v>106.30000000000001</v>
      </c>
      <c r="DG9">
        <f t="shared" ca="1" si="6"/>
        <v>20.6</v>
      </c>
      <c r="DH9">
        <f t="shared" ca="1" si="6"/>
        <v>13.200000000000003</v>
      </c>
      <c r="DI9">
        <f t="shared" ca="1" si="6"/>
        <v>84.9</v>
      </c>
      <c r="DJ9">
        <f t="shared" ca="1" si="6"/>
        <v>337.80000000000007</v>
      </c>
      <c r="DK9">
        <f t="shared" ca="1" si="6"/>
        <v>417</v>
      </c>
      <c r="DL9">
        <f t="shared" ca="1" si="6"/>
        <v>577.79999999999995</v>
      </c>
    </row>
    <row r="10" spans="1:116" x14ac:dyDescent="0.2">
      <c r="A10" s="13">
        <v>36404</v>
      </c>
      <c r="B10">
        <v>1999</v>
      </c>
      <c r="C10">
        <v>9</v>
      </c>
      <c r="D10" s="21">
        <v>18.509999999999998</v>
      </c>
      <c r="E10" s="21">
        <v>68.800000000000011</v>
      </c>
      <c r="F10" s="21">
        <v>24.099999999999998</v>
      </c>
      <c r="G10" s="21">
        <v>34.4</v>
      </c>
      <c r="H10" s="21">
        <v>49.699999999999989</v>
      </c>
      <c r="I10" s="21">
        <v>15</v>
      </c>
      <c r="J10" s="21">
        <v>90.299999999999969</v>
      </c>
      <c r="K10" s="21">
        <v>5.0999999999999996</v>
      </c>
      <c r="L10" s="21">
        <v>140.39999999999998</v>
      </c>
      <c r="M10" s="21">
        <v>1</v>
      </c>
      <c r="N10" s="21">
        <v>196.30000000000004</v>
      </c>
      <c r="O10" s="21">
        <v>0</v>
      </c>
      <c r="P10" s="21">
        <v>255.30000000000004</v>
      </c>
      <c r="Q10" s="21">
        <v>0</v>
      </c>
      <c r="R10" s="21">
        <v>315.3</v>
      </c>
      <c r="T10">
        <v>2004</v>
      </c>
      <c r="U10">
        <f t="shared" ca="1" si="7"/>
        <v>784.09999999999991</v>
      </c>
      <c r="V10">
        <f t="shared" ca="1" si="0"/>
        <v>574.9</v>
      </c>
      <c r="W10">
        <f t="shared" ca="1" si="0"/>
        <v>476.09999999999997</v>
      </c>
      <c r="X10">
        <f t="shared" ca="1" si="0"/>
        <v>332.60000000000008</v>
      </c>
      <c r="Y10">
        <f t="shared" ca="1" si="0"/>
        <v>173.50000000000003</v>
      </c>
      <c r="Z10">
        <f t="shared" ca="1" si="0"/>
        <v>47.599999999999994</v>
      </c>
      <c r="AA10">
        <f t="shared" ca="1" si="0"/>
        <v>4</v>
      </c>
      <c r="AB10">
        <f t="shared" ca="1" si="0"/>
        <v>6.1999999999999957</v>
      </c>
      <c r="AC10">
        <f t="shared" ca="1" si="0"/>
        <v>22.799999999999997</v>
      </c>
      <c r="AD10">
        <f t="shared" ca="1" si="0"/>
        <v>218.40000000000003</v>
      </c>
      <c r="AE10">
        <f t="shared" ca="1" si="0"/>
        <v>343</v>
      </c>
      <c r="AF10">
        <f t="shared" ca="1" si="0"/>
        <v>580.30000000000007</v>
      </c>
      <c r="AH10">
        <v>2004</v>
      </c>
      <c r="AI10">
        <f t="shared" ca="1" si="8"/>
        <v>722.09999999999991</v>
      </c>
      <c r="AJ10">
        <f t="shared" ca="1" si="1"/>
        <v>516.90000000000009</v>
      </c>
      <c r="AK10">
        <f t="shared" ca="1" si="1"/>
        <v>414.09999999999997</v>
      </c>
      <c r="AL10">
        <f t="shared" ca="1" si="1"/>
        <v>275.00000000000006</v>
      </c>
      <c r="AM10">
        <f t="shared" ca="1" si="1"/>
        <v>115.69999999999999</v>
      </c>
      <c r="AN10">
        <f t="shared" ca="1" si="1"/>
        <v>20</v>
      </c>
      <c r="AO10">
        <f t="shared" ca="1" si="1"/>
        <v>0</v>
      </c>
      <c r="AP10">
        <f t="shared" ca="1" si="1"/>
        <v>1.1999999999999993</v>
      </c>
      <c r="AQ10">
        <f t="shared" ca="1" si="1"/>
        <v>9</v>
      </c>
      <c r="AR10">
        <f t="shared" ca="1" si="1"/>
        <v>161.10000000000002</v>
      </c>
      <c r="AS10">
        <f t="shared" ca="1" si="1"/>
        <v>283.00000000000006</v>
      </c>
      <c r="AT10">
        <f t="shared" ca="1" si="1"/>
        <v>518.30000000000007</v>
      </c>
      <c r="AV10">
        <v>2004</v>
      </c>
      <c r="AW10">
        <f t="shared" ca="1" si="9"/>
        <v>660.09999999999991</v>
      </c>
      <c r="AX10">
        <f t="shared" ca="1" si="2"/>
        <v>458.90000000000003</v>
      </c>
      <c r="AY10">
        <f t="shared" ca="1" si="2"/>
        <v>352.09999999999991</v>
      </c>
      <c r="AZ10">
        <f t="shared" ca="1" si="2"/>
        <v>219.20000000000005</v>
      </c>
      <c r="BA10">
        <f t="shared" ca="1" si="2"/>
        <v>68.999999999999986</v>
      </c>
      <c r="BB10">
        <f t="shared" ca="1" si="2"/>
        <v>5.4</v>
      </c>
      <c r="BC10">
        <f t="shared" ca="1" si="2"/>
        <v>0</v>
      </c>
      <c r="BD10">
        <f t="shared" ca="1" si="2"/>
        <v>0</v>
      </c>
      <c r="BE10">
        <f t="shared" ca="1" si="2"/>
        <v>1.4000000000000004</v>
      </c>
      <c r="BF10">
        <f t="shared" ca="1" si="2"/>
        <v>111.3</v>
      </c>
      <c r="BG10">
        <f t="shared" ca="1" si="2"/>
        <v>223</v>
      </c>
      <c r="BH10">
        <f t="shared" ca="1" si="2"/>
        <v>456.3</v>
      </c>
      <c r="BJ10">
        <v>2004</v>
      </c>
      <c r="BK10">
        <f t="shared" ca="1" si="10"/>
        <v>598.09999999999991</v>
      </c>
      <c r="BL10">
        <f t="shared" ca="1" si="3"/>
        <v>400.90000000000003</v>
      </c>
      <c r="BM10">
        <f t="shared" ca="1" si="3"/>
        <v>292.09999999999991</v>
      </c>
      <c r="BN10">
        <f t="shared" ca="1" si="3"/>
        <v>166.10000000000002</v>
      </c>
      <c r="BO10">
        <f t="shared" ca="1" si="3"/>
        <v>34.800000000000004</v>
      </c>
      <c r="BP10">
        <f t="shared" ca="1" si="3"/>
        <v>0.80000000000000071</v>
      </c>
      <c r="BQ10">
        <f t="shared" ca="1" si="3"/>
        <v>0</v>
      </c>
      <c r="BR10">
        <f t="shared" ca="1" si="3"/>
        <v>0</v>
      </c>
      <c r="BS10">
        <f t="shared" ca="1" si="3"/>
        <v>0</v>
      </c>
      <c r="BT10">
        <f t="shared" ca="1" si="3"/>
        <v>66.399999999999991</v>
      </c>
      <c r="BU10">
        <f t="shared" ca="1" si="3"/>
        <v>163.00000000000003</v>
      </c>
      <c r="BV10">
        <f t="shared" ca="1" si="3"/>
        <v>394.3</v>
      </c>
      <c r="BX10">
        <v>2004</v>
      </c>
      <c r="BY10">
        <f t="shared" ca="1" si="11"/>
        <v>536.1</v>
      </c>
      <c r="BZ10">
        <f t="shared" ca="1" si="11"/>
        <v>342.90000000000003</v>
      </c>
      <c r="CA10">
        <f t="shared" ca="1" si="11"/>
        <v>233.7</v>
      </c>
      <c r="CB10">
        <f t="shared" ca="1" si="11"/>
        <v>119.79999999999998</v>
      </c>
      <c r="CC10">
        <f t="shared" ca="1" si="11"/>
        <v>16</v>
      </c>
      <c r="CD10">
        <f t="shared" ca="1" si="11"/>
        <v>0</v>
      </c>
      <c r="CE10">
        <f t="shared" ca="1" si="11"/>
        <v>0</v>
      </c>
      <c r="CF10">
        <f t="shared" ca="1" si="11"/>
        <v>0</v>
      </c>
      <c r="CG10">
        <f t="shared" ca="1" si="11"/>
        <v>0</v>
      </c>
      <c r="CH10">
        <f t="shared" ca="1" si="11"/>
        <v>29.6</v>
      </c>
      <c r="CI10">
        <f t="shared" ca="1" si="11"/>
        <v>106.10000000000001</v>
      </c>
      <c r="CJ10">
        <f t="shared" ca="1" si="11"/>
        <v>332.3</v>
      </c>
      <c r="CL10">
        <v>2004</v>
      </c>
      <c r="CM10">
        <f t="shared" ca="1" si="12"/>
        <v>475.5</v>
      </c>
      <c r="CN10">
        <f t="shared" ca="1" si="5"/>
        <v>284.89999999999998</v>
      </c>
      <c r="CO10">
        <f t="shared" ca="1" si="5"/>
        <v>177.8</v>
      </c>
      <c r="CP10">
        <f t="shared" ca="1" si="5"/>
        <v>75.999999999999986</v>
      </c>
      <c r="CQ10">
        <f t="shared" ca="1" si="5"/>
        <v>5.6</v>
      </c>
      <c r="CR10">
        <f t="shared" ca="1" si="5"/>
        <v>0</v>
      </c>
      <c r="CS10">
        <f t="shared" ca="1" si="5"/>
        <v>0</v>
      </c>
      <c r="CT10">
        <f t="shared" ca="1" si="5"/>
        <v>0</v>
      </c>
      <c r="CU10">
        <f t="shared" ca="1" si="5"/>
        <v>0</v>
      </c>
      <c r="CV10">
        <f t="shared" ca="1" si="5"/>
        <v>7.6999999999999993</v>
      </c>
      <c r="CW10">
        <f t="shared" ca="1" si="5"/>
        <v>58.7</v>
      </c>
      <c r="CX10">
        <f t="shared" ca="1" si="5"/>
        <v>270.59999999999997</v>
      </c>
      <c r="CZ10">
        <v>2004</v>
      </c>
      <c r="DA10">
        <f t="shared" ca="1" si="13"/>
        <v>846.09999999999991</v>
      </c>
      <c r="DB10">
        <f t="shared" ca="1" si="6"/>
        <v>632.90000000000009</v>
      </c>
      <c r="DC10">
        <f t="shared" ca="1" si="6"/>
        <v>538.1</v>
      </c>
      <c r="DD10">
        <f t="shared" ca="1" si="6"/>
        <v>391.90000000000015</v>
      </c>
      <c r="DE10">
        <f t="shared" ca="1" si="6"/>
        <v>234.59999999999997</v>
      </c>
      <c r="DF10">
        <f t="shared" ca="1" si="6"/>
        <v>90.699999999999989</v>
      </c>
      <c r="DG10">
        <f t="shared" ca="1" si="6"/>
        <v>24.400000000000002</v>
      </c>
      <c r="DH10">
        <f t="shared" ca="1" si="6"/>
        <v>30.3</v>
      </c>
      <c r="DI10">
        <f t="shared" ca="1" si="6"/>
        <v>50.1</v>
      </c>
      <c r="DJ10">
        <f t="shared" ca="1" si="6"/>
        <v>279.20000000000005</v>
      </c>
      <c r="DK10">
        <f t="shared" ca="1" si="6"/>
        <v>403</v>
      </c>
      <c r="DL10">
        <f t="shared" ca="1" si="6"/>
        <v>642.30000000000007</v>
      </c>
    </row>
    <row r="11" spans="1:116" x14ac:dyDescent="0.2">
      <c r="A11" s="13">
        <v>36434</v>
      </c>
      <c r="B11">
        <v>1999</v>
      </c>
      <c r="C11">
        <v>10</v>
      </c>
      <c r="D11" s="21">
        <v>10.619354838709677</v>
      </c>
      <c r="E11" s="21">
        <v>290.79999999999995</v>
      </c>
      <c r="F11" s="21">
        <v>0</v>
      </c>
      <c r="G11" s="21">
        <v>229</v>
      </c>
      <c r="H11" s="21">
        <v>0.19999999999999929</v>
      </c>
      <c r="I11" s="21">
        <v>170.59999999999997</v>
      </c>
      <c r="J11" s="21">
        <v>3.8000000000000007</v>
      </c>
      <c r="K11" s="21">
        <v>115.3</v>
      </c>
      <c r="L11" s="21">
        <v>10.5</v>
      </c>
      <c r="M11" s="21">
        <v>67.5</v>
      </c>
      <c r="N11" s="21">
        <v>24.7</v>
      </c>
      <c r="O11" s="21">
        <v>32.200000000000003</v>
      </c>
      <c r="P11" s="21">
        <v>51.400000000000006</v>
      </c>
      <c r="Q11" s="21">
        <v>10.399999999999999</v>
      </c>
      <c r="R11" s="21">
        <v>91.59999999999998</v>
      </c>
      <c r="T11">
        <v>2005</v>
      </c>
      <c r="U11">
        <f t="shared" ca="1" si="7"/>
        <v>708.4000000000002</v>
      </c>
      <c r="V11">
        <f t="shared" ca="1" si="0"/>
        <v>582</v>
      </c>
      <c r="W11">
        <f t="shared" ca="1" si="0"/>
        <v>587.79999999999984</v>
      </c>
      <c r="X11">
        <f t="shared" ca="1" si="0"/>
        <v>325.3</v>
      </c>
      <c r="Y11">
        <f t="shared" ca="1" si="0"/>
        <v>209.39999999999998</v>
      </c>
      <c r="Z11">
        <f t="shared" ca="1" si="0"/>
        <v>13.600000000000001</v>
      </c>
      <c r="AA11">
        <f t="shared" ca="1" si="0"/>
        <v>1.5</v>
      </c>
      <c r="AB11">
        <f t="shared" ca="1" si="0"/>
        <v>0</v>
      </c>
      <c r="AC11">
        <f t="shared" ca="1" si="0"/>
        <v>10.000000000000002</v>
      </c>
      <c r="AD11">
        <f t="shared" ca="1" si="0"/>
        <v>199.79999999999998</v>
      </c>
      <c r="AE11">
        <f t="shared" ca="1" si="0"/>
        <v>336.40000000000003</v>
      </c>
      <c r="AF11">
        <f t="shared" ca="1" si="0"/>
        <v>619.20000000000016</v>
      </c>
      <c r="AH11">
        <v>2005</v>
      </c>
      <c r="AI11">
        <f t="shared" ca="1" si="8"/>
        <v>646.4000000000002</v>
      </c>
      <c r="AJ11">
        <f t="shared" ca="1" si="1"/>
        <v>526</v>
      </c>
      <c r="AK11">
        <f t="shared" ca="1" si="1"/>
        <v>525.79999999999995</v>
      </c>
      <c r="AL11">
        <f t="shared" ca="1" si="1"/>
        <v>265.3</v>
      </c>
      <c r="AM11">
        <f t="shared" ca="1" si="1"/>
        <v>151.29999999999995</v>
      </c>
      <c r="AN11">
        <f t="shared" ca="1" si="1"/>
        <v>1.6999999999999993</v>
      </c>
      <c r="AO11">
        <f t="shared" ca="1" si="1"/>
        <v>0</v>
      </c>
      <c r="AP11">
        <f t="shared" ca="1" si="1"/>
        <v>0</v>
      </c>
      <c r="AQ11">
        <f t="shared" ca="1" si="1"/>
        <v>2.0999999999999996</v>
      </c>
      <c r="AR11">
        <f t="shared" ca="1" si="1"/>
        <v>145.79999999999998</v>
      </c>
      <c r="AS11">
        <f t="shared" ca="1" si="1"/>
        <v>276.39999999999998</v>
      </c>
      <c r="AT11">
        <f t="shared" ca="1" si="1"/>
        <v>557.20000000000027</v>
      </c>
      <c r="AV11">
        <v>2005</v>
      </c>
      <c r="AW11">
        <f t="shared" ca="1" si="9"/>
        <v>584.40000000000009</v>
      </c>
      <c r="AX11">
        <f t="shared" ca="1" si="2"/>
        <v>470.00000000000006</v>
      </c>
      <c r="AY11">
        <f t="shared" ca="1" si="2"/>
        <v>463.8</v>
      </c>
      <c r="AZ11">
        <f t="shared" ca="1" si="2"/>
        <v>206.70000000000002</v>
      </c>
      <c r="BA11">
        <f t="shared" ca="1" si="2"/>
        <v>102.60000000000001</v>
      </c>
      <c r="BB11">
        <f t="shared" ca="1" si="2"/>
        <v>0</v>
      </c>
      <c r="BC11">
        <f t="shared" ca="1" si="2"/>
        <v>0</v>
      </c>
      <c r="BD11">
        <f t="shared" ca="1" si="2"/>
        <v>0</v>
      </c>
      <c r="BE11">
        <f t="shared" ca="1" si="2"/>
        <v>0</v>
      </c>
      <c r="BF11">
        <f t="shared" ca="1" si="2"/>
        <v>93.9</v>
      </c>
      <c r="BG11">
        <f t="shared" ca="1" si="2"/>
        <v>216.70000000000002</v>
      </c>
      <c r="BH11">
        <f t="shared" ca="1" si="2"/>
        <v>495.20000000000022</v>
      </c>
      <c r="BJ11">
        <v>2005</v>
      </c>
      <c r="BK11">
        <f t="shared" ca="1" si="10"/>
        <v>522.40000000000009</v>
      </c>
      <c r="BL11">
        <f t="shared" ca="1" si="3"/>
        <v>414.00000000000006</v>
      </c>
      <c r="BM11">
        <f t="shared" ca="1" si="3"/>
        <v>401.8</v>
      </c>
      <c r="BN11">
        <f t="shared" ca="1" si="3"/>
        <v>149.30000000000004</v>
      </c>
      <c r="BO11">
        <f t="shared" ca="1" si="3"/>
        <v>61.399999999999991</v>
      </c>
      <c r="BP11">
        <f t="shared" ca="1" si="3"/>
        <v>0</v>
      </c>
      <c r="BQ11">
        <f t="shared" ca="1" si="3"/>
        <v>0</v>
      </c>
      <c r="BR11">
        <f t="shared" ca="1" si="3"/>
        <v>0</v>
      </c>
      <c r="BS11">
        <f t="shared" ca="1" si="3"/>
        <v>0</v>
      </c>
      <c r="BT11">
        <f t="shared" ca="1" si="3"/>
        <v>51.999999999999993</v>
      </c>
      <c r="BU11">
        <f t="shared" ca="1" si="3"/>
        <v>164.1</v>
      </c>
      <c r="BV11">
        <f t="shared" ca="1" si="3"/>
        <v>433.20000000000022</v>
      </c>
      <c r="BX11">
        <v>2005</v>
      </c>
      <c r="BY11">
        <f t="shared" ca="1" si="11"/>
        <v>460.40000000000003</v>
      </c>
      <c r="BZ11">
        <f t="shared" ca="1" si="11"/>
        <v>358</v>
      </c>
      <c r="CA11">
        <f t="shared" ca="1" si="11"/>
        <v>339.79999999999995</v>
      </c>
      <c r="CB11">
        <f t="shared" ca="1" si="11"/>
        <v>97.8</v>
      </c>
      <c r="CC11">
        <f t="shared" ca="1" si="11"/>
        <v>29.5</v>
      </c>
      <c r="CD11">
        <f t="shared" ca="1" si="11"/>
        <v>0</v>
      </c>
      <c r="CE11">
        <f t="shared" ca="1" si="11"/>
        <v>0</v>
      </c>
      <c r="CF11">
        <f t="shared" ca="1" si="11"/>
        <v>0</v>
      </c>
      <c r="CG11">
        <f t="shared" ca="1" si="11"/>
        <v>0</v>
      </c>
      <c r="CH11">
        <f t="shared" ca="1" si="11"/>
        <v>27.099999999999998</v>
      </c>
      <c r="CI11">
        <f t="shared" ca="1" si="11"/>
        <v>119.90000000000002</v>
      </c>
      <c r="CJ11">
        <f t="shared" ca="1" si="11"/>
        <v>371.20000000000022</v>
      </c>
      <c r="CL11">
        <v>2005</v>
      </c>
      <c r="CM11">
        <f t="shared" ca="1" si="12"/>
        <v>400.1</v>
      </c>
      <c r="CN11">
        <f t="shared" ca="1" si="5"/>
        <v>302.00000000000006</v>
      </c>
      <c r="CO11">
        <f t="shared" ca="1" si="5"/>
        <v>279.40000000000009</v>
      </c>
      <c r="CP11">
        <f t="shared" ca="1" si="5"/>
        <v>51.400000000000006</v>
      </c>
      <c r="CQ11">
        <f t="shared" ca="1" si="5"/>
        <v>11.599999999999998</v>
      </c>
      <c r="CR11">
        <f t="shared" ca="1" si="5"/>
        <v>0</v>
      </c>
      <c r="CS11">
        <f t="shared" ca="1" si="5"/>
        <v>0</v>
      </c>
      <c r="CT11">
        <f t="shared" ca="1" si="5"/>
        <v>0</v>
      </c>
      <c r="CU11">
        <f t="shared" ca="1" si="5"/>
        <v>0</v>
      </c>
      <c r="CV11">
        <f t="shared" ca="1" si="5"/>
        <v>9.1</v>
      </c>
      <c r="CW11">
        <f t="shared" ca="1" si="5"/>
        <v>87.3</v>
      </c>
      <c r="CX11">
        <f t="shared" ca="1" si="5"/>
        <v>309.20000000000016</v>
      </c>
      <c r="CZ11">
        <v>2005</v>
      </c>
      <c r="DA11">
        <f t="shared" ca="1" si="13"/>
        <v>770.40000000000009</v>
      </c>
      <c r="DB11">
        <f t="shared" ca="1" si="6"/>
        <v>638</v>
      </c>
      <c r="DC11">
        <f t="shared" ca="1" si="6"/>
        <v>649.79999999999984</v>
      </c>
      <c r="DD11">
        <f t="shared" ca="1" si="6"/>
        <v>385.29999999999995</v>
      </c>
      <c r="DE11">
        <f t="shared" ca="1" si="6"/>
        <v>271.39999999999998</v>
      </c>
      <c r="DF11">
        <f t="shared" ca="1" si="6"/>
        <v>33.500000000000007</v>
      </c>
      <c r="DG11">
        <f t="shared" ca="1" si="6"/>
        <v>5.6999999999999993</v>
      </c>
      <c r="DH11">
        <f t="shared" ca="1" si="6"/>
        <v>3.1000000000000014</v>
      </c>
      <c r="DI11">
        <f t="shared" ca="1" si="6"/>
        <v>28.300000000000004</v>
      </c>
      <c r="DJ11">
        <f t="shared" ca="1" si="6"/>
        <v>259.10000000000002</v>
      </c>
      <c r="DK11">
        <f t="shared" ca="1" si="6"/>
        <v>396.40000000000003</v>
      </c>
      <c r="DL11">
        <f t="shared" ca="1" si="6"/>
        <v>681.20000000000016</v>
      </c>
    </row>
    <row r="12" spans="1:116" x14ac:dyDescent="0.2">
      <c r="A12" s="13">
        <v>36465</v>
      </c>
      <c r="B12">
        <v>1999</v>
      </c>
      <c r="C12">
        <v>11</v>
      </c>
      <c r="D12" s="21">
        <v>6.7983333333333338</v>
      </c>
      <c r="E12" s="21">
        <v>396.04999999999995</v>
      </c>
      <c r="F12" s="21">
        <v>0</v>
      </c>
      <c r="G12" s="21">
        <v>336.05</v>
      </c>
      <c r="H12" s="21">
        <v>0</v>
      </c>
      <c r="I12" s="21">
        <v>276.05</v>
      </c>
      <c r="J12" s="21">
        <v>0</v>
      </c>
      <c r="K12" s="21">
        <v>217.95000000000002</v>
      </c>
      <c r="L12" s="21">
        <v>1.9000000000000004</v>
      </c>
      <c r="M12" s="21">
        <v>160.44999999999999</v>
      </c>
      <c r="N12" s="21">
        <v>4.4000000000000004</v>
      </c>
      <c r="O12" s="21">
        <v>110.54999999999998</v>
      </c>
      <c r="P12" s="21">
        <v>14.5</v>
      </c>
      <c r="Q12" s="21">
        <v>73.45</v>
      </c>
      <c r="R12" s="21">
        <v>37.4</v>
      </c>
      <c r="T12">
        <v>2006</v>
      </c>
      <c r="U12">
        <f t="shared" ca="1" si="7"/>
        <v>507.09999999999997</v>
      </c>
      <c r="V12">
        <f t="shared" ca="1" si="0"/>
        <v>553.6</v>
      </c>
      <c r="W12">
        <f t="shared" ca="1" si="0"/>
        <v>487.90000000000003</v>
      </c>
      <c r="X12">
        <f t="shared" ca="1" si="0"/>
        <v>311.69999999999993</v>
      </c>
      <c r="Y12">
        <f t="shared" ca="1" si="0"/>
        <v>160.00000000000003</v>
      </c>
      <c r="Z12">
        <f t="shared" ca="1" si="0"/>
        <v>19.199999999999996</v>
      </c>
      <c r="AA12">
        <f t="shared" ca="1" si="0"/>
        <v>0.80000000000000071</v>
      </c>
      <c r="AB12">
        <f t="shared" ca="1" si="0"/>
        <v>1.8999999999999986</v>
      </c>
      <c r="AC12">
        <f t="shared" ca="1" si="0"/>
        <v>59.099999999999994</v>
      </c>
      <c r="AD12">
        <f t="shared" ca="1" si="0"/>
        <v>249.2</v>
      </c>
      <c r="AE12">
        <f t="shared" ca="1" si="0"/>
        <v>361.19999999999993</v>
      </c>
      <c r="AF12">
        <f t="shared" ca="1" si="0"/>
        <v>456.79999999999995</v>
      </c>
      <c r="AH12">
        <v>2006</v>
      </c>
      <c r="AI12">
        <f t="shared" ca="1" si="8"/>
        <v>445.09999999999991</v>
      </c>
      <c r="AJ12">
        <f t="shared" ca="1" si="1"/>
        <v>497.6</v>
      </c>
      <c r="AK12">
        <f t="shared" ca="1" si="1"/>
        <v>425.90000000000003</v>
      </c>
      <c r="AL12">
        <f t="shared" ca="1" si="1"/>
        <v>251.69999999999996</v>
      </c>
      <c r="AM12">
        <f t="shared" ca="1" si="1"/>
        <v>105.89999999999999</v>
      </c>
      <c r="AN12">
        <f t="shared" ca="1" si="1"/>
        <v>6.6</v>
      </c>
      <c r="AO12">
        <f t="shared" ca="1" si="1"/>
        <v>0</v>
      </c>
      <c r="AP12">
        <f t="shared" ca="1" si="1"/>
        <v>0</v>
      </c>
      <c r="AQ12">
        <f t="shared" ca="1" si="1"/>
        <v>26.400000000000002</v>
      </c>
      <c r="AR12">
        <f t="shared" ca="1" si="1"/>
        <v>188.70000000000002</v>
      </c>
      <c r="AS12">
        <f t="shared" ca="1" si="1"/>
        <v>301.2</v>
      </c>
      <c r="AT12">
        <f t="shared" ca="1" si="1"/>
        <v>394.79999999999995</v>
      </c>
      <c r="AV12">
        <v>2006</v>
      </c>
      <c r="AW12">
        <f t="shared" ca="1" si="9"/>
        <v>383.09999999999991</v>
      </c>
      <c r="AX12">
        <f t="shared" ca="1" si="2"/>
        <v>441.6</v>
      </c>
      <c r="AY12">
        <f t="shared" ca="1" si="2"/>
        <v>363.90000000000003</v>
      </c>
      <c r="AZ12">
        <f t="shared" ca="1" si="2"/>
        <v>191.79999999999998</v>
      </c>
      <c r="BA12">
        <f t="shared" ca="1" si="2"/>
        <v>62.000000000000007</v>
      </c>
      <c r="BB12">
        <f t="shared" ca="1" si="2"/>
        <v>0.69999999999999929</v>
      </c>
      <c r="BC12">
        <f t="shared" ca="1" si="2"/>
        <v>0</v>
      </c>
      <c r="BD12">
        <f t="shared" ca="1" si="2"/>
        <v>0</v>
      </c>
      <c r="BE12">
        <f t="shared" ca="1" si="2"/>
        <v>9.3000000000000007</v>
      </c>
      <c r="BF12">
        <f t="shared" ca="1" si="2"/>
        <v>134.5</v>
      </c>
      <c r="BG12">
        <f t="shared" ca="1" si="2"/>
        <v>241.20000000000007</v>
      </c>
      <c r="BH12">
        <f t="shared" ca="1" si="2"/>
        <v>332.79999999999995</v>
      </c>
      <c r="BJ12">
        <v>2006</v>
      </c>
      <c r="BK12">
        <f t="shared" ca="1" si="10"/>
        <v>321.09999999999997</v>
      </c>
      <c r="BL12">
        <f t="shared" ca="1" si="3"/>
        <v>385.6</v>
      </c>
      <c r="BM12">
        <f t="shared" ca="1" si="3"/>
        <v>301.90000000000003</v>
      </c>
      <c r="BN12">
        <f t="shared" ca="1" si="3"/>
        <v>134.10000000000002</v>
      </c>
      <c r="BO12">
        <f t="shared" ca="1" si="3"/>
        <v>26</v>
      </c>
      <c r="BP12">
        <f t="shared" ca="1" si="3"/>
        <v>0</v>
      </c>
      <c r="BQ12">
        <f t="shared" ca="1" si="3"/>
        <v>0</v>
      </c>
      <c r="BR12">
        <f t="shared" ca="1" si="3"/>
        <v>0</v>
      </c>
      <c r="BS12">
        <f t="shared" ca="1" si="3"/>
        <v>1.5</v>
      </c>
      <c r="BT12">
        <f t="shared" ca="1" si="3"/>
        <v>89.500000000000014</v>
      </c>
      <c r="BU12">
        <f t="shared" ca="1" si="3"/>
        <v>181.20000000000002</v>
      </c>
      <c r="BV12">
        <f t="shared" ca="1" si="3"/>
        <v>270.8</v>
      </c>
      <c r="BX12">
        <v>2006</v>
      </c>
      <c r="BY12">
        <f t="shared" ca="1" si="11"/>
        <v>259.09999999999991</v>
      </c>
      <c r="BZ12">
        <f t="shared" ca="1" si="11"/>
        <v>329.6</v>
      </c>
      <c r="CA12">
        <f t="shared" ca="1" si="11"/>
        <v>241.89999999999998</v>
      </c>
      <c r="CB12">
        <f t="shared" ca="1" si="11"/>
        <v>82.500000000000014</v>
      </c>
      <c r="CC12">
        <f t="shared" ca="1" si="11"/>
        <v>6.5000000000000009</v>
      </c>
      <c r="CD12">
        <f t="shared" ca="1" si="11"/>
        <v>0</v>
      </c>
      <c r="CE12">
        <f t="shared" ca="1" si="11"/>
        <v>0</v>
      </c>
      <c r="CF12">
        <f t="shared" ca="1" si="11"/>
        <v>0</v>
      </c>
      <c r="CG12">
        <f t="shared" ca="1" si="11"/>
        <v>0</v>
      </c>
      <c r="CH12">
        <f t="shared" ca="1" si="11"/>
        <v>51.199999999999996</v>
      </c>
      <c r="CI12">
        <f t="shared" ca="1" si="11"/>
        <v>124.20000000000002</v>
      </c>
      <c r="CJ12">
        <f t="shared" ca="1" si="11"/>
        <v>208.8</v>
      </c>
      <c r="CL12">
        <v>2006</v>
      </c>
      <c r="CM12">
        <f t="shared" ca="1" si="12"/>
        <v>197.09999999999997</v>
      </c>
      <c r="CN12">
        <f t="shared" ca="1" si="5"/>
        <v>273.60000000000002</v>
      </c>
      <c r="CO12">
        <f t="shared" ca="1" si="5"/>
        <v>184.89999999999998</v>
      </c>
      <c r="CP12">
        <f t="shared" ca="1" si="5"/>
        <v>40.000000000000007</v>
      </c>
      <c r="CQ12">
        <f t="shared" ca="1" si="5"/>
        <v>1.2999999999999998</v>
      </c>
      <c r="CR12">
        <f t="shared" ca="1" si="5"/>
        <v>0</v>
      </c>
      <c r="CS12">
        <f t="shared" ca="1" si="5"/>
        <v>0</v>
      </c>
      <c r="CT12">
        <f t="shared" ca="1" si="5"/>
        <v>0</v>
      </c>
      <c r="CU12">
        <f t="shared" ca="1" si="5"/>
        <v>0</v>
      </c>
      <c r="CV12">
        <f t="shared" ca="1" si="5"/>
        <v>21.799999999999997</v>
      </c>
      <c r="CW12">
        <f t="shared" ca="1" si="5"/>
        <v>76.100000000000009</v>
      </c>
      <c r="CX12">
        <f t="shared" ca="1" si="5"/>
        <v>148.30000000000004</v>
      </c>
      <c r="CZ12">
        <v>2006</v>
      </c>
      <c r="DA12">
        <f t="shared" ca="1" si="13"/>
        <v>569.09999999999991</v>
      </c>
      <c r="DB12">
        <f t="shared" ca="1" si="6"/>
        <v>609.59999999999991</v>
      </c>
      <c r="DC12">
        <f t="shared" ca="1" si="6"/>
        <v>549.90000000000009</v>
      </c>
      <c r="DD12">
        <f t="shared" ca="1" si="6"/>
        <v>371.69999999999993</v>
      </c>
      <c r="DE12">
        <f t="shared" ca="1" si="6"/>
        <v>216</v>
      </c>
      <c r="DF12">
        <f t="shared" ca="1" si="6"/>
        <v>48.400000000000006</v>
      </c>
      <c r="DG12">
        <f t="shared" ca="1" si="6"/>
        <v>9.6000000000000014</v>
      </c>
      <c r="DH12">
        <f t="shared" ca="1" si="6"/>
        <v>14.399999999999999</v>
      </c>
      <c r="DI12">
        <f t="shared" ca="1" si="6"/>
        <v>107.99999999999999</v>
      </c>
      <c r="DJ12">
        <f t="shared" ca="1" si="6"/>
        <v>311.20000000000005</v>
      </c>
      <c r="DK12">
        <f t="shared" ca="1" si="6"/>
        <v>421.19999999999993</v>
      </c>
      <c r="DL12">
        <f t="shared" ca="1" si="6"/>
        <v>518.79999999999995</v>
      </c>
    </row>
    <row r="13" spans="1:116" x14ac:dyDescent="0.2">
      <c r="A13" s="13">
        <v>36495</v>
      </c>
      <c r="B13">
        <v>1999</v>
      </c>
      <c r="C13">
        <v>12</v>
      </c>
      <c r="D13" s="21">
        <v>1.0451612903225806</v>
      </c>
      <c r="E13" s="21">
        <v>587.6</v>
      </c>
      <c r="F13" s="21">
        <v>0</v>
      </c>
      <c r="G13" s="21">
        <v>525.6</v>
      </c>
      <c r="H13" s="21">
        <v>0</v>
      </c>
      <c r="I13" s="21">
        <v>463.6</v>
      </c>
      <c r="J13" s="21">
        <v>0</v>
      </c>
      <c r="K13" s="21">
        <v>401.6</v>
      </c>
      <c r="L13" s="21">
        <v>0</v>
      </c>
      <c r="M13" s="21">
        <v>339.6</v>
      </c>
      <c r="N13" s="21">
        <v>0</v>
      </c>
      <c r="O13" s="21">
        <v>280.70000000000005</v>
      </c>
      <c r="P13" s="21">
        <v>3.1000000000000014</v>
      </c>
      <c r="Q13" s="21">
        <v>224.7</v>
      </c>
      <c r="R13" s="21">
        <v>9.1000000000000014</v>
      </c>
      <c r="T13">
        <v>2007</v>
      </c>
      <c r="U13">
        <f t="shared" ca="1" si="7"/>
        <v>599.90000000000009</v>
      </c>
      <c r="V13">
        <f t="shared" ca="1" si="0"/>
        <v>693.3</v>
      </c>
      <c r="W13">
        <f t="shared" ca="1" si="0"/>
        <v>522.20000000000005</v>
      </c>
      <c r="X13">
        <f t="shared" ca="1" si="0"/>
        <v>358.09999999999997</v>
      </c>
      <c r="Y13">
        <f t="shared" ca="1" si="0"/>
        <v>158.79999999999998</v>
      </c>
      <c r="Z13">
        <f t="shared" ca="1" si="0"/>
        <v>13.600000000000001</v>
      </c>
      <c r="AA13">
        <f t="shared" ca="1" si="0"/>
        <v>1.6000000000000014</v>
      </c>
      <c r="AB13">
        <f t="shared" ca="1" si="0"/>
        <v>2.600000000000005</v>
      </c>
      <c r="AC13">
        <f t="shared" ca="1" si="0"/>
        <v>29.100000000000005</v>
      </c>
      <c r="AD13">
        <f t="shared" ca="1" si="0"/>
        <v>118.5</v>
      </c>
      <c r="AE13">
        <f t="shared" ca="1" si="0"/>
        <v>401.8</v>
      </c>
      <c r="AF13">
        <f t="shared" ca="1" si="0"/>
        <v>577.0999999999998</v>
      </c>
      <c r="AH13">
        <v>2007</v>
      </c>
      <c r="AI13">
        <f t="shared" ca="1" si="8"/>
        <v>537.90000000000009</v>
      </c>
      <c r="AJ13">
        <f t="shared" ca="1" si="1"/>
        <v>637.29999999999995</v>
      </c>
      <c r="AK13">
        <f t="shared" ca="1" si="1"/>
        <v>460.20000000000005</v>
      </c>
      <c r="AL13">
        <f t="shared" ca="1" si="1"/>
        <v>299.7</v>
      </c>
      <c r="AM13">
        <f t="shared" ca="1" si="1"/>
        <v>110.09999999999998</v>
      </c>
      <c r="AN13">
        <f t="shared" ca="1" si="1"/>
        <v>3.5</v>
      </c>
      <c r="AO13">
        <f t="shared" ca="1" si="1"/>
        <v>0</v>
      </c>
      <c r="AP13">
        <f t="shared" ca="1" si="1"/>
        <v>0</v>
      </c>
      <c r="AQ13">
        <f t="shared" ca="1" si="1"/>
        <v>10.299999999999999</v>
      </c>
      <c r="AR13">
        <f t="shared" ca="1" si="1"/>
        <v>77.500000000000028</v>
      </c>
      <c r="AS13">
        <f t="shared" ca="1" si="1"/>
        <v>341.8</v>
      </c>
      <c r="AT13">
        <f t="shared" ca="1" si="1"/>
        <v>515.0999999999998</v>
      </c>
      <c r="AV13">
        <v>2007</v>
      </c>
      <c r="AW13">
        <f t="shared" ca="1" si="9"/>
        <v>475.90000000000003</v>
      </c>
      <c r="AX13">
        <f t="shared" ca="1" si="2"/>
        <v>581.29999999999984</v>
      </c>
      <c r="AY13">
        <f t="shared" ca="1" si="2"/>
        <v>398.20000000000005</v>
      </c>
      <c r="AZ13">
        <f t="shared" ca="1" si="2"/>
        <v>244</v>
      </c>
      <c r="BA13">
        <f t="shared" ca="1" si="2"/>
        <v>69.5</v>
      </c>
      <c r="BB13">
        <f t="shared" ca="1" si="2"/>
        <v>0</v>
      </c>
      <c r="BC13">
        <f t="shared" ca="1" si="2"/>
        <v>0</v>
      </c>
      <c r="BD13">
        <f t="shared" ca="1" si="2"/>
        <v>0</v>
      </c>
      <c r="BE13">
        <f t="shared" ca="1" si="2"/>
        <v>3.2999999999999989</v>
      </c>
      <c r="BF13">
        <f t="shared" ca="1" si="2"/>
        <v>41.3</v>
      </c>
      <c r="BG13">
        <f t="shared" ca="1" si="2"/>
        <v>281.80000000000007</v>
      </c>
      <c r="BH13">
        <f t="shared" ca="1" si="2"/>
        <v>453.09999999999991</v>
      </c>
      <c r="BJ13">
        <v>2007</v>
      </c>
      <c r="BK13">
        <f t="shared" ca="1" si="10"/>
        <v>413.90000000000009</v>
      </c>
      <c r="BL13">
        <f t="shared" ca="1" si="3"/>
        <v>525.29999999999995</v>
      </c>
      <c r="BM13">
        <f t="shared" ca="1" si="3"/>
        <v>336.2</v>
      </c>
      <c r="BN13">
        <f t="shared" ca="1" si="3"/>
        <v>191.8</v>
      </c>
      <c r="BO13">
        <f t="shared" ca="1" si="3"/>
        <v>36</v>
      </c>
      <c r="BP13">
        <f t="shared" ca="1" si="3"/>
        <v>0</v>
      </c>
      <c r="BQ13">
        <f t="shared" ca="1" si="3"/>
        <v>0</v>
      </c>
      <c r="BR13">
        <f t="shared" ca="1" si="3"/>
        <v>0</v>
      </c>
      <c r="BS13">
        <f t="shared" ca="1" si="3"/>
        <v>0.69999999999999929</v>
      </c>
      <c r="BT13">
        <f t="shared" ca="1" si="3"/>
        <v>16.599999999999998</v>
      </c>
      <c r="BU13">
        <f t="shared" ca="1" si="3"/>
        <v>223.20000000000005</v>
      </c>
      <c r="BV13">
        <f t="shared" ca="1" si="3"/>
        <v>391.09999999999991</v>
      </c>
      <c r="BX13">
        <v>2007</v>
      </c>
      <c r="BY13">
        <f t="shared" ca="1" si="11"/>
        <v>351.90000000000009</v>
      </c>
      <c r="BZ13">
        <f t="shared" ca="1" si="11"/>
        <v>469.2999999999999</v>
      </c>
      <c r="CA13">
        <f t="shared" ca="1" si="11"/>
        <v>275.5</v>
      </c>
      <c r="CB13">
        <f t="shared" ca="1" si="11"/>
        <v>144.30000000000001</v>
      </c>
      <c r="CC13">
        <f t="shared" ca="1" si="11"/>
        <v>11.499999999999998</v>
      </c>
      <c r="CD13">
        <f t="shared" ca="1" si="11"/>
        <v>0</v>
      </c>
      <c r="CE13">
        <f t="shared" ca="1" si="11"/>
        <v>0</v>
      </c>
      <c r="CF13">
        <f t="shared" ca="1" si="11"/>
        <v>0</v>
      </c>
      <c r="CG13">
        <f t="shared" ca="1" si="11"/>
        <v>0</v>
      </c>
      <c r="CH13">
        <f t="shared" ca="1" si="11"/>
        <v>4.8</v>
      </c>
      <c r="CI13">
        <f t="shared" ca="1" si="11"/>
        <v>165.5</v>
      </c>
      <c r="CJ13">
        <f t="shared" ca="1" si="11"/>
        <v>329.09999999999997</v>
      </c>
      <c r="CL13">
        <v>2007</v>
      </c>
      <c r="CM13">
        <f t="shared" ca="1" si="12"/>
        <v>291.20000000000005</v>
      </c>
      <c r="CN13">
        <f t="shared" ca="1" si="5"/>
        <v>413.2999999999999</v>
      </c>
      <c r="CO13">
        <f t="shared" ca="1" si="5"/>
        <v>218.70000000000005</v>
      </c>
      <c r="CP13">
        <f t="shared" ca="1" si="5"/>
        <v>102.69999999999999</v>
      </c>
      <c r="CQ13">
        <f t="shared" ca="1" si="5"/>
        <v>1.0999999999999996</v>
      </c>
      <c r="CR13">
        <f t="shared" ca="1" si="5"/>
        <v>0</v>
      </c>
      <c r="CS13">
        <f t="shared" ca="1" si="5"/>
        <v>0</v>
      </c>
      <c r="CT13">
        <f t="shared" ca="1" si="5"/>
        <v>0</v>
      </c>
      <c r="CU13">
        <f t="shared" ca="1" si="5"/>
        <v>0</v>
      </c>
      <c r="CV13">
        <f t="shared" ca="1" si="5"/>
        <v>1.2000000000000002</v>
      </c>
      <c r="CW13">
        <f t="shared" ca="1" si="5"/>
        <v>114.1</v>
      </c>
      <c r="CX13">
        <f t="shared" ca="1" si="5"/>
        <v>267.10000000000002</v>
      </c>
      <c r="CZ13">
        <v>2007</v>
      </c>
      <c r="DA13">
        <f t="shared" ca="1" si="13"/>
        <v>661.90000000000009</v>
      </c>
      <c r="DB13">
        <f t="shared" ca="1" si="6"/>
        <v>749.3</v>
      </c>
      <c r="DC13">
        <f t="shared" ca="1" si="6"/>
        <v>584.20000000000005</v>
      </c>
      <c r="DD13">
        <f t="shared" ca="1" si="6"/>
        <v>418.09999999999997</v>
      </c>
      <c r="DE13">
        <f t="shared" ca="1" si="6"/>
        <v>212.39999999999998</v>
      </c>
      <c r="DF13">
        <f t="shared" ca="1" si="6"/>
        <v>33.200000000000003</v>
      </c>
      <c r="DG13">
        <f t="shared" ca="1" si="6"/>
        <v>17.900000000000002</v>
      </c>
      <c r="DH13">
        <f t="shared" ca="1" si="6"/>
        <v>13.8</v>
      </c>
      <c r="DI13">
        <f t="shared" ca="1" si="6"/>
        <v>61.800000000000004</v>
      </c>
      <c r="DJ13">
        <f t="shared" ca="1" si="6"/>
        <v>165.89999999999998</v>
      </c>
      <c r="DK13">
        <f t="shared" ca="1" si="6"/>
        <v>461.8</v>
      </c>
      <c r="DL13">
        <f t="shared" ca="1" si="6"/>
        <v>639.09999999999991</v>
      </c>
    </row>
    <row r="14" spans="1:116" x14ac:dyDescent="0.2">
      <c r="A14" s="13">
        <v>36526</v>
      </c>
      <c r="B14">
        <v>2000</v>
      </c>
      <c r="C14">
        <v>1</v>
      </c>
      <c r="D14" s="21">
        <v>-3.8225806451612905</v>
      </c>
      <c r="E14" s="21">
        <v>738.49999999999989</v>
      </c>
      <c r="F14" s="21">
        <v>0</v>
      </c>
      <c r="G14" s="21">
        <v>676.49999999999989</v>
      </c>
      <c r="H14" s="21">
        <v>0</v>
      </c>
      <c r="I14" s="21">
        <v>614.49999999999989</v>
      </c>
      <c r="J14" s="21">
        <v>0</v>
      </c>
      <c r="K14" s="21">
        <v>552.5</v>
      </c>
      <c r="L14" s="21">
        <v>0</v>
      </c>
      <c r="M14" s="21">
        <v>490.5</v>
      </c>
      <c r="N14" s="21">
        <v>0</v>
      </c>
      <c r="O14" s="21">
        <v>428.50000000000006</v>
      </c>
      <c r="P14" s="21">
        <v>0</v>
      </c>
      <c r="Q14" s="21">
        <v>366.50000000000006</v>
      </c>
      <c r="R14" s="21">
        <v>0</v>
      </c>
      <c r="T14">
        <v>2008</v>
      </c>
      <c r="U14">
        <f t="shared" ca="1" si="7"/>
        <v>568.79999999999995</v>
      </c>
      <c r="V14">
        <f t="shared" ca="1" si="0"/>
        <v>617.99999999999989</v>
      </c>
      <c r="W14">
        <f t="shared" ca="1" si="0"/>
        <v>567.00000000000011</v>
      </c>
      <c r="X14">
        <f t="shared" ca="1" si="0"/>
        <v>304.5</v>
      </c>
      <c r="Y14">
        <f t="shared" ca="1" si="0"/>
        <v>190.39999999999995</v>
      </c>
      <c r="Z14">
        <f t="shared" ca="1" si="0"/>
        <v>32.199999999999996</v>
      </c>
      <c r="AA14">
        <f t="shared" ca="1" si="0"/>
        <v>2.3000000000000007</v>
      </c>
      <c r="AB14">
        <f t="shared" ca="1" si="0"/>
        <v>8.1000000000000014</v>
      </c>
      <c r="AC14">
        <f t="shared" ca="1" si="0"/>
        <v>36.599999999999994</v>
      </c>
      <c r="AD14">
        <f t="shared" ca="1" si="0"/>
        <v>231.50000000000003</v>
      </c>
      <c r="AE14">
        <f t="shared" ca="1" si="0"/>
        <v>413.80000000000007</v>
      </c>
      <c r="AF14">
        <f t="shared" ca="1" si="0"/>
        <v>598.69999999999993</v>
      </c>
      <c r="AH14">
        <v>2008</v>
      </c>
      <c r="AI14">
        <f t="shared" ca="1" si="8"/>
        <v>506.8</v>
      </c>
      <c r="AJ14">
        <f t="shared" ca="1" si="1"/>
        <v>559.99999999999989</v>
      </c>
      <c r="AK14">
        <f t="shared" ca="1" si="1"/>
        <v>505.00000000000011</v>
      </c>
      <c r="AL14">
        <f t="shared" ca="1" si="1"/>
        <v>244.49999999999997</v>
      </c>
      <c r="AM14">
        <f t="shared" ca="1" si="1"/>
        <v>132.9</v>
      </c>
      <c r="AN14">
        <f t="shared" ca="1" si="1"/>
        <v>14.3</v>
      </c>
      <c r="AO14">
        <f t="shared" ca="1" si="1"/>
        <v>0</v>
      </c>
      <c r="AP14">
        <f t="shared" ca="1" si="1"/>
        <v>1</v>
      </c>
      <c r="AQ14">
        <f t="shared" ca="1" si="1"/>
        <v>8.6999999999999993</v>
      </c>
      <c r="AR14">
        <f t="shared" ca="1" si="1"/>
        <v>171.60000000000002</v>
      </c>
      <c r="AS14">
        <f t="shared" ca="1" si="1"/>
        <v>353.80000000000007</v>
      </c>
      <c r="AT14">
        <f t="shared" ca="1" si="1"/>
        <v>536.69999999999982</v>
      </c>
      <c r="AV14">
        <v>2008</v>
      </c>
      <c r="AW14">
        <f t="shared" ca="1" si="9"/>
        <v>444.8</v>
      </c>
      <c r="AX14">
        <f t="shared" ca="1" si="2"/>
        <v>502.00000000000006</v>
      </c>
      <c r="AY14">
        <f t="shared" ca="1" si="2"/>
        <v>443.00000000000011</v>
      </c>
      <c r="AZ14">
        <f t="shared" ca="1" si="2"/>
        <v>184.49999999999997</v>
      </c>
      <c r="BA14">
        <f t="shared" ca="1" si="2"/>
        <v>80.100000000000009</v>
      </c>
      <c r="BB14">
        <f t="shared" ca="1" si="2"/>
        <v>2.1999999999999993</v>
      </c>
      <c r="BC14">
        <f t="shared" ca="1" si="2"/>
        <v>0</v>
      </c>
      <c r="BD14">
        <f t="shared" ca="1" si="2"/>
        <v>0</v>
      </c>
      <c r="BE14">
        <f t="shared" ca="1" si="2"/>
        <v>0</v>
      </c>
      <c r="BF14">
        <f t="shared" ca="1" si="2"/>
        <v>114.9</v>
      </c>
      <c r="BG14">
        <f t="shared" ca="1" si="2"/>
        <v>295.10000000000008</v>
      </c>
      <c r="BH14">
        <f t="shared" ca="1" si="2"/>
        <v>474.7</v>
      </c>
      <c r="BJ14">
        <v>2008</v>
      </c>
      <c r="BK14">
        <f t="shared" ca="1" si="10"/>
        <v>385.59999999999997</v>
      </c>
      <c r="BL14">
        <f t="shared" ca="1" si="3"/>
        <v>444</v>
      </c>
      <c r="BM14">
        <f t="shared" ca="1" si="3"/>
        <v>381.00000000000006</v>
      </c>
      <c r="BN14">
        <f t="shared" ca="1" si="3"/>
        <v>129</v>
      </c>
      <c r="BO14">
        <f t="shared" ca="1" si="3"/>
        <v>40.200000000000003</v>
      </c>
      <c r="BP14">
        <f t="shared" ca="1" si="3"/>
        <v>0</v>
      </c>
      <c r="BQ14">
        <f t="shared" ca="1" si="3"/>
        <v>0</v>
      </c>
      <c r="BR14">
        <f t="shared" ca="1" si="3"/>
        <v>0</v>
      </c>
      <c r="BS14">
        <f t="shared" ca="1" si="3"/>
        <v>0</v>
      </c>
      <c r="BT14">
        <f t="shared" ca="1" si="3"/>
        <v>68.2</v>
      </c>
      <c r="BU14">
        <f t="shared" ca="1" si="3"/>
        <v>237.10000000000005</v>
      </c>
      <c r="BV14">
        <f t="shared" ca="1" si="3"/>
        <v>412.69999999999993</v>
      </c>
      <c r="BX14">
        <v>2008</v>
      </c>
      <c r="BY14">
        <f t="shared" ca="1" si="11"/>
        <v>327.60000000000002</v>
      </c>
      <c r="BZ14">
        <f t="shared" ca="1" si="11"/>
        <v>386.00000000000006</v>
      </c>
      <c r="CA14">
        <f t="shared" ca="1" si="11"/>
        <v>319.00000000000006</v>
      </c>
      <c r="CB14">
        <f t="shared" ca="1" si="11"/>
        <v>81.600000000000023</v>
      </c>
      <c r="CC14">
        <f t="shared" ca="1" si="11"/>
        <v>14.600000000000001</v>
      </c>
      <c r="CD14">
        <f t="shared" ca="1" si="11"/>
        <v>0</v>
      </c>
      <c r="CE14">
        <f t="shared" ca="1" si="11"/>
        <v>0</v>
      </c>
      <c r="CF14">
        <f t="shared" ca="1" si="11"/>
        <v>0</v>
      </c>
      <c r="CG14">
        <f t="shared" ca="1" si="11"/>
        <v>0</v>
      </c>
      <c r="CH14">
        <f t="shared" ca="1" si="11"/>
        <v>35.1</v>
      </c>
      <c r="CI14">
        <f t="shared" ca="1" si="11"/>
        <v>184.70000000000005</v>
      </c>
      <c r="CJ14">
        <f t="shared" ca="1" si="11"/>
        <v>350.69999999999993</v>
      </c>
      <c r="CL14">
        <v>2008</v>
      </c>
      <c r="CM14">
        <f t="shared" ca="1" si="12"/>
        <v>269.60000000000002</v>
      </c>
      <c r="CN14">
        <f t="shared" ca="1" si="5"/>
        <v>328.00000000000006</v>
      </c>
      <c r="CO14">
        <f t="shared" ca="1" si="5"/>
        <v>257</v>
      </c>
      <c r="CP14">
        <f t="shared" ca="1" si="5"/>
        <v>45.000000000000007</v>
      </c>
      <c r="CQ14">
        <f t="shared" ca="1" si="5"/>
        <v>4.5999999999999996</v>
      </c>
      <c r="CR14">
        <f t="shared" ca="1" si="5"/>
        <v>0</v>
      </c>
      <c r="CS14">
        <f t="shared" ca="1" si="5"/>
        <v>0</v>
      </c>
      <c r="CT14">
        <f t="shared" ca="1" si="5"/>
        <v>0</v>
      </c>
      <c r="CU14">
        <f t="shared" ca="1" si="5"/>
        <v>0</v>
      </c>
      <c r="CV14">
        <f t="shared" ca="1" si="5"/>
        <v>17.200000000000003</v>
      </c>
      <c r="CW14">
        <f t="shared" ca="1" si="5"/>
        <v>136.5</v>
      </c>
      <c r="CX14">
        <f t="shared" ca="1" si="5"/>
        <v>290.2</v>
      </c>
      <c r="CZ14">
        <v>2008</v>
      </c>
      <c r="DA14">
        <f t="shared" ca="1" si="13"/>
        <v>630.79999999999995</v>
      </c>
      <c r="DB14">
        <f t="shared" ca="1" si="6"/>
        <v>675.99999999999989</v>
      </c>
      <c r="DC14">
        <f t="shared" ca="1" si="6"/>
        <v>629.00000000000011</v>
      </c>
      <c r="DD14">
        <f t="shared" ca="1" si="6"/>
        <v>364.5</v>
      </c>
      <c r="DE14">
        <f t="shared" ca="1" si="6"/>
        <v>249.9</v>
      </c>
      <c r="DF14">
        <f t="shared" ca="1" si="6"/>
        <v>57.199999999999989</v>
      </c>
      <c r="DG14">
        <f t="shared" ca="1" si="6"/>
        <v>13.200000000000003</v>
      </c>
      <c r="DH14">
        <f t="shared" ca="1" si="6"/>
        <v>30.900000000000006</v>
      </c>
      <c r="DI14">
        <f t="shared" ca="1" si="6"/>
        <v>77.8</v>
      </c>
      <c r="DJ14">
        <f t="shared" ca="1" si="6"/>
        <v>292.39999999999998</v>
      </c>
      <c r="DK14">
        <f t="shared" ca="1" si="6"/>
        <v>473.8</v>
      </c>
      <c r="DL14">
        <f t="shared" ca="1" si="6"/>
        <v>660.69999999999993</v>
      </c>
    </row>
    <row r="15" spans="1:116" x14ac:dyDescent="0.2">
      <c r="A15" s="13">
        <v>36557</v>
      </c>
      <c r="B15">
        <v>2000</v>
      </c>
      <c r="C15">
        <v>2</v>
      </c>
      <c r="D15" s="21">
        <v>-1.4827586206896546</v>
      </c>
      <c r="E15" s="21">
        <v>623.00000000000011</v>
      </c>
      <c r="F15" s="21">
        <v>0</v>
      </c>
      <c r="G15" s="21">
        <v>565.00000000000011</v>
      </c>
      <c r="H15" s="21">
        <v>0</v>
      </c>
      <c r="I15" s="21">
        <v>507.00000000000006</v>
      </c>
      <c r="J15" s="21">
        <v>0</v>
      </c>
      <c r="K15" s="21">
        <v>449.00000000000006</v>
      </c>
      <c r="L15" s="21">
        <v>0</v>
      </c>
      <c r="M15" s="21">
        <v>391</v>
      </c>
      <c r="N15" s="21">
        <v>0</v>
      </c>
      <c r="O15" s="21">
        <v>333</v>
      </c>
      <c r="P15" s="21">
        <v>0</v>
      </c>
      <c r="Q15" s="21">
        <v>277.10000000000002</v>
      </c>
      <c r="R15" s="21">
        <v>2.1000000000000014</v>
      </c>
      <c r="T15">
        <v>2009</v>
      </c>
      <c r="U15">
        <f t="shared" ca="1" si="7"/>
        <v>766.90000000000009</v>
      </c>
      <c r="V15">
        <f t="shared" ca="1" si="0"/>
        <v>562.09999999999991</v>
      </c>
      <c r="W15">
        <f t="shared" ca="1" si="0"/>
        <v>510.5</v>
      </c>
      <c r="X15">
        <f t="shared" ca="1" si="0"/>
        <v>320.7000000000001</v>
      </c>
      <c r="Y15">
        <f t="shared" ca="1" si="0"/>
        <v>168.00000000000003</v>
      </c>
      <c r="Z15">
        <f t="shared" ca="1" si="0"/>
        <v>59.2</v>
      </c>
      <c r="AA15">
        <f t="shared" ca="1" si="0"/>
        <v>9.4999999999999982</v>
      </c>
      <c r="AB15">
        <f t="shared" ca="1" si="0"/>
        <v>4.7999999999999972</v>
      </c>
      <c r="AC15">
        <f t="shared" ca="1" si="0"/>
        <v>40.499999999999993</v>
      </c>
      <c r="AD15">
        <f t="shared" ca="1" si="0"/>
        <v>258.79999999999995</v>
      </c>
      <c r="AE15">
        <f t="shared" ca="1" si="0"/>
        <v>325.60000000000002</v>
      </c>
      <c r="AF15">
        <f t="shared" ca="1" si="0"/>
        <v>580.20000000000016</v>
      </c>
      <c r="AH15">
        <v>2009</v>
      </c>
      <c r="AI15">
        <f t="shared" ca="1" si="8"/>
        <v>704.9</v>
      </c>
      <c r="AJ15">
        <f t="shared" ca="1" si="1"/>
        <v>506.1</v>
      </c>
      <c r="AK15">
        <f t="shared" ca="1" si="1"/>
        <v>448.50000000000006</v>
      </c>
      <c r="AL15">
        <f t="shared" ca="1" si="1"/>
        <v>261.80000000000007</v>
      </c>
      <c r="AM15">
        <f t="shared" ca="1" si="1"/>
        <v>113.30000000000001</v>
      </c>
      <c r="AN15">
        <f t="shared" ca="1" si="1"/>
        <v>29.499999999999996</v>
      </c>
      <c r="AO15">
        <f t="shared" ca="1" si="1"/>
        <v>9.9999999999999645E-2</v>
      </c>
      <c r="AP15">
        <f t="shared" ca="1" si="1"/>
        <v>0</v>
      </c>
      <c r="AQ15">
        <f t="shared" ca="1" si="1"/>
        <v>17</v>
      </c>
      <c r="AR15">
        <f t="shared" ca="1" si="1"/>
        <v>196.79999999999998</v>
      </c>
      <c r="AS15">
        <f t="shared" ca="1" si="1"/>
        <v>265.60000000000002</v>
      </c>
      <c r="AT15">
        <f t="shared" ca="1" si="1"/>
        <v>518.20000000000016</v>
      </c>
      <c r="AV15">
        <v>2009</v>
      </c>
      <c r="AW15">
        <f t="shared" ca="1" si="9"/>
        <v>642.9</v>
      </c>
      <c r="AX15">
        <f t="shared" ca="1" si="2"/>
        <v>450.1</v>
      </c>
      <c r="AY15">
        <f t="shared" ca="1" si="2"/>
        <v>386.50000000000006</v>
      </c>
      <c r="AZ15">
        <f t="shared" ca="1" si="2"/>
        <v>205.70000000000002</v>
      </c>
      <c r="BA15">
        <f t="shared" ca="1" si="2"/>
        <v>64.599999999999994</v>
      </c>
      <c r="BB15">
        <f t="shared" ca="1" si="2"/>
        <v>9.3000000000000007</v>
      </c>
      <c r="BC15">
        <f t="shared" ca="1" si="2"/>
        <v>0</v>
      </c>
      <c r="BD15">
        <f t="shared" ca="1" si="2"/>
        <v>0</v>
      </c>
      <c r="BE15">
        <f t="shared" ca="1" si="2"/>
        <v>5.8000000000000007</v>
      </c>
      <c r="BF15">
        <f t="shared" ca="1" si="2"/>
        <v>135.69999999999999</v>
      </c>
      <c r="BG15">
        <f t="shared" ca="1" si="2"/>
        <v>205.6</v>
      </c>
      <c r="BH15">
        <f t="shared" ca="1" si="2"/>
        <v>456.20000000000016</v>
      </c>
      <c r="BJ15">
        <v>2009</v>
      </c>
      <c r="BK15">
        <f t="shared" ca="1" si="10"/>
        <v>580.9</v>
      </c>
      <c r="BL15">
        <f t="shared" ca="1" si="3"/>
        <v>394.10000000000008</v>
      </c>
      <c r="BM15">
        <f t="shared" ca="1" si="3"/>
        <v>324.5</v>
      </c>
      <c r="BN15">
        <f t="shared" ca="1" si="3"/>
        <v>152.60000000000002</v>
      </c>
      <c r="BO15">
        <f t="shared" ca="1" si="3"/>
        <v>30.300000000000008</v>
      </c>
      <c r="BP15">
        <f t="shared" ca="1" si="3"/>
        <v>0.90000000000000036</v>
      </c>
      <c r="BQ15">
        <f t="shared" ca="1" si="3"/>
        <v>0</v>
      </c>
      <c r="BR15">
        <f t="shared" ca="1" si="3"/>
        <v>0</v>
      </c>
      <c r="BS15">
        <f t="shared" ca="1" si="3"/>
        <v>2.4000000000000004</v>
      </c>
      <c r="BT15">
        <f t="shared" ca="1" si="3"/>
        <v>82.4</v>
      </c>
      <c r="BU15">
        <f t="shared" ca="1" si="3"/>
        <v>147.1</v>
      </c>
      <c r="BV15">
        <f t="shared" ca="1" si="3"/>
        <v>394.20000000000005</v>
      </c>
      <c r="BX15">
        <v>2009</v>
      </c>
      <c r="BY15">
        <f t="shared" ca="1" si="11"/>
        <v>518.9</v>
      </c>
      <c r="BZ15">
        <f t="shared" ca="1" si="11"/>
        <v>338.1</v>
      </c>
      <c r="CA15">
        <f t="shared" ca="1" si="11"/>
        <v>263.40000000000003</v>
      </c>
      <c r="CB15">
        <f t="shared" ca="1" si="11"/>
        <v>105.4</v>
      </c>
      <c r="CC15">
        <f t="shared" ca="1" si="11"/>
        <v>7.1000000000000014</v>
      </c>
      <c r="CD15">
        <f t="shared" ca="1" si="11"/>
        <v>0</v>
      </c>
      <c r="CE15">
        <f t="shared" ca="1" si="11"/>
        <v>0</v>
      </c>
      <c r="CF15">
        <f t="shared" ca="1" si="11"/>
        <v>0</v>
      </c>
      <c r="CG15">
        <f t="shared" ca="1" si="11"/>
        <v>0.40000000000000036</v>
      </c>
      <c r="CH15">
        <f t="shared" ca="1" si="11"/>
        <v>46.400000000000006</v>
      </c>
      <c r="CI15">
        <f t="shared" ca="1" si="11"/>
        <v>90.999999999999986</v>
      </c>
      <c r="CJ15">
        <f t="shared" ca="1" si="11"/>
        <v>332.2000000000001</v>
      </c>
      <c r="CL15">
        <v>2009</v>
      </c>
      <c r="CM15">
        <f t="shared" ca="1" si="12"/>
        <v>456.9</v>
      </c>
      <c r="CN15">
        <f t="shared" ca="1" si="5"/>
        <v>282.10000000000008</v>
      </c>
      <c r="CO15">
        <f t="shared" ca="1" si="5"/>
        <v>205</v>
      </c>
      <c r="CP15">
        <f t="shared" ca="1" si="5"/>
        <v>60.199999999999996</v>
      </c>
      <c r="CQ15">
        <f t="shared" ca="1" si="5"/>
        <v>0</v>
      </c>
      <c r="CR15">
        <f t="shared" ca="1" si="5"/>
        <v>0</v>
      </c>
      <c r="CS15">
        <f t="shared" ca="1" si="5"/>
        <v>0</v>
      </c>
      <c r="CT15">
        <f t="shared" ca="1" si="5"/>
        <v>0</v>
      </c>
      <c r="CU15">
        <f t="shared" ca="1" si="5"/>
        <v>0</v>
      </c>
      <c r="CV15">
        <f t="shared" ca="1" si="5"/>
        <v>25.599999999999998</v>
      </c>
      <c r="CW15">
        <f t="shared" ca="1" si="5"/>
        <v>42</v>
      </c>
      <c r="CX15">
        <f t="shared" ca="1" si="5"/>
        <v>270.50000000000006</v>
      </c>
      <c r="CZ15">
        <v>2009</v>
      </c>
      <c r="DA15">
        <f t="shared" ca="1" si="13"/>
        <v>828.9</v>
      </c>
      <c r="DB15">
        <f t="shared" ca="1" si="6"/>
        <v>618.09999999999991</v>
      </c>
      <c r="DC15">
        <f t="shared" ca="1" si="6"/>
        <v>572.5</v>
      </c>
      <c r="DD15">
        <f t="shared" ca="1" si="6"/>
        <v>380.70000000000005</v>
      </c>
      <c r="DE15">
        <f t="shared" ca="1" si="6"/>
        <v>225.9</v>
      </c>
      <c r="DF15">
        <f t="shared" ca="1" si="6"/>
        <v>96.300000000000011</v>
      </c>
      <c r="DG15">
        <f t="shared" ca="1" si="6"/>
        <v>40.300000000000004</v>
      </c>
      <c r="DH15">
        <f t="shared" ca="1" si="6"/>
        <v>19.299999999999997</v>
      </c>
      <c r="DI15">
        <f t="shared" ca="1" si="6"/>
        <v>81.099999999999994</v>
      </c>
      <c r="DJ15">
        <f t="shared" ca="1" si="6"/>
        <v>320.80000000000007</v>
      </c>
      <c r="DK15">
        <f t="shared" ca="1" si="6"/>
        <v>385.60000000000008</v>
      </c>
      <c r="DL15">
        <f t="shared" ca="1" si="6"/>
        <v>642.20000000000005</v>
      </c>
    </row>
    <row r="16" spans="1:116" x14ac:dyDescent="0.2">
      <c r="A16" s="13">
        <v>36586</v>
      </c>
      <c r="B16">
        <v>2000</v>
      </c>
      <c r="C16">
        <v>3</v>
      </c>
      <c r="D16" s="21">
        <v>4.7709677419354852</v>
      </c>
      <c r="E16" s="21">
        <v>472.10000000000019</v>
      </c>
      <c r="F16" s="21">
        <v>0</v>
      </c>
      <c r="G16" s="21">
        <v>410.10000000000014</v>
      </c>
      <c r="H16" s="21">
        <v>0</v>
      </c>
      <c r="I16" s="21">
        <v>348.10000000000014</v>
      </c>
      <c r="J16" s="21">
        <v>0</v>
      </c>
      <c r="K16" s="21">
        <v>286.10000000000008</v>
      </c>
      <c r="L16" s="21">
        <v>0</v>
      </c>
      <c r="M16" s="21">
        <v>224.40000000000003</v>
      </c>
      <c r="N16" s="21">
        <v>0.30000000000000071</v>
      </c>
      <c r="O16" s="21">
        <v>166.10000000000002</v>
      </c>
      <c r="P16" s="21">
        <v>4</v>
      </c>
      <c r="Q16" s="21">
        <v>111.39999999999996</v>
      </c>
      <c r="R16" s="21">
        <v>11.299999999999999</v>
      </c>
      <c r="T16">
        <v>2010</v>
      </c>
      <c r="U16">
        <f t="shared" ca="1" si="7"/>
        <v>669.2</v>
      </c>
      <c r="V16">
        <f t="shared" ca="1" si="0"/>
        <v>560.60000000000014</v>
      </c>
      <c r="W16">
        <f t="shared" ca="1" si="0"/>
        <v>418.40000000000009</v>
      </c>
      <c r="X16">
        <f t="shared" ca="1" si="0"/>
        <v>248.9</v>
      </c>
      <c r="Y16">
        <f t="shared" ca="1" si="0"/>
        <v>131.80000000000001</v>
      </c>
      <c r="Z16">
        <f t="shared" ca="1" si="0"/>
        <v>20.300000000000004</v>
      </c>
      <c r="AA16">
        <f t="shared" ca="1" si="0"/>
        <v>0.60000000000000142</v>
      </c>
      <c r="AB16">
        <f t="shared" ca="1" si="0"/>
        <v>0</v>
      </c>
      <c r="AC16">
        <f t="shared" ca="1" si="0"/>
        <v>67.499999999999986</v>
      </c>
      <c r="AD16">
        <f t="shared" ca="1" si="0"/>
        <v>199.9</v>
      </c>
      <c r="AE16">
        <f t="shared" ca="1" si="0"/>
        <v>382.09999999999997</v>
      </c>
      <c r="AF16">
        <f t="shared" ca="1" si="0"/>
        <v>633.6</v>
      </c>
      <c r="AH16">
        <v>2010</v>
      </c>
      <c r="AI16">
        <f t="shared" ca="1" si="8"/>
        <v>607.20000000000005</v>
      </c>
      <c r="AJ16">
        <f t="shared" ca="1" si="1"/>
        <v>504.6</v>
      </c>
      <c r="AK16">
        <f t="shared" ca="1" si="1"/>
        <v>356.40000000000009</v>
      </c>
      <c r="AL16">
        <f t="shared" ca="1" si="1"/>
        <v>188.90000000000003</v>
      </c>
      <c r="AM16">
        <f t="shared" ca="1" si="1"/>
        <v>91.8</v>
      </c>
      <c r="AN16">
        <f t="shared" ca="1" si="1"/>
        <v>3.9000000000000004</v>
      </c>
      <c r="AO16">
        <f t="shared" ca="1" si="1"/>
        <v>0</v>
      </c>
      <c r="AP16">
        <f t="shared" ca="1" si="1"/>
        <v>0</v>
      </c>
      <c r="AQ16">
        <f t="shared" ca="1" si="1"/>
        <v>28.200000000000003</v>
      </c>
      <c r="AR16">
        <f t="shared" ca="1" si="1"/>
        <v>141.1</v>
      </c>
      <c r="AS16">
        <f t="shared" ca="1" si="1"/>
        <v>322.09999999999997</v>
      </c>
      <c r="AT16">
        <f t="shared" ca="1" si="1"/>
        <v>571.6</v>
      </c>
      <c r="AV16">
        <v>2010</v>
      </c>
      <c r="AW16">
        <f t="shared" ca="1" si="9"/>
        <v>545.20000000000005</v>
      </c>
      <c r="AX16">
        <f t="shared" ca="1" si="2"/>
        <v>448.6</v>
      </c>
      <c r="AY16">
        <f t="shared" ca="1" si="2"/>
        <v>294.40000000000003</v>
      </c>
      <c r="AZ16">
        <f t="shared" ca="1" si="2"/>
        <v>130.30000000000001</v>
      </c>
      <c r="BA16">
        <f t="shared" ca="1" si="2"/>
        <v>59.900000000000006</v>
      </c>
      <c r="BB16">
        <f t="shared" ca="1" si="2"/>
        <v>0</v>
      </c>
      <c r="BC16">
        <f t="shared" ca="1" si="2"/>
        <v>0</v>
      </c>
      <c r="BD16">
        <f t="shared" ca="1" si="2"/>
        <v>0</v>
      </c>
      <c r="BE16">
        <f t="shared" ca="1" si="2"/>
        <v>5.7999999999999989</v>
      </c>
      <c r="BF16">
        <f t="shared" ca="1" si="2"/>
        <v>89.199999999999989</v>
      </c>
      <c r="BG16">
        <f t="shared" ca="1" si="2"/>
        <v>262.10000000000002</v>
      </c>
      <c r="BH16">
        <f t="shared" ca="1" si="2"/>
        <v>509.6</v>
      </c>
      <c r="BJ16">
        <v>2010</v>
      </c>
      <c r="BK16">
        <f t="shared" ca="1" si="10"/>
        <v>483.20000000000005</v>
      </c>
      <c r="BL16">
        <f t="shared" ca="1" si="3"/>
        <v>392.59999999999997</v>
      </c>
      <c r="BM16">
        <f t="shared" ca="1" si="3"/>
        <v>232.39999999999995</v>
      </c>
      <c r="BN16">
        <f t="shared" ca="1" si="3"/>
        <v>78.500000000000014</v>
      </c>
      <c r="BO16">
        <f t="shared" ca="1" si="3"/>
        <v>36.5</v>
      </c>
      <c r="BP16">
        <f t="shared" ca="1" si="3"/>
        <v>0</v>
      </c>
      <c r="BQ16">
        <f t="shared" ca="1" si="3"/>
        <v>0</v>
      </c>
      <c r="BR16">
        <f t="shared" ca="1" si="3"/>
        <v>0</v>
      </c>
      <c r="BS16">
        <f t="shared" ca="1" si="3"/>
        <v>9.9999999999999645E-2</v>
      </c>
      <c r="BT16">
        <f t="shared" ca="1" si="3"/>
        <v>44.2</v>
      </c>
      <c r="BU16">
        <f t="shared" ca="1" si="3"/>
        <v>202.7</v>
      </c>
      <c r="BV16">
        <f t="shared" ca="1" si="3"/>
        <v>447.59999999999997</v>
      </c>
      <c r="BX16">
        <v>2010</v>
      </c>
      <c r="BY16">
        <f t="shared" ca="1" si="11"/>
        <v>421.2</v>
      </c>
      <c r="BZ16">
        <f t="shared" ca="1" si="11"/>
        <v>336.6</v>
      </c>
      <c r="CA16">
        <f t="shared" ca="1" si="11"/>
        <v>172.69999999999996</v>
      </c>
      <c r="CB16">
        <f t="shared" ca="1" si="11"/>
        <v>39.800000000000004</v>
      </c>
      <c r="CC16">
        <f t="shared" ca="1" si="11"/>
        <v>20</v>
      </c>
      <c r="CD16">
        <f t="shared" ca="1" si="11"/>
        <v>0</v>
      </c>
      <c r="CE16">
        <f t="shared" ca="1" si="11"/>
        <v>0</v>
      </c>
      <c r="CF16">
        <f t="shared" ca="1" si="11"/>
        <v>0</v>
      </c>
      <c r="CG16">
        <f t="shared" ca="1" si="11"/>
        <v>0</v>
      </c>
      <c r="CH16">
        <f t="shared" ca="1" si="11"/>
        <v>16</v>
      </c>
      <c r="CI16">
        <f t="shared" ca="1" si="11"/>
        <v>144.99999999999997</v>
      </c>
      <c r="CJ16">
        <f t="shared" ca="1" si="11"/>
        <v>385.59999999999997</v>
      </c>
      <c r="CL16">
        <v>2010</v>
      </c>
      <c r="CM16">
        <f t="shared" ca="1" si="12"/>
        <v>359.19999999999993</v>
      </c>
      <c r="CN16">
        <f t="shared" ca="1" si="5"/>
        <v>280.59999999999997</v>
      </c>
      <c r="CO16">
        <f t="shared" ca="1" si="5"/>
        <v>118.89999999999998</v>
      </c>
      <c r="CP16">
        <f t="shared" ca="1" si="5"/>
        <v>11.4</v>
      </c>
      <c r="CQ16">
        <f t="shared" ca="1" si="5"/>
        <v>6.0000000000000009</v>
      </c>
      <c r="CR16">
        <f t="shared" ca="1" si="5"/>
        <v>0</v>
      </c>
      <c r="CS16">
        <f t="shared" ca="1" si="5"/>
        <v>0</v>
      </c>
      <c r="CT16">
        <f t="shared" ca="1" si="5"/>
        <v>0</v>
      </c>
      <c r="CU16">
        <f t="shared" ca="1" si="5"/>
        <v>0</v>
      </c>
      <c r="CV16">
        <f t="shared" ca="1" si="5"/>
        <v>5.8999999999999995</v>
      </c>
      <c r="CW16">
        <f t="shared" ca="1" si="5"/>
        <v>91</v>
      </c>
      <c r="CX16">
        <f t="shared" ca="1" si="5"/>
        <v>323.89999999999998</v>
      </c>
      <c r="CZ16">
        <v>2010</v>
      </c>
      <c r="DA16">
        <f t="shared" ca="1" si="13"/>
        <v>731.2</v>
      </c>
      <c r="DB16">
        <f t="shared" ca="1" si="6"/>
        <v>616.6</v>
      </c>
      <c r="DC16">
        <f t="shared" ca="1" si="6"/>
        <v>480.40000000000003</v>
      </c>
      <c r="DD16">
        <f t="shared" ca="1" si="6"/>
        <v>308.89999999999998</v>
      </c>
      <c r="DE16">
        <f t="shared" ca="1" si="6"/>
        <v>178.60000000000002</v>
      </c>
      <c r="DF16">
        <f t="shared" ca="1" si="6"/>
        <v>47.6</v>
      </c>
      <c r="DG16">
        <f t="shared" ca="1" si="6"/>
        <v>6.2000000000000028</v>
      </c>
      <c r="DH16">
        <f t="shared" ca="1" si="6"/>
        <v>6.1000000000000014</v>
      </c>
      <c r="DI16">
        <f t="shared" ca="1" si="6"/>
        <v>113.9</v>
      </c>
      <c r="DJ16">
        <f t="shared" ca="1" si="6"/>
        <v>261.7</v>
      </c>
      <c r="DK16">
        <f t="shared" ca="1" si="6"/>
        <v>442.09999999999997</v>
      </c>
      <c r="DL16">
        <f t="shared" ca="1" si="6"/>
        <v>695.6</v>
      </c>
    </row>
    <row r="17" spans="1:116" x14ac:dyDescent="0.2">
      <c r="A17" s="13">
        <v>36617</v>
      </c>
      <c r="B17">
        <v>2000</v>
      </c>
      <c r="C17">
        <v>4</v>
      </c>
      <c r="D17" s="21">
        <v>6.4600000000000017</v>
      </c>
      <c r="E17" s="21">
        <v>406.19999999999987</v>
      </c>
      <c r="F17" s="21">
        <v>0</v>
      </c>
      <c r="G17" s="21">
        <v>346.19999999999993</v>
      </c>
      <c r="H17" s="21">
        <v>0</v>
      </c>
      <c r="I17" s="21">
        <v>286.79999999999995</v>
      </c>
      <c r="J17" s="21">
        <v>0.60000000000000142</v>
      </c>
      <c r="K17" s="21">
        <v>228.79999999999995</v>
      </c>
      <c r="L17" s="21">
        <v>2.6000000000000014</v>
      </c>
      <c r="M17" s="21">
        <v>170.79999999999995</v>
      </c>
      <c r="N17" s="21">
        <v>4.6000000000000014</v>
      </c>
      <c r="O17" s="21">
        <v>117.60000000000002</v>
      </c>
      <c r="P17" s="21">
        <v>11.400000000000002</v>
      </c>
      <c r="Q17" s="21">
        <v>73.900000000000006</v>
      </c>
      <c r="R17" s="21">
        <v>27.700000000000003</v>
      </c>
      <c r="T17">
        <v>2011</v>
      </c>
      <c r="U17">
        <f t="shared" ca="1" si="7"/>
        <v>726.69999999999993</v>
      </c>
      <c r="V17">
        <f t="shared" ca="1" si="0"/>
        <v>605.20000000000016</v>
      </c>
      <c r="W17">
        <f t="shared" ca="1" si="0"/>
        <v>545.50000000000011</v>
      </c>
      <c r="X17">
        <f t="shared" ca="1" si="0"/>
        <v>355.7</v>
      </c>
      <c r="Y17">
        <f t="shared" ca="1" si="0"/>
        <v>191.7</v>
      </c>
      <c r="Z17">
        <f t="shared" ca="1" si="0"/>
        <v>22.4</v>
      </c>
      <c r="AA17">
        <f t="shared" ca="1" si="0"/>
        <v>0</v>
      </c>
      <c r="AB17">
        <f t="shared" ca="1" si="0"/>
        <v>0</v>
      </c>
      <c r="AC17">
        <f t="shared" ca="1" si="0"/>
        <v>41.600000000000016</v>
      </c>
      <c r="AD17">
        <f t="shared" ca="1" si="0"/>
        <v>203.49999999999997</v>
      </c>
      <c r="AE17">
        <f t="shared" ca="1" si="0"/>
        <v>298.39999999999998</v>
      </c>
      <c r="AF17">
        <f t="shared" ca="1" si="0"/>
        <v>481.2999999999999</v>
      </c>
      <c r="AH17">
        <v>2011</v>
      </c>
      <c r="AI17">
        <f t="shared" ca="1" si="8"/>
        <v>664.69999999999993</v>
      </c>
      <c r="AJ17">
        <f t="shared" ca="1" si="1"/>
        <v>549.20000000000016</v>
      </c>
      <c r="AK17">
        <f t="shared" ca="1" si="1"/>
        <v>483.50000000000006</v>
      </c>
      <c r="AL17">
        <f t="shared" ca="1" si="1"/>
        <v>295.7</v>
      </c>
      <c r="AM17">
        <f t="shared" ca="1" si="1"/>
        <v>134.79999999999998</v>
      </c>
      <c r="AN17">
        <f t="shared" ca="1" si="1"/>
        <v>6.8000000000000025</v>
      </c>
      <c r="AO17">
        <f t="shared" ca="1" si="1"/>
        <v>0</v>
      </c>
      <c r="AP17">
        <f t="shared" ca="1" si="1"/>
        <v>0</v>
      </c>
      <c r="AQ17">
        <f t="shared" ca="1" si="1"/>
        <v>16.5</v>
      </c>
      <c r="AR17">
        <f t="shared" ca="1" si="1"/>
        <v>148.4</v>
      </c>
      <c r="AS17">
        <f t="shared" ca="1" si="1"/>
        <v>238.39999999999998</v>
      </c>
      <c r="AT17">
        <f t="shared" ca="1" si="1"/>
        <v>419.29999999999995</v>
      </c>
      <c r="AV17">
        <v>2011</v>
      </c>
      <c r="AW17">
        <f t="shared" ca="1" si="9"/>
        <v>602.69999999999993</v>
      </c>
      <c r="AX17">
        <f t="shared" ca="1" si="2"/>
        <v>493.20000000000005</v>
      </c>
      <c r="AY17">
        <f t="shared" ca="1" si="2"/>
        <v>421.50000000000006</v>
      </c>
      <c r="AZ17">
        <f t="shared" ca="1" si="2"/>
        <v>235.69999999999996</v>
      </c>
      <c r="BA17">
        <f t="shared" ca="1" si="2"/>
        <v>85.7</v>
      </c>
      <c r="BB17">
        <f t="shared" ca="1" si="2"/>
        <v>0.30000000000000071</v>
      </c>
      <c r="BC17">
        <f t="shared" ca="1" si="2"/>
        <v>0</v>
      </c>
      <c r="BD17">
        <f t="shared" ca="1" si="2"/>
        <v>0</v>
      </c>
      <c r="BE17">
        <f t="shared" ca="1" si="2"/>
        <v>5.6999999999999993</v>
      </c>
      <c r="BF17">
        <f t="shared" ca="1" si="2"/>
        <v>102.2</v>
      </c>
      <c r="BG17">
        <f t="shared" ca="1" si="2"/>
        <v>179.4</v>
      </c>
      <c r="BH17">
        <f t="shared" ca="1" si="2"/>
        <v>357.29999999999995</v>
      </c>
      <c r="BJ17">
        <v>2011</v>
      </c>
      <c r="BK17">
        <f t="shared" ca="1" si="10"/>
        <v>540.69999999999993</v>
      </c>
      <c r="BL17">
        <f t="shared" ca="1" si="3"/>
        <v>437.20000000000005</v>
      </c>
      <c r="BM17">
        <f t="shared" ca="1" si="3"/>
        <v>359.50000000000006</v>
      </c>
      <c r="BN17">
        <f t="shared" ca="1" si="3"/>
        <v>177.5</v>
      </c>
      <c r="BO17">
        <f t="shared" ca="1" si="3"/>
        <v>42.399999999999991</v>
      </c>
      <c r="BP17">
        <f t="shared" ca="1" si="3"/>
        <v>0</v>
      </c>
      <c r="BQ17">
        <f t="shared" ca="1" si="3"/>
        <v>0</v>
      </c>
      <c r="BR17">
        <f t="shared" ca="1" si="3"/>
        <v>0</v>
      </c>
      <c r="BS17">
        <f t="shared" ca="1" si="3"/>
        <v>0.40000000000000036</v>
      </c>
      <c r="BT17">
        <f t="shared" ca="1" si="3"/>
        <v>61.1</v>
      </c>
      <c r="BU17">
        <f t="shared" ca="1" si="3"/>
        <v>127.09999999999998</v>
      </c>
      <c r="BV17">
        <f t="shared" ca="1" si="3"/>
        <v>295.3</v>
      </c>
      <c r="BX17">
        <v>2011</v>
      </c>
      <c r="BY17">
        <f t="shared" ca="1" si="11"/>
        <v>478.69999999999993</v>
      </c>
      <c r="BZ17">
        <f t="shared" ca="1" si="11"/>
        <v>381.20000000000005</v>
      </c>
      <c r="CA17">
        <f t="shared" ca="1" si="11"/>
        <v>297.50000000000006</v>
      </c>
      <c r="CB17">
        <f t="shared" ca="1" si="11"/>
        <v>125.80000000000001</v>
      </c>
      <c r="CC17">
        <f t="shared" ca="1" si="11"/>
        <v>12.799999999999999</v>
      </c>
      <c r="CD17">
        <f t="shared" ca="1" si="11"/>
        <v>0</v>
      </c>
      <c r="CE17">
        <f t="shared" ca="1" si="11"/>
        <v>0</v>
      </c>
      <c r="CF17">
        <f t="shared" ca="1" si="11"/>
        <v>0</v>
      </c>
      <c r="CG17">
        <f t="shared" ca="1" si="11"/>
        <v>0</v>
      </c>
      <c r="CH17">
        <f t="shared" ca="1" si="11"/>
        <v>30.6</v>
      </c>
      <c r="CI17">
        <f t="shared" ca="1" si="11"/>
        <v>81.999999999999986</v>
      </c>
      <c r="CJ17">
        <f t="shared" ca="1" si="11"/>
        <v>233.4</v>
      </c>
      <c r="CL17">
        <v>2011</v>
      </c>
      <c r="CM17">
        <f t="shared" ca="1" si="12"/>
        <v>416.69999999999993</v>
      </c>
      <c r="CN17">
        <f t="shared" ca="1" si="5"/>
        <v>325.20000000000005</v>
      </c>
      <c r="CO17">
        <f t="shared" ca="1" si="5"/>
        <v>237.79999999999993</v>
      </c>
      <c r="CP17">
        <f t="shared" ca="1" si="5"/>
        <v>75.8</v>
      </c>
      <c r="CQ17">
        <f t="shared" ca="1" si="5"/>
        <v>3.3</v>
      </c>
      <c r="CR17">
        <f t="shared" ca="1" si="5"/>
        <v>0</v>
      </c>
      <c r="CS17">
        <f t="shared" ca="1" si="5"/>
        <v>0</v>
      </c>
      <c r="CT17">
        <f t="shared" ca="1" si="5"/>
        <v>0</v>
      </c>
      <c r="CU17">
        <f t="shared" ca="1" si="5"/>
        <v>0</v>
      </c>
      <c r="CV17">
        <f t="shared" ca="1" si="5"/>
        <v>13.2</v>
      </c>
      <c r="CW17">
        <f t="shared" ca="1" si="5"/>
        <v>49.999999999999993</v>
      </c>
      <c r="CX17">
        <f t="shared" ca="1" si="5"/>
        <v>173.9</v>
      </c>
      <c r="CZ17">
        <v>2011</v>
      </c>
      <c r="DA17">
        <f t="shared" ca="1" si="13"/>
        <v>788.69999999999993</v>
      </c>
      <c r="DB17">
        <f t="shared" ca="1" si="6"/>
        <v>661.20000000000016</v>
      </c>
      <c r="DC17">
        <f t="shared" ca="1" si="6"/>
        <v>607.50000000000011</v>
      </c>
      <c r="DD17">
        <f t="shared" ca="1" si="6"/>
        <v>415.70000000000005</v>
      </c>
      <c r="DE17">
        <f t="shared" ca="1" si="6"/>
        <v>251.70000000000002</v>
      </c>
      <c r="DF17">
        <f t="shared" ca="1" si="6"/>
        <v>53.199999999999989</v>
      </c>
      <c r="DG17">
        <f t="shared" ca="1" si="6"/>
        <v>2.5999999999999979</v>
      </c>
      <c r="DH17">
        <f t="shared" ca="1" si="6"/>
        <v>7.0999999999999979</v>
      </c>
      <c r="DI17">
        <f t="shared" ca="1" si="6"/>
        <v>83.1</v>
      </c>
      <c r="DJ17">
        <f t="shared" ca="1" si="6"/>
        <v>261.7</v>
      </c>
      <c r="DK17">
        <f t="shared" ca="1" si="6"/>
        <v>358.40000000000003</v>
      </c>
      <c r="DL17">
        <f t="shared" ca="1" si="6"/>
        <v>543.29999999999995</v>
      </c>
    </row>
    <row r="18" spans="1:116" x14ac:dyDescent="0.2">
      <c r="A18" s="13">
        <v>36647</v>
      </c>
      <c r="B18">
        <v>2000</v>
      </c>
      <c r="C18">
        <v>5</v>
      </c>
      <c r="D18" s="21">
        <v>13.683870967741939</v>
      </c>
      <c r="E18" s="21">
        <v>206.49999999999994</v>
      </c>
      <c r="F18" s="21">
        <v>10.700000000000003</v>
      </c>
      <c r="G18" s="21">
        <v>154.5</v>
      </c>
      <c r="H18" s="21">
        <v>20.700000000000003</v>
      </c>
      <c r="I18" s="21">
        <v>106.6</v>
      </c>
      <c r="J18" s="21">
        <v>34.800000000000004</v>
      </c>
      <c r="K18" s="21">
        <v>63.899999999999991</v>
      </c>
      <c r="L18" s="21">
        <v>54.1</v>
      </c>
      <c r="M18" s="21">
        <v>28.399999999999995</v>
      </c>
      <c r="N18" s="21">
        <v>80.599999999999994</v>
      </c>
      <c r="O18" s="21">
        <v>9.7999999999999989</v>
      </c>
      <c r="P18" s="21">
        <v>124</v>
      </c>
      <c r="Q18" s="21">
        <v>2.4000000000000004</v>
      </c>
      <c r="R18" s="21">
        <v>178.6</v>
      </c>
      <c r="T18">
        <v>2012</v>
      </c>
      <c r="U18">
        <f t="shared" ca="1" si="7"/>
        <v>568.69999999999982</v>
      </c>
      <c r="V18">
        <f t="shared" ca="1" si="0"/>
        <v>497.39999999999992</v>
      </c>
      <c r="W18">
        <f t="shared" ca="1" si="0"/>
        <v>368.49999999999994</v>
      </c>
      <c r="X18">
        <f t="shared" ca="1" si="0"/>
        <v>304.2</v>
      </c>
      <c r="Y18">
        <f t="shared" ca="1" si="0"/>
        <v>100.99999999999999</v>
      </c>
      <c r="Z18">
        <f t="shared" ca="1" si="0"/>
        <v>22.7</v>
      </c>
      <c r="AA18">
        <f t="shared" ca="1" si="0"/>
        <v>0</v>
      </c>
      <c r="AB18">
        <f t="shared" ca="1" si="0"/>
        <v>0</v>
      </c>
      <c r="AC18">
        <f t="shared" ca="1" si="0"/>
        <v>58.400000000000006</v>
      </c>
      <c r="AD18">
        <f t="shared" ca="1" si="0"/>
        <v>223.20000000000002</v>
      </c>
      <c r="AE18">
        <f t="shared" ca="1" si="0"/>
        <v>394.9</v>
      </c>
      <c r="AF18">
        <f t="shared" ca="1" si="0"/>
        <v>479.4</v>
      </c>
      <c r="AH18">
        <v>2012</v>
      </c>
      <c r="AI18">
        <f t="shared" ca="1" si="8"/>
        <v>506.70000000000005</v>
      </c>
      <c r="AJ18">
        <f t="shared" ca="1" si="1"/>
        <v>439.4</v>
      </c>
      <c r="AK18">
        <f t="shared" ca="1" si="1"/>
        <v>306.5</v>
      </c>
      <c r="AL18">
        <f t="shared" ca="1" si="1"/>
        <v>244.20000000000002</v>
      </c>
      <c r="AM18">
        <f t="shared" ca="1" si="1"/>
        <v>62</v>
      </c>
      <c r="AN18">
        <f t="shared" ca="1" si="1"/>
        <v>8</v>
      </c>
      <c r="AO18">
        <f t="shared" ca="1" si="1"/>
        <v>0</v>
      </c>
      <c r="AP18">
        <f t="shared" ca="1" si="1"/>
        <v>0</v>
      </c>
      <c r="AQ18">
        <f t="shared" ca="1" si="1"/>
        <v>28.299999999999997</v>
      </c>
      <c r="AR18">
        <f t="shared" ca="1" si="1"/>
        <v>164.50000000000003</v>
      </c>
      <c r="AS18">
        <f t="shared" ca="1" si="1"/>
        <v>334.90000000000003</v>
      </c>
      <c r="AT18">
        <f t="shared" ca="1" si="1"/>
        <v>417.40000000000003</v>
      </c>
      <c r="AV18">
        <v>2012</v>
      </c>
      <c r="AW18">
        <f t="shared" ca="1" si="9"/>
        <v>444.70000000000005</v>
      </c>
      <c r="AX18">
        <f t="shared" ca="1" si="2"/>
        <v>381.4</v>
      </c>
      <c r="AY18">
        <f t="shared" ca="1" si="2"/>
        <v>244.8</v>
      </c>
      <c r="AZ18">
        <f t="shared" ca="1" si="2"/>
        <v>186.6</v>
      </c>
      <c r="BA18">
        <f t="shared" ca="1" si="2"/>
        <v>31.1</v>
      </c>
      <c r="BB18">
        <f t="shared" ca="1" si="2"/>
        <v>1.0999999999999996</v>
      </c>
      <c r="BC18">
        <f t="shared" ca="1" si="2"/>
        <v>0</v>
      </c>
      <c r="BD18">
        <f t="shared" ca="1" si="2"/>
        <v>0</v>
      </c>
      <c r="BE18">
        <f t="shared" ca="1" si="2"/>
        <v>11.3</v>
      </c>
      <c r="BF18">
        <f t="shared" ca="1" si="2"/>
        <v>110.60000000000001</v>
      </c>
      <c r="BG18">
        <f t="shared" ca="1" si="2"/>
        <v>274.90000000000009</v>
      </c>
      <c r="BH18">
        <f t="shared" ca="1" si="2"/>
        <v>355.4</v>
      </c>
      <c r="BJ18">
        <v>2012</v>
      </c>
      <c r="BK18">
        <f t="shared" ca="1" si="10"/>
        <v>382.7000000000001</v>
      </c>
      <c r="BL18">
        <f t="shared" ca="1" si="3"/>
        <v>323.39999999999998</v>
      </c>
      <c r="BM18">
        <f t="shared" ca="1" si="3"/>
        <v>184.89999999999998</v>
      </c>
      <c r="BN18">
        <f t="shared" ca="1" si="3"/>
        <v>134.19999999999999</v>
      </c>
      <c r="BO18">
        <f t="shared" ca="1" si="3"/>
        <v>11.399999999999997</v>
      </c>
      <c r="BP18">
        <f t="shared" ca="1" si="3"/>
        <v>0</v>
      </c>
      <c r="BQ18">
        <f t="shared" ca="1" si="3"/>
        <v>0</v>
      </c>
      <c r="BR18">
        <f t="shared" ca="1" si="3"/>
        <v>0</v>
      </c>
      <c r="BS18">
        <f t="shared" ca="1" si="3"/>
        <v>0.90000000000000036</v>
      </c>
      <c r="BT18">
        <f t="shared" ca="1" si="3"/>
        <v>66.599999999999994</v>
      </c>
      <c r="BU18">
        <f t="shared" ca="1" si="3"/>
        <v>216.80000000000004</v>
      </c>
      <c r="BV18">
        <f t="shared" ca="1" si="3"/>
        <v>293.39999999999998</v>
      </c>
      <c r="BX18">
        <v>2012</v>
      </c>
      <c r="BY18">
        <f t="shared" ca="1" si="11"/>
        <v>320.70000000000005</v>
      </c>
      <c r="BZ18">
        <f t="shared" ca="1" si="11"/>
        <v>265.40000000000003</v>
      </c>
      <c r="CA18">
        <f t="shared" ca="1" si="11"/>
        <v>132.9</v>
      </c>
      <c r="CB18">
        <f t="shared" ca="1" si="11"/>
        <v>83.5</v>
      </c>
      <c r="CC18">
        <f t="shared" ca="1" si="11"/>
        <v>1.8999999999999986</v>
      </c>
      <c r="CD18">
        <f t="shared" ca="1" si="11"/>
        <v>0</v>
      </c>
      <c r="CE18">
        <f t="shared" ca="1" si="11"/>
        <v>0</v>
      </c>
      <c r="CF18">
        <f t="shared" ca="1" si="11"/>
        <v>0</v>
      </c>
      <c r="CG18">
        <f t="shared" ca="1" si="11"/>
        <v>0</v>
      </c>
      <c r="CH18">
        <f t="shared" ca="1" si="11"/>
        <v>29.7</v>
      </c>
      <c r="CI18">
        <f t="shared" ca="1" si="11"/>
        <v>161</v>
      </c>
      <c r="CJ18">
        <f t="shared" ca="1" si="11"/>
        <v>233.29999999999998</v>
      </c>
      <c r="CL18">
        <v>2012</v>
      </c>
      <c r="CM18">
        <f t="shared" ca="1" si="12"/>
        <v>258.7</v>
      </c>
      <c r="CN18">
        <f t="shared" ca="1" si="5"/>
        <v>207.40000000000006</v>
      </c>
      <c r="CO18">
        <f t="shared" ca="1" si="5"/>
        <v>93.1</v>
      </c>
      <c r="CP18">
        <f t="shared" ca="1" si="5"/>
        <v>38</v>
      </c>
      <c r="CQ18">
        <f t="shared" ca="1" si="5"/>
        <v>0</v>
      </c>
      <c r="CR18">
        <f t="shared" ca="1" si="5"/>
        <v>0</v>
      </c>
      <c r="CS18">
        <f t="shared" ca="1" si="5"/>
        <v>0</v>
      </c>
      <c r="CT18">
        <f t="shared" ca="1" si="5"/>
        <v>0</v>
      </c>
      <c r="CU18">
        <f t="shared" ca="1" si="5"/>
        <v>0</v>
      </c>
      <c r="CV18">
        <f t="shared" ca="1" si="5"/>
        <v>9.1999999999999993</v>
      </c>
      <c r="CW18">
        <f t="shared" ca="1" si="5"/>
        <v>107</v>
      </c>
      <c r="CX18">
        <f t="shared" ca="1" si="5"/>
        <v>173.79999999999998</v>
      </c>
      <c r="CZ18">
        <v>2012</v>
      </c>
      <c r="DA18">
        <f t="shared" ca="1" si="13"/>
        <v>630.70000000000005</v>
      </c>
      <c r="DB18">
        <f t="shared" ca="1" si="6"/>
        <v>555.39999999999986</v>
      </c>
      <c r="DC18">
        <f t="shared" ca="1" si="6"/>
        <v>430.49999999999994</v>
      </c>
      <c r="DD18">
        <f t="shared" ca="1" si="6"/>
        <v>364.2</v>
      </c>
      <c r="DE18">
        <f t="shared" ca="1" si="6"/>
        <v>152.00000000000003</v>
      </c>
      <c r="DF18">
        <f t="shared" ca="1" si="6"/>
        <v>44.199999999999996</v>
      </c>
      <c r="DG18">
        <f t="shared" ca="1" si="6"/>
        <v>0</v>
      </c>
      <c r="DH18">
        <f t="shared" ca="1" si="6"/>
        <v>2.7000000000000028</v>
      </c>
      <c r="DI18">
        <f t="shared" ca="1" si="6"/>
        <v>97.299999999999983</v>
      </c>
      <c r="DJ18">
        <f t="shared" ca="1" si="6"/>
        <v>284.69999999999993</v>
      </c>
      <c r="DK18">
        <f t="shared" ca="1" si="6"/>
        <v>454.90000000000003</v>
      </c>
      <c r="DL18">
        <f t="shared" ca="1" si="6"/>
        <v>541.40000000000009</v>
      </c>
    </row>
    <row r="19" spans="1:116" x14ac:dyDescent="0.2">
      <c r="A19" s="13">
        <v>36678</v>
      </c>
      <c r="B19">
        <v>2000</v>
      </c>
      <c r="C19">
        <v>6</v>
      </c>
      <c r="D19" s="21">
        <v>17.676666666666669</v>
      </c>
      <c r="E19" s="21">
        <v>82.5</v>
      </c>
      <c r="F19" s="21">
        <v>12.8</v>
      </c>
      <c r="G19" s="21">
        <v>45.800000000000004</v>
      </c>
      <c r="H19" s="21">
        <v>36.1</v>
      </c>
      <c r="I19" s="21">
        <v>24.8</v>
      </c>
      <c r="J19" s="21">
        <v>75.099999999999994</v>
      </c>
      <c r="K19" s="21">
        <v>11.1</v>
      </c>
      <c r="L19" s="21">
        <v>121.4</v>
      </c>
      <c r="M19" s="21">
        <v>1.5</v>
      </c>
      <c r="N19" s="21">
        <v>171.8</v>
      </c>
      <c r="O19" s="21">
        <v>0</v>
      </c>
      <c r="P19" s="21">
        <v>230.3</v>
      </c>
      <c r="Q19" s="21">
        <v>0</v>
      </c>
      <c r="R19" s="21">
        <v>290.29999999999995</v>
      </c>
      <c r="T19">
        <v>2013</v>
      </c>
      <c r="U19">
        <f t="shared" ca="1" si="7"/>
        <v>581.20000000000005</v>
      </c>
      <c r="V19">
        <f t="shared" ca="1" si="0"/>
        <v>587.49999999999989</v>
      </c>
      <c r="W19">
        <f t="shared" ca="1" si="0"/>
        <v>523.30000000000007</v>
      </c>
      <c r="X19">
        <f t="shared" ca="1" si="0"/>
        <v>358.59999999999985</v>
      </c>
      <c r="Y19">
        <f t="shared" ca="1" si="0"/>
        <v>161.5</v>
      </c>
      <c r="Z19">
        <f t="shared" ca="1" si="0"/>
        <v>43.599999999999994</v>
      </c>
      <c r="AA19">
        <f t="shared" ca="1" si="0"/>
        <v>0.69999999999999929</v>
      </c>
      <c r="AB19">
        <f t="shared" ca="1" si="0"/>
        <v>2.5999999999999979</v>
      </c>
      <c r="AC19">
        <f t="shared" ca="1" si="0"/>
        <v>67</v>
      </c>
      <c r="AD19">
        <f t="shared" ca="1" si="0"/>
        <v>193.6</v>
      </c>
      <c r="AE19">
        <f t="shared" ca="1" si="0"/>
        <v>426.7</v>
      </c>
      <c r="AF19">
        <f t="shared" ca="1" si="0"/>
        <v>624</v>
      </c>
      <c r="AH19">
        <v>2013</v>
      </c>
      <c r="AI19">
        <f t="shared" ca="1" si="8"/>
        <v>519.20000000000005</v>
      </c>
      <c r="AJ19">
        <f t="shared" ca="1" si="1"/>
        <v>531.5</v>
      </c>
      <c r="AK19">
        <f t="shared" ca="1" si="1"/>
        <v>461.30000000000007</v>
      </c>
      <c r="AL19">
        <f t="shared" ca="1" si="1"/>
        <v>298.59999999999991</v>
      </c>
      <c r="AM19">
        <f t="shared" ca="1" si="1"/>
        <v>109.9</v>
      </c>
      <c r="AN19">
        <f t="shared" ca="1" si="1"/>
        <v>17.8</v>
      </c>
      <c r="AO19">
        <f t="shared" ca="1" si="1"/>
        <v>0</v>
      </c>
      <c r="AP19">
        <f t="shared" ca="1" si="1"/>
        <v>0</v>
      </c>
      <c r="AQ19">
        <f t="shared" ca="1" si="1"/>
        <v>34.1</v>
      </c>
      <c r="AR19">
        <f t="shared" ca="1" si="1"/>
        <v>138.20000000000002</v>
      </c>
      <c r="AS19">
        <f t="shared" ca="1" si="1"/>
        <v>366.69999999999993</v>
      </c>
      <c r="AT19">
        <f t="shared" ca="1" si="1"/>
        <v>562</v>
      </c>
      <c r="AV19">
        <v>2013</v>
      </c>
      <c r="AW19">
        <f t="shared" ca="1" si="9"/>
        <v>457.2</v>
      </c>
      <c r="AX19">
        <f t="shared" ca="1" si="2"/>
        <v>475.5</v>
      </c>
      <c r="AY19">
        <f t="shared" ca="1" si="2"/>
        <v>399.30000000000007</v>
      </c>
      <c r="AZ19">
        <f t="shared" ca="1" si="2"/>
        <v>240.19999999999993</v>
      </c>
      <c r="BA19">
        <f t="shared" ca="1" si="2"/>
        <v>64.599999999999994</v>
      </c>
      <c r="BB19">
        <f t="shared" ca="1" si="2"/>
        <v>5.5999999999999979</v>
      </c>
      <c r="BC19">
        <f t="shared" ca="1" si="2"/>
        <v>0</v>
      </c>
      <c r="BD19">
        <f t="shared" ca="1" si="2"/>
        <v>0</v>
      </c>
      <c r="BE19">
        <f t="shared" ca="1" si="2"/>
        <v>12.4</v>
      </c>
      <c r="BF19">
        <f t="shared" ca="1" si="2"/>
        <v>93.100000000000009</v>
      </c>
      <c r="BG19">
        <f t="shared" ca="1" si="2"/>
        <v>306.7</v>
      </c>
      <c r="BH19">
        <f t="shared" ca="1" si="2"/>
        <v>500.00000000000006</v>
      </c>
      <c r="BJ19">
        <v>2013</v>
      </c>
      <c r="BK19">
        <f t="shared" ca="1" si="10"/>
        <v>395.20000000000005</v>
      </c>
      <c r="BL19">
        <f t="shared" ca="1" si="3"/>
        <v>419.5</v>
      </c>
      <c r="BM19">
        <f t="shared" ca="1" si="3"/>
        <v>337.3</v>
      </c>
      <c r="BN19">
        <f t="shared" ca="1" si="3"/>
        <v>182.99999999999997</v>
      </c>
      <c r="BO19">
        <f t="shared" ca="1" si="3"/>
        <v>28.200000000000003</v>
      </c>
      <c r="BP19">
        <f t="shared" ca="1" si="3"/>
        <v>9.9999999999999645E-2</v>
      </c>
      <c r="BQ19">
        <f t="shared" ca="1" si="3"/>
        <v>0</v>
      </c>
      <c r="BR19">
        <f t="shared" ca="1" si="3"/>
        <v>0</v>
      </c>
      <c r="BS19">
        <f t="shared" ca="1" si="3"/>
        <v>1.9000000000000004</v>
      </c>
      <c r="BT19">
        <f t="shared" ca="1" si="3"/>
        <v>62.400000000000006</v>
      </c>
      <c r="BU19">
        <f t="shared" ca="1" si="3"/>
        <v>249.59999999999997</v>
      </c>
      <c r="BV19">
        <f t="shared" ca="1" si="3"/>
        <v>438.00000000000006</v>
      </c>
      <c r="BX19">
        <v>2013</v>
      </c>
      <c r="BY19">
        <f t="shared" ca="1" si="11"/>
        <v>334.3</v>
      </c>
      <c r="BZ19">
        <f t="shared" ca="1" si="11"/>
        <v>363.5</v>
      </c>
      <c r="CA19">
        <f t="shared" ca="1" si="11"/>
        <v>275.29999999999995</v>
      </c>
      <c r="CB19">
        <f t="shared" ca="1" si="11"/>
        <v>129.40000000000003</v>
      </c>
      <c r="CC19">
        <f t="shared" ca="1" si="11"/>
        <v>10.700000000000001</v>
      </c>
      <c r="CD19">
        <f t="shared" ca="1" si="11"/>
        <v>0</v>
      </c>
      <c r="CE19">
        <f t="shared" ca="1" si="11"/>
        <v>0</v>
      </c>
      <c r="CF19">
        <f t="shared" ca="1" si="11"/>
        <v>0</v>
      </c>
      <c r="CG19">
        <f t="shared" ca="1" si="11"/>
        <v>0</v>
      </c>
      <c r="CH19">
        <f t="shared" ca="1" si="11"/>
        <v>40.400000000000006</v>
      </c>
      <c r="CI19">
        <f t="shared" ca="1" si="11"/>
        <v>195.59999999999994</v>
      </c>
      <c r="CJ19">
        <f t="shared" ca="1" si="11"/>
        <v>376</v>
      </c>
      <c r="CL19">
        <v>2013</v>
      </c>
      <c r="CM19">
        <f t="shared" ca="1" si="12"/>
        <v>277.60000000000002</v>
      </c>
      <c r="CN19">
        <f t="shared" ca="1" si="5"/>
        <v>307.50000000000006</v>
      </c>
      <c r="CO19">
        <f t="shared" ca="1" si="5"/>
        <v>214.7</v>
      </c>
      <c r="CP19">
        <f t="shared" ca="1" si="5"/>
        <v>84.200000000000017</v>
      </c>
      <c r="CQ19">
        <f t="shared" ca="1" si="5"/>
        <v>3.5</v>
      </c>
      <c r="CR19">
        <f t="shared" ca="1" si="5"/>
        <v>0</v>
      </c>
      <c r="CS19">
        <f t="shared" ca="1" si="5"/>
        <v>0</v>
      </c>
      <c r="CT19">
        <f t="shared" ca="1" si="5"/>
        <v>0</v>
      </c>
      <c r="CU19">
        <f t="shared" ca="1" si="5"/>
        <v>0</v>
      </c>
      <c r="CV19">
        <f t="shared" ca="1" si="5"/>
        <v>21.7</v>
      </c>
      <c r="CW19">
        <f t="shared" ca="1" si="5"/>
        <v>144.99999999999997</v>
      </c>
      <c r="CX19">
        <f t="shared" ca="1" si="5"/>
        <v>314.00000000000006</v>
      </c>
      <c r="CZ19">
        <v>2013</v>
      </c>
      <c r="DA19">
        <f t="shared" ca="1" si="13"/>
        <v>643.20000000000005</v>
      </c>
      <c r="DB19">
        <f t="shared" ca="1" si="6"/>
        <v>643.49999999999989</v>
      </c>
      <c r="DC19">
        <f t="shared" ca="1" si="6"/>
        <v>585.30000000000007</v>
      </c>
      <c r="DD19">
        <f t="shared" ca="1" si="6"/>
        <v>418.59999999999985</v>
      </c>
      <c r="DE19">
        <f t="shared" ca="1" si="6"/>
        <v>216.00000000000003</v>
      </c>
      <c r="DF19">
        <f t="shared" ca="1" si="6"/>
        <v>79.400000000000006</v>
      </c>
      <c r="DG19">
        <f t="shared" ca="1" si="6"/>
        <v>14.5</v>
      </c>
      <c r="DH19">
        <f t="shared" ca="1" si="6"/>
        <v>16.699999999999996</v>
      </c>
      <c r="DI19">
        <f t="shared" ca="1" si="6"/>
        <v>110.80000000000001</v>
      </c>
      <c r="DJ19">
        <f t="shared" ca="1" si="6"/>
        <v>252.5</v>
      </c>
      <c r="DK19">
        <f t="shared" ca="1" si="6"/>
        <v>486.7</v>
      </c>
      <c r="DL19">
        <f t="shared" ca="1" si="6"/>
        <v>685.99999999999989</v>
      </c>
    </row>
    <row r="20" spans="1:116" x14ac:dyDescent="0.2">
      <c r="A20" s="13">
        <v>36708</v>
      </c>
      <c r="B20">
        <v>2000</v>
      </c>
      <c r="C20">
        <v>7</v>
      </c>
      <c r="D20" s="21">
        <v>19.987096774193546</v>
      </c>
      <c r="E20" s="21">
        <v>21.8</v>
      </c>
      <c r="F20" s="21">
        <v>21.400000000000009</v>
      </c>
      <c r="G20" s="21">
        <v>3.3000000000000007</v>
      </c>
      <c r="H20" s="21">
        <v>64.90000000000002</v>
      </c>
      <c r="I20" s="21">
        <v>0</v>
      </c>
      <c r="J20" s="21">
        <v>123.60000000000002</v>
      </c>
      <c r="K20" s="21">
        <v>0</v>
      </c>
      <c r="L20" s="21">
        <v>185.6</v>
      </c>
      <c r="M20" s="21">
        <v>0</v>
      </c>
      <c r="N20" s="21">
        <v>247.59999999999997</v>
      </c>
      <c r="O20" s="21">
        <v>0</v>
      </c>
      <c r="P20" s="21">
        <v>309.60000000000008</v>
      </c>
      <c r="Q20" s="21">
        <v>0</v>
      </c>
      <c r="R20" s="21">
        <v>371.60000000000014</v>
      </c>
      <c r="T20">
        <v>2014</v>
      </c>
      <c r="U20">
        <f t="shared" ca="1" si="7"/>
        <v>772.1</v>
      </c>
      <c r="V20">
        <f t="shared" ca="1" si="0"/>
        <v>696.60000000000014</v>
      </c>
      <c r="W20">
        <f t="shared" ca="1" si="0"/>
        <v>650.4</v>
      </c>
      <c r="X20">
        <f t="shared" ca="1" si="0"/>
        <v>364.3</v>
      </c>
      <c r="Y20">
        <f t="shared" ca="1" si="0"/>
        <v>169.29999999999995</v>
      </c>
      <c r="Z20">
        <f t="shared" ca="1" si="0"/>
        <v>31.200000000000006</v>
      </c>
      <c r="AA20">
        <f t="shared" ca="1" si="0"/>
        <v>9.4</v>
      </c>
      <c r="AB20">
        <f t="shared" ca="1" si="0"/>
        <v>8.3000000000000007</v>
      </c>
      <c r="AC20">
        <f t="shared" ca="1" si="0"/>
        <v>55.900000000000006</v>
      </c>
      <c r="AD20">
        <f t="shared" ca="1" si="0"/>
        <v>197.1</v>
      </c>
      <c r="AE20">
        <f t="shared" ca="1" si="0"/>
        <v>441.49999999999994</v>
      </c>
      <c r="AF20">
        <f t="shared" ca="1" si="0"/>
        <v>519.09999999999991</v>
      </c>
      <c r="AH20">
        <v>2014</v>
      </c>
      <c r="AI20">
        <f t="shared" ca="1" si="8"/>
        <v>710.09999999999991</v>
      </c>
      <c r="AJ20">
        <f t="shared" ca="1" si="1"/>
        <v>640.60000000000014</v>
      </c>
      <c r="AK20">
        <f t="shared" ca="1" si="1"/>
        <v>588.4</v>
      </c>
      <c r="AL20">
        <f t="shared" ca="1" si="1"/>
        <v>304.3</v>
      </c>
      <c r="AM20">
        <f t="shared" ca="1" si="1"/>
        <v>115.5</v>
      </c>
      <c r="AN20">
        <f t="shared" ca="1" si="1"/>
        <v>10.700000000000001</v>
      </c>
      <c r="AO20">
        <f t="shared" ca="1" si="1"/>
        <v>0.90000000000000036</v>
      </c>
      <c r="AP20">
        <f t="shared" ca="1" si="1"/>
        <v>0.5</v>
      </c>
      <c r="AQ20">
        <f t="shared" ca="1" si="1"/>
        <v>26</v>
      </c>
      <c r="AR20">
        <f t="shared" ca="1" si="1"/>
        <v>139.29999999999998</v>
      </c>
      <c r="AS20">
        <f t="shared" ca="1" si="1"/>
        <v>381.49999999999994</v>
      </c>
      <c r="AT20">
        <f t="shared" ca="1" si="1"/>
        <v>457.09999999999997</v>
      </c>
      <c r="AV20">
        <v>2014</v>
      </c>
      <c r="AW20">
        <f t="shared" ca="1" si="9"/>
        <v>648.1</v>
      </c>
      <c r="AX20">
        <f t="shared" ca="1" si="2"/>
        <v>584.60000000000014</v>
      </c>
      <c r="AY20">
        <f t="shared" ca="1" si="2"/>
        <v>526.39999999999986</v>
      </c>
      <c r="AZ20">
        <f t="shared" ca="1" si="2"/>
        <v>244.29999999999993</v>
      </c>
      <c r="BA20">
        <f t="shared" ca="1" si="2"/>
        <v>71.099999999999994</v>
      </c>
      <c r="BB20">
        <f t="shared" ca="1" si="2"/>
        <v>1.9000000000000004</v>
      </c>
      <c r="BC20">
        <f t="shared" ca="1" si="2"/>
        <v>0</v>
      </c>
      <c r="BD20">
        <f t="shared" ca="1" si="2"/>
        <v>0</v>
      </c>
      <c r="BE20">
        <f t="shared" ca="1" si="2"/>
        <v>10.299999999999999</v>
      </c>
      <c r="BF20">
        <f t="shared" ca="1" si="2"/>
        <v>90.8</v>
      </c>
      <c r="BG20">
        <f t="shared" ca="1" si="2"/>
        <v>321.5</v>
      </c>
      <c r="BH20">
        <f t="shared" ca="1" si="2"/>
        <v>395.1</v>
      </c>
      <c r="BJ20">
        <v>2014</v>
      </c>
      <c r="BK20">
        <f t="shared" ca="1" si="10"/>
        <v>586.09999999999991</v>
      </c>
      <c r="BL20">
        <f t="shared" ca="1" si="3"/>
        <v>528.60000000000014</v>
      </c>
      <c r="BM20">
        <f t="shared" ca="1" si="3"/>
        <v>464.4</v>
      </c>
      <c r="BN20">
        <f t="shared" ca="1" si="3"/>
        <v>185.89999999999995</v>
      </c>
      <c r="BO20">
        <f t="shared" ca="1" si="3"/>
        <v>33.899999999999991</v>
      </c>
      <c r="BP20">
        <f t="shared" ca="1" si="3"/>
        <v>0</v>
      </c>
      <c r="BQ20">
        <f t="shared" ca="1" si="3"/>
        <v>0</v>
      </c>
      <c r="BR20">
        <f t="shared" ca="1" si="3"/>
        <v>0</v>
      </c>
      <c r="BS20">
        <f t="shared" ca="1" si="3"/>
        <v>0.59999999999999964</v>
      </c>
      <c r="BT20">
        <f t="shared" ca="1" si="3"/>
        <v>50.6</v>
      </c>
      <c r="BU20">
        <f t="shared" ca="1" si="3"/>
        <v>261.60000000000002</v>
      </c>
      <c r="BV20">
        <f t="shared" ca="1" si="3"/>
        <v>333.1</v>
      </c>
      <c r="BX20">
        <v>2014</v>
      </c>
      <c r="BY20">
        <f t="shared" ca="1" si="11"/>
        <v>524.09999999999991</v>
      </c>
      <c r="BZ20">
        <f t="shared" ca="1" si="11"/>
        <v>472.60000000000008</v>
      </c>
      <c r="CA20">
        <f t="shared" ca="1" si="11"/>
        <v>402.40000000000003</v>
      </c>
      <c r="CB20">
        <f t="shared" ca="1" si="11"/>
        <v>131.9</v>
      </c>
      <c r="CC20">
        <f t="shared" ca="1" si="11"/>
        <v>9.5999999999999979</v>
      </c>
      <c r="CD20">
        <f t="shared" ca="1" si="11"/>
        <v>0</v>
      </c>
      <c r="CE20">
        <f t="shared" ca="1" si="11"/>
        <v>0</v>
      </c>
      <c r="CF20">
        <f t="shared" ca="1" si="11"/>
        <v>0</v>
      </c>
      <c r="CG20">
        <f t="shared" ca="1" si="11"/>
        <v>0</v>
      </c>
      <c r="CH20">
        <f t="shared" ca="1" si="11"/>
        <v>18.099999999999998</v>
      </c>
      <c r="CI20">
        <f t="shared" ca="1" si="11"/>
        <v>207.1</v>
      </c>
      <c r="CJ20">
        <f t="shared" ca="1" si="11"/>
        <v>271.10000000000002</v>
      </c>
      <c r="CL20">
        <v>2014</v>
      </c>
      <c r="CM20">
        <f t="shared" ca="1" si="12"/>
        <v>462.09999999999997</v>
      </c>
      <c r="CN20">
        <f t="shared" ca="1" si="5"/>
        <v>416.6</v>
      </c>
      <c r="CO20">
        <f t="shared" ca="1" si="5"/>
        <v>340.4</v>
      </c>
      <c r="CP20">
        <f t="shared" ca="1" si="5"/>
        <v>82.3</v>
      </c>
      <c r="CQ20">
        <f t="shared" ca="1" si="5"/>
        <v>1.2999999999999998</v>
      </c>
      <c r="CR20">
        <f t="shared" ca="1" si="5"/>
        <v>0</v>
      </c>
      <c r="CS20">
        <f t="shared" ca="1" si="5"/>
        <v>0</v>
      </c>
      <c r="CT20">
        <f t="shared" ca="1" si="5"/>
        <v>0</v>
      </c>
      <c r="CU20">
        <f t="shared" ca="1" si="5"/>
        <v>0</v>
      </c>
      <c r="CV20">
        <f t="shared" ca="1" si="5"/>
        <v>3.7999999999999989</v>
      </c>
      <c r="CW20">
        <f t="shared" ca="1" si="5"/>
        <v>156.39999999999998</v>
      </c>
      <c r="CX20">
        <f t="shared" ca="1" si="5"/>
        <v>209.10000000000002</v>
      </c>
      <c r="CZ20">
        <v>2014</v>
      </c>
      <c r="DA20">
        <f t="shared" ca="1" si="13"/>
        <v>834.1</v>
      </c>
      <c r="DB20">
        <f t="shared" ca="1" si="6"/>
        <v>752.6</v>
      </c>
      <c r="DC20">
        <f t="shared" ca="1" si="6"/>
        <v>712.39999999999986</v>
      </c>
      <c r="DD20">
        <f t="shared" ca="1" si="6"/>
        <v>424.3</v>
      </c>
      <c r="DE20">
        <f t="shared" ca="1" si="6"/>
        <v>225.29999999999995</v>
      </c>
      <c r="DF20">
        <f t="shared" ca="1" si="6"/>
        <v>65.400000000000006</v>
      </c>
      <c r="DG20">
        <f t="shared" ca="1" si="6"/>
        <v>36.6</v>
      </c>
      <c r="DH20">
        <f t="shared" ca="1" si="6"/>
        <v>29.3</v>
      </c>
      <c r="DI20">
        <f t="shared" ca="1" si="6"/>
        <v>99.799999999999983</v>
      </c>
      <c r="DJ20">
        <f t="shared" ca="1" si="6"/>
        <v>256.89999999999998</v>
      </c>
      <c r="DK20">
        <f t="shared" ca="1" si="6"/>
        <v>501.49999999999994</v>
      </c>
      <c r="DL20">
        <f t="shared" ca="1" si="6"/>
        <v>581.09999999999991</v>
      </c>
    </row>
    <row r="21" spans="1:116" x14ac:dyDescent="0.2">
      <c r="A21" s="13">
        <v>36739</v>
      </c>
      <c r="B21">
        <v>2000</v>
      </c>
      <c r="C21">
        <v>8</v>
      </c>
      <c r="D21" s="21">
        <v>20.890322580645162</v>
      </c>
      <c r="E21" s="21">
        <v>19.900000000000002</v>
      </c>
      <c r="F21" s="21">
        <v>47.5</v>
      </c>
      <c r="G21" s="21">
        <v>6</v>
      </c>
      <c r="H21" s="21">
        <v>95.6</v>
      </c>
      <c r="I21" s="21">
        <v>0.69999999999999929</v>
      </c>
      <c r="J21" s="21">
        <v>152.30000000000001</v>
      </c>
      <c r="K21" s="21">
        <v>0</v>
      </c>
      <c r="L21" s="21">
        <v>213.60000000000002</v>
      </c>
      <c r="M21" s="21">
        <v>0</v>
      </c>
      <c r="N21" s="21">
        <v>275.60000000000008</v>
      </c>
      <c r="O21" s="21">
        <v>0</v>
      </c>
      <c r="P21" s="21">
        <v>337.60000000000008</v>
      </c>
      <c r="Q21" s="21">
        <v>0</v>
      </c>
      <c r="R21" s="21">
        <v>399.60000000000014</v>
      </c>
      <c r="T21">
        <v>2015</v>
      </c>
      <c r="U21">
        <f t="shared" ca="1" si="7"/>
        <v>739.5999999999998</v>
      </c>
      <c r="V21">
        <f t="shared" ca="1" si="7"/>
        <v>815.89999999999975</v>
      </c>
      <c r="W21">
        <f t="shared" ca="1" si="7"/>
        <v>593.99999999999989</v>
      </c>
      <c r="X21">
        <f t="shared" ca="1" si="7"/>
        <v>321.90000000000009</v>
      </c>
      <c r="Y21">
        <f t="shared" ca="1" si="7"/>
        <v>123.90000000000002</v>
      </c>
      <c r="Z21">
        <f t="shared" ca="1" si="7"/>
        <v>61.3</v>
      </c>
      <c r="AA21">
        <f t="shared" ca="1" si="7"/>
        <v>4.4000000000000021</v>
      </c>
      <c r="AB21">
        <f t="shared" ca="1" si="7"/>
        <v>1.8000000000000007</v>
      </c>
      <c r="AC21">
        <f t="shared" ca="1" si="7"/>
        <v>22.6</v>
      </c>
      <c r="AD21">
        <f t="shared" ca="1" si="7"/>
        <v>200</v>
      </c>
      <c r="AE21">
        <f t="shared" ca="1" si="7"/>
        <v>301.10000000000008</v>
      </c>
      <c r="AF21">
        <f t="shared" ca="1" si="7"/>
        <v>394.5</v>
      </c>
      <c r="AH21">
        <v>2015</v>
      </c>
      <c r="AI21">
        <f t="shared" ca="1" si="8"/>
        <v>677.59999999999968</v>
      </c>
      <c r="AJ21">
        <f t="shared" ca="1" si="8"/>
        <v>759.89999999999986</v>
      </c>
      <c r="AK21">
        <f t="shared" ca="1" si="8"/>
        <v>531.99999999999989</v>
      </c>
      <c r="AL21">
        <f t="shared" ca="1" si="8"/>
        <v>261.89999999999998</v>
      </c>
      <c r="AM21">
        <f t="shared" ca="1" si="8"/>
        <v>80.5</v>
      </c>
      <c r="AN21">
        <f t="shared" ca="1" si="8"/>
        <v>29.699999999999996</v>
      </c>
      <c r="AO21">
        <f t="shared" ca="1" si="8"/>
        <v>0</v>
      </c>
      <c r="AP21">
        <f t="shared" ca="1" si="8"/>
        <v>0</v>
      </c>
      <c r="AQ21">
        <f t="shared" ca="1" si="8"/>
        <v>7.2000000000000011</v>
      </c>
      <c r="AR21">
        <f t="shared" ca="1" si="8"/>
        <v>141.1</v>
      </c>
      <c r="AS21">
        <f t="shared" ca="1" si="8"/>
        <v>241.20000000000005</v>
      </c>
      <c r="AT21">
        <f t="shared" ca="1" si="8"/>
        <v>332.5</v>
      </c>
      <c r="AV21">
        <v>2015</v>
      </c>
      <c r="AW21">
        <f t="shared" ca="1" si="9"/>
        <v>615.5999999999998</v>
      </c>
      <c r="AX21">
        <f t="shared" ca="1" si="9"/>
        <v>703.89999999999986</v>
      </c>
      <c r="AY21">
        <f t="shared" ca="1" si="9"/>
        <v>469.99999999999994</v>
      </c>
      <c r="AZ21">
        <f t="shared" ca="1" si="9"/>
        <v>203.49999999999991</v>
      </c>
      <c r="BA21">
        <f t="shared" ca="1" si="9"/>
        <v>44.20000000000001</v>
      </c>
      <c r="BB21">
        <f t="shared" ca="1" si="9"/>
        <v>11.4</v>
      </c>
      <c r="BC21">
        <f t="shared" ca="1" si="9"/>
        <v>0</v>
      </c>
      <c r="BD21">
        <f t="shared" ca="1" si="9"/>
        <v>0</v>
      </c>
      <c r="BE21">
        <f t="shared" ca="1" si="9"/>
        <v>9.9999999999999645E-2</v>
      </c>
      <c r="BF21">
        <f t="shared" ca="1" si="9"/>
        <v>89.2</v>
      </c>
      <c r="BG21">
        <f t="shared" ca="1" si="9"/>
        <v>185.10000000000002</v>
      </c>
      <c r="BH21">
        <f t="shared" ca="1" si="9"/>
        <v>270.5</v>
      </c>
      <c r="BJ21">
        <v>2015</v>
      </c>
      <c r="BK21">
        <f t="shared" ca="1" si="10"/>
        <v>553.59999999999991</v>
      </c>
      <c r="BL21">
        <f t="shared" ca="1" si="10"/>
        <v>647.9</v>
      </c>
      <c r="BM21">
        <f t="shared" ca="1" si="10"/>
        <v>408</v>
      </c>
      <c r="BN21">
        <f t="shared" ca="1" si="10"/>
        <v>149.69999999999996</v>
      </c>
      <c r="BO21">
        <f t="shared" ca="1" si="10"/>
        <v>18.3</v>
      </c>
      <c r="BP21">
        <f t="shared" ca="1" si="10"/>
        <v>3.5</v>
      </c>
      <c r="BQ21">
        <f t="shared" ca="1" si="10"/>
        <v>0</v>
      </c>
      <c r="BR21">
        <f t="shared" ca="1" si="10"/>
        <v>0</v>
      </c>
      <c r="BS21">
        <f t="shared" ca="1" si="10"/>
        <v>0</v>
      </c>
      <c r="BT21">
        <f t="shared" ca="1" si="10"/>
        <v>51.800000000000004</v>
      </c>
      <c r="BU21">
        <f t="shared" ca="1" si="10"/>
        <v>133</v>
      </c>
      <c r="BV21">
        <f t="shared" ca="1" si="10"/>
        <v>208.49999999999994</v>
      </c>
      <c r="BX21">
        <v>2015</v>
      </c>
      <c r="BY21">
        <f t="shared" ca="1" si="11"/>
        <v>491.59999999999997</v>
      </c>
      <c r="BZ21">
        <f t="shared" ca="1" si="11"/>
        <v>591.9</v>
      </c>
      <c r="CA21">
        <f t="shared" ca="1" si="11"/>
        <v>346</v>
      </c>
      <c r="CB21">
        <f t="shared" ca="1" si="11"/>
        <v>102.5</v>
      </c>
      <c r="CC21">
        <f t="shared" ca="1" si="11"/>
        <v>4.5999999999999996</v>
      </c>
      <c r="CD21">
        <f t="shared" ca="1" si="11"/>
        <v>0</v>
      </c>
      <c r="CE21">
        <f t="shared" ca="1" si="11"/>
        <v>0</v>
      </c>
      <c r="CF21">
        <f t="shared" ca="1" si="11"/>
        <v>0</v>
      </c>
      <c r="CG21">
        <f t="shared" ca="1" si="11"/>
        <v>0</v>
      </c>
      <c r="CH21">
        <f t="shared" ca="1" si="11"/>
        <v>26.9</v>
      </c>
      <c r="CI21">
        <f t="shared" ca="1" si="11"/>
        <v>90.2</v>
      </c>
      <c r="CJ21">
        <f t="shared" ca="1" si="11"/>
        <v>148</v>
      </c>
      <c r="CL21">
        <v>2015</v>
      </c>
      <c r="CM21">
        <f t="shared" ca="1" si="12"/>
        <v>429.59999999999997</v>
      </c>
      <c r="CN21">
        <f t="shared" ca="1" si="12"/>
        <v>535.9</v>
      </c>
      <c r="CO21">
        <f t="shared" ca="1" si="12"/>
        <v>284</v>
      </c>
      <c r="CP21">
        <f t="shared" ca="1" si="12"/>
        <v>61.70000000000001</v>
      </c>
      <c r="CQ21">
        <f t="shared" ca="1" si="12"/>
        <v>0.5</v>
      </c>
      <c r="CR21">
        <f t="shared" ca="1" si="12"/>
        <v>0</v>
      </c>
      <c r="CS21">
        <f t="shared" ca="1" si="12"/>
        <v>0</v>
      </c>
      <c r="CT21">
        <f t="shared" ca="1" si="12"/>
        <v>0</v>
      </c>
      <c r="CU21">
        <f t="shared" ca="1" si="12"/>
        <v>0</v>
      </c>
      <c r="CV21">
        <f t="shared" ca="1" si="12"/>
        <v>11.299999999999999</v>
      </c>
      <c r="CW21">
        <f t="shared" ca="1" si="12"/>
        <v>56.800000000000004</v>
      </c>
      <c r="CX21">
        <f t="shared" ca="1" si="12"/>
        <v>96.899999999999991</v>
      </c>
      <c r="CZ21">
        <v>2015</v>
      </c>
      <c r="DA21">
        <f t="shared" ca="1" si="13"/>
        <v>801.5999999999998</v>
      </c>
      <c r="DB21">
        <f t="shared" ca="1" si="13"/>
        <v>871.89999999999975</v>
      </c>
      <c r="DC21">
        <f t="shared" ca="1" si="13"/>
        <v>655.99999999999989</v>
      </c>
      <c r="DD21">
        <f t="shared" ca="1" si="13"/>
        <v>381.90000000000003</v>
      </c>
      <c r="DE21">
        <f t="shared" ca="1" si="13"/>
        <v>175.50000000000003</v>
      </c>
      <c r="DF21">
        <f t="shared" ca="1" si="13"/>
        <v>101.39999999999998</v>
      </c>
      <c r="DG21">
        <f t="shared" ca="1" si="13"/>
        <v>17.600000000000001</v>
      </c>
      <c r="DH21">
        <f t="shared" ca="1" si="13"/>
        <v>20.399999999999999</v>
      </c>
      <c r="DI21">
        <f t="shared" ca="1" si="13"/>
        <v>50.100000000000009</v>
      </c>
      <c r="DJ21">
        <f t="shared" ca="1" si="13"/>
        <v>260.8</v>
      </c>
      <c r="DK21">
        <f t="shared" ca="1" si="13"/>
        <v>361.1</v>
      </c>
      <c r="DL21">
        <f t="shared" ca="1" si="13"/>
        <v>456.5</v>
      </c>
    </row>
    <row r="22" spans="1:116" x14ac:dyDescent="0.2">
      <c r="A22" s="13">
        <v>36770</v>
      </c>
      <c r="B22">
        <v>2000</v>
      </c>
      <c r="C22">
        <v>9</v>
      </c>
      <c r="D22" s="21">
        <v>16.483333333333331</v>
      </c>
      <c r="E22" s="21">
        <v>123.89999999999999</v>
      </c>
      <c r="F22" s="21">
        <v>18.400000000000002</v>
      </c>
      <c r="G22" s="21">
        <v>83.1</v>
      </c>
      <c r="H22" s="21">
        <v>37.6</v>
      </c>
      <c r="I22" s="21">
        <v>49.8</v>
      </c>
      <c r="J22" s="21">
        <v>64.300000000000011</v>
      </c>
      <c r="K22" s="21">
        <v>27.000000000000004</v>
      </c>
      <c r="L22" s="21">
        <v>101.50000000000001</v>
      </c>
      <c r="M22" s="21">
        <v>13.100000000000001</v>
      </c>
      <c r="N22" s="21">
        <v>147.6</v>
      </c>
      <c r="O22" s="21">
        <v>5.3</v>
      </c>
      <c r="P22" s="21">
        <v>199.79999999999995</v>
      </c>
      <c r="Q22" s="21">
        <v>1.7999999999999998</v>
      </c>
      <c r="R22" s="21">
        <v>256.3</v>
      </c>
      <c r="T22">
        <v>2016</v>
      </c>
      <c r="U22">
        <f t="shared" ca="1" si="7"/>
        <v>624.99999999999989</v>
      </c>
      <c r="V22">
        <f t="shared" ca="1" si="7"/>
        <v>544.29999999999984</v>
      </c>
      <c r="W22">
        <f t="shared" ca="1" si="7"/>
        <v>451.2</v>
      </c>
      <c r="X22">
        <f t="shared" ca="1" si="7"/>
        <v>390.99999999999983</v>
      </c>
      <c r="Y22">
        <f t="shared" ca="1" si="7"/>
        <v>156.09999999999997</v>
      </c>
      <c r="Z22">
        <f t="shared" ca="1" si="7"/>
        <v>26.500000000000004</v>
      </c>
      <c r="AA22">
        <f t="shared" ca="1" si="7"/>
        <v>0.10000000000000142</v>
      </c>
      <c r="AB22">
        <f t="shared" ca="1" si="7"/>
        <v>0</v>
      </c>
      <c r="AC22">
        <f t="shared" ca="1" si="7"/>
        <v>15.500000000000002</v>
      </c>
      <c r="AD22">
        <f t="shared" ca="1" si="7"/>
        <v>156.6</v>
      </c>
      <c r="AE22">
        <f t="shared" ca="1" si="7"/>
        <v>292.90000000000003</v>
      </c>
      <c r="AF22">
        <f t="shared" ca="1" si="7"/>
        <v>559</v>
      </c>
      <c r="AH22">
        <v>2016</v>
      </c>
      <c r="AI22">
        <f t="shared" ca="1" si="8"/>
        <v>563</v>
      </c>
      <c r="AJ22">
        <f t="shared" ca="1" si="8"/>
        <v>486.3</v>
      </c>
      <c r="AK22">
        <f t="shared" ca="1" si="8"/>
        <v>389.2</v>
      </c>
      <c r="AL22">
        <f t="shared" ca="1" si="8"/>
        <v>331.7999999999999</v>
      </c>
      <c r="AM22">
        <f t="shared" ca="1" si="8"/>
        <v>113.69999999999999</v>
      </c>
      <c r="AN22">
        <f t="shared" ca="1" si="8"/>
        <v>8.5</v>
      </c>
      <c r="AO22">
        <f t="shared" ca="1" si="8"/>
        <v>0</v>
      </c>
      <c r="AP22">
        <f t="shared" ca="1" si="8"/>
        <v>0</v>
      </c>
      <c r="AQ22">
        <f t="shared" ca="1" si="8"/>
        <v>3.7999999999999989</v>
      </c>
      <c r="AR22">
        <f t="shared" ca="1" si="8"/>
        <v>111.3</v>
      </c>
      <c r="AS22">
        <f t="shared" ca="1" si="8"/>
        <v>232.90000000000003</v>
      </c>
      <c r="AT22">
        <f t="shared" ca="1" si="8"/>
        <v>497</v>
      </c>
      <c r="AV22">
        <v>2016</v>
      </c>
      <c r="AW22">
        <f t="shared" ca="1" si="9"/>
        <v>501</v>
      </c>
      <c r="AX22">
        <f t="shared" ca="1" si="9"/>
        <v>428.29999999999995</v>
      </c>
      <c r="AY22">
        <f t="shared" ca="1" si="9"/>
        <v>327.2</v>
      </c>
      <c r="AZ22">
        <f t="shared" ca="1" si="9"/>
        <v>273.7999999999999</v>
      </c>
      <c r="BA22">
        <f t="shared" ca="1" si="9"/>
        <v>74.600000000000009</v>
      </c>
      <c r="BB22">
        <f t="shared" ca="1" si="9"/>
        <v>2</v>
      </c>
      <c r="BC22">
        <f t="shared" ca="1" si="9"/>
        <v>0</v>
      </c>
      <c r="BD22">
        <f t="shared" ca="1" si="9"/>
        <v>0</v>
      </c>
      <c r="BE22">
        <f t="shared" ca="1" si="9"/>
        <v>9.9999999999999645E-2</v>
      </c>
      <c r="BF22">
        <f t="shared" ca="1" si="9"/>
        <v>77.199999999999989</v>
      </c>
      <c r="BG22">
        <f t="shared" ca="1" si="9"/>
        <v>174.8</v>
      </c>
      <c r="BH22">
        <f t="shared" ca="1" si="9"/>
        <v>435.00000000000006</v>
      </c>
      <c r="BJ22">
        <v>2016</v>
      </c>
      <c r="BK22">
        <f t="shared" ca="1" si="10"/>
        <v>439</v>
      </c>
      <c r="BL22">
        <f t="shared" ca="1" si="10"/>
        <v>370.3</v>
      </c>
      <c r="BM22">
        <f t="shared" ca="1" si="10"/>
        <v>267</v>
      </c>
      <c r="BN22">
        <f t="shared" ca="1" si="10"/>
        <v>216.89999999999998</v>
      </c>
      <c r="BO22">
        <f t="shared" ca="1" si="10"/>
        <v>41.900000000000006</v>
      </c>
      <c r="BP22">
        <f t="shared" ca="1" si="10"/>
        <v>0</v>
      </c>
      <c r="BQ22">
        <f t="shared" ca="1" si="10"/>
        <v>0</v>
      </c>
      <c r="BR22">
        <f t="shared" ca="1" si="10"/>
        <v>0</v>
      </c>
      <c r="BS22">
        <f t="shared" ca="1" si="10"/>
        <v>0</v>
      </c>
      <c r="BT22">
        <f t="shared" ca="1" si="10"/>
        <v>50.1</v>
      </c>
      <c r="BU22">
        <f t="shared" ca="1" si="10"/>
        <v>121.3</v>
      </c>
      <c r="BV22">
        <f t="shared" ca="1" si="10"/>
        <v>373</v>
      </c>
      <c r="BX22">
        <v>2016</v>
      </c>
      <c r="BY22">
        <f t="shared" ca="1" si="11"/>
        <v>377.00000000000006</v>
      </c>
      <c r="BZ22">
        <f t="shared" ca="1" si="11"/>
        <v>312.5</v>
      </c>
      <c r="CA22">
        <f t="shared" ca="1" si="11"/>
        <v>208.49999999999997</v>
      </c>
      <c r="CB22">
        <f t="shared" ca="1" si="11"/>
        <v>162.69999999999999</v>
      </c>
      <c r="CC22">
        <f t="shared" ca="1" si="11"/>
        <v>17.299999999999997</v>
      </c>
      <c r="CD22">
        <f t="shared" ca="1" si="11"/>
        <v>0</v>
      </c>
      <c r="CE22">
        <f t="shared" ca="1" si="11"/>
        <v>0</v>
      </c>
      <c r="CF22">
        <f t="shared" ca="1" si="11"/>
        <v>0</v>
      </c>
      <c r="CG22">
        <f t="shared" ca="1" si="11"/>
        <v>0</v>
      </c>
      <c r="CH22">
        <f t="shared" ca="1" si="11"/>
        <v>26.6</v>
      </c>
      <c r="CI22">
        <f t="shared" ca="1" si="11"/>
        <v>76.000000000000014</v>
      </c>
      <c r="CJ22">
        <f t="shared" ca="1" si="11"/>
        <v>311</v>
      </c>
      <c r="CL22">
        <v>2016</v>
      </c>
      <c r="CM22">
        <f t="shared" ca="1" si="12"/>
        <v>315</v>
      </c>
      <c r="CN22">
        <f t="shared" ca="1" si="12"/>
        <v>257.2</v>
      </c>
      <c r="CO22">
        <f t="shared" ca="1" si="12"/>
        <v>154.29999999999998</v>
      </c>
      <c r="CP22">
        <f t="shared" ca="1" si="12"/>
        <v>113.70000000000002</v>
      </c>
      <c r="CQ22">
        <f t="shared" ca="1" si="12"/>
        <v>4.5</v>
      </c>
      <c r="CR22">
        <f t="shared" ca="1" si="12"/>
        <v>0</v>
      </c>
      <c r="CS22">
        <f t="shared" ca="1" si="12"/>
        <v>0</v>
      </c>
      <c r="CT22">
        <f t="shared" ca="1" si="12"/>
        <v>0</v>
      </c>
      <c r="CU22">
        <f t="shared" ca="1" si="12"/>
        <v>0</v>
      </c>
      <c r="CV22">
        <f t="shared" ca="1" si="12"/>
        <v>10.800000000000002</v>
      </c>
      <c r="CW22">
        <f t="shared" ca="1" si="12"/>
        <v>45.8</v>
      </c>
      <c r="CX22">
        <f t="shared" ca="1" si="12"/>
        <v>249</v>
      </c>
      <c r="CZ22">
        <v>2016</v>
      </c>
      <c r="DA22">
        <f t="shared" ca="1" si="13"/>
        <v>686.99999999999989</v>
      </c>
      <c r="DB22">
        <f t="shared" ca="1" si="13"/>
        <v>602.29999999999995</v>
      </c>
      <c r="DC22">
        <f t="shared" ca="1" si="13"/>
        <v>513.20000000000005</v>
      </c>
      <c r="DD22">
        <f t="shared" ca="1" si="13"/>
        <v>450.99999999999983</v>
      </c>
      <c r="DE22">
        <f t="shared" ca="1" si="13"/>
        <v>203.6</v>
      </c>
      <c r="DF22">
        <f t="shared" ca="1" si="13"/>
        <v>53</v>
      </c>
      <c r="DG22">
        <f t="shared" ca="1" si="13"/>
        <v>5.2999999999999972</v>
      </c>
      <c r="DH22">
        <f t="shared" ca="1" si="13"/>
        <v>0.10000000000000142</v>
      </c>
      <c r="DI22">
        <f t="shared" ca="1" si="13"/>
        <v>41.900000000000013</v>
      </c>
      <c r="DJ22">
        <f t="shared" ca="1" si="13"/>
        <v>212.29999999999998</v>
      </c>
      <c r="DK22">
        <f t="shared" ca="1" si="13"/>
        <v>352.90000000000003</v>
      </c>
      <c r="DL22">
        <f t="shared" ca="1" si="13"/>
        <v>621</v>
      </c>
    </row>
    <row r="23" spans="1:116" x14ac:dyDescent="0.2">
      <c r="A23" s="13">
        <v>36800</v>
      </c>
      <c r="B23">
        <v>2000</v>
      </c>
      <c r="C23">
        <v>10</v>
      </c>
      <c r="D23" s="21">
        <v>11.916129032258064</v>
      </c>
      <c r="E23" s="21">
        <v>250.70000000000002</v>
      </c>
      <c r="F23" s="21">
        <v>0.10000000000000142</v>
      </c>
      <c r="G23" s="21">
        <v>191.8</v>
      </c>
      <c r="H23" s="21">
        <v>3.2000000000000028</v>
      </c>
      <c r="I23" s="21">
        <v>136.5</v>
      </c>
      <c r="J23" s="21">
        <v>9.9000000000000057</v>
      </c>
      <c r="K23" s="21">
        <v>87.100000000000009</v>
      </c>
      <c r="L23" s="21">
        <v>22.500000000000007</v>
      </c>
      <c r="M23" s="21">
        <v>52.29999999999999</v>
      </c>
      <c r="N23" s="21">
        <v>49.7</v>
      </c>
      <c r="O23" s="21">
        <v>27</v>
      </c>
      <c r="P23" s="21">
        <v>86.4</v>
      </c>
      <c r="Q23" s="21">
        <v>9.6</v>
      </c>
      <c r="R23" s="21">
        <v>131</v>
      </c>
      <c r="T23">
        <v>2017</v>
      </c>
      <c r="U23">
        <f t="shared" ca="1" si="7"/>
        <v>568.60000000000014</v>
      </c>
      <c r="V23">
        <f t="shared" ca="1" si="7"/>
        <v>471.19999999999987</v>
      </c>
      <c r="W23">
        <f t="shared" ca="1" si="7"/>
        <v>541.20000000000005</v>
      </c>
      <c r="X23">
        <f t="shared" ca="1" si="7"/>
        <v>272.09999999999997</v>
      </c>
      <c r="Y23">
        <f t="shared" ca="1" si="7"/>
        <v>200.5</v>
      </c>
      <c r="Z23">
        <f t="shared" ca="1" si="7"/>
        <v>29.300000000000004</v>
      </c>
      <c r="AA23">
        <f t="shared" ca="1" si="7"/>
        <v>0</v>
      </c>
      <c r="AB23">
        <f t="shared" ca="1" si="7"/>
        <v>7.1999999999999993</v>
      </c>
      <c r="AC23">
        <f t="shared" ca="1" si="7"/>
        <v>41.699999999999996</v>
      </c>
      <c r="AD23">
        <f t="shared" ca="1" si="7"/>
        <v>113.30000000000003</v>
      </c>
      <c r="AE23">
        <f t="shared" ca="1" si="7"/>
        <v>387.89999999999992</v>
      </c>
      <c r="AF23">
        <f t="shared" ca="1" si="7"/>
        <v>649.20000000000016</v>
      </c>
      <c r="AH23">
        <v>2017</v>
      </c>
      <c r="AI23">
        <f t="shared" ca="1" si="8"/>
        <v>506.60000000000014</v>
      </c>
      <c r="AJ23">
        <f t="shared" ca="1" si="8"/>
        <v>415.19999999999987</v>
      </c>
      <c r="AK23">
        <f t="shared" ca="1" si="8"/>
        <v>479.2</v>
      </c>
      <c r="AL23">
        <f t="shared" ca="1" si="8"/>
        <v>213</v>
      </c>
      <c r="AM23">
        <f t="shared" ca="1" si="8"/>
        <v>147.99999999999997</v>
      </c>
      <c r="AN23">
        <f t="shared" ca="1" si="8"/>
        <v>8.9000000000000021</v>
      </c>
      <c r="AO23">
        <f t="shared" ca="1" si="8"/>
        <v>0</v>
      </c>
      <c r="AP23">
        <f t="shared" ca="1" si="8"/>
        <v>0</v>
      </c>
      <c r="AQ23">
        <f t="shared" ca="1" si="8"/>
        <v>18.599999999999998</v>
      </c>
      <c r="AR23">
        <f t="shared" ca="1" si="8"/>
        <v>75.2</v>
      </c>
      <c r="AS23">
        <f t="shared" ca="1" si="8"/>
        <v>327.9</v>
      </c>
      <c r="AT23">
        <f t="shared" ca="1" si="8"/>
        <v>587.20000000000005</v>
      </c>
      <c r="AV23">
        <v>2017</v>
      </c>
      <c r="AW23">
        <f t="shared" ca="1" si="9"/>
        <v>444.60000000000008</v>
      </c>
      <c r="AX23">
        <f t="shared" ca="1" si="9"/>
        <v>359.19999999999993</v>
      </c>
      <c r="AY23">
        <f t="shared" ca="1" si="9"/>
        <v>417.20000000000005</v>
      </c>
      <c r="AZ23">
        <f t="shared" ca="1" si="9"/>
        <v>156.79999999999998</v>
      </c>
      <c r="BA23">
        <f t="shared" ca="1" si="9"/>
        <v>98.600000000000009</v>
      </c>
      <c r="BB23">
        <f t="shared" ca="1" si="9"/>
        <v>0</v>
      </c>
      <c r="BC23">
        <f t="shared" ca="1" si="9"/>
        <v>0</v>
      </c>
      <c r="BD23">
        <f t="shared" ca="1" si="9"/>
        <v>0</v>
      </c>
      <c r="BE23">
        <f t="shared" ca="1" si="9"/>
        <v>4.0999999999999996</v>
      </c>
      <c r="BF23">
        <f t="shared" ca="1" si="9"/>
        <v>47.5</v>
      </c>
      <c r="BG23">
        <f t="shared" ca="1" si="9"/>
        <v>267.89999999999998</v>
      </c>
      <c r="BH23">
        <f t="shared" ca="1" si="9"/>
        <v>525.19999999999993</v>
      </c>
      <c r="BJ23">
        <v>2017</v>
      </c>
      <c r="BK23">
        <f t="shared" ca="1" si="10"/>
        <v>382.60000000000008</v>
      </c>
      <c r="BL23">
        <f t="shared" ca="1" si="10"/>
        <v>303.19999999999993</v>
      </c>
      <c r="BM23">
        <f t="shared" ca="1" si="10"/>
        <v>355.20000000000005</v>
      </c>
      <c r="BN23">
        <f t="shared" ca="1" si="10"/>
        <v>107.10000000000002</v>
      </c>
      <c r="BO23">
        <f t="shared" ca="1" si="10"/>
        <v>57.899999999999991</v>
      </c>
      <c r="BP23">
        <f t="shared" ca="1" si="10"/>
        <v>0</v>
      </c>
      <c r="BQ23">
        <f t="shared" ca="1" si="10"/>
        <v>0</v>
      </c>
      <c r="BR23">
        <f t="shared" ca="1" si="10"/>
        <v>0</v>
      </c>
      <c r="BS23">
        <f t="shared" ca="1" si="10"/>
        <v>1</v>
      </c>
      <c r="BT23">
        <f t="shared" ca="1" si="10"/>
        <v>26.3</v>
      </c>
      <c r="BU23">
        <f t="shared" ca="1" si="10"/>
        <v>208.10000000000005</v>
      </c>
      <c r="BV23">
        <f t="shared" ca="1" si="10"/>
        <v>463.20000000000005</v>
      </c>
      <c r="BX23">
        <v>2017</v>
      </c>
      <c r="BY23">
        <f t="shared" ca="1" si="11"/>
        <v>320.59999999999997</v>
      </c>
      <c r="BZ23">
        <f t="shared" ca="1" si="11"/>
        <v>247.7</v>
      </c>
      <c r="CA23">
        <f t="shared" ca="1" si="11"/>
        <v>293.40000000000003</v>
      </c>
      <c r="CB23">
        <f t="shared" ca="1" si="11"/>
        <v>65.800000000000011</v>
      </c>
      <c r="CC23">
        <f t="shared" ca="1" si="11"/>
        <v>25.700000000000003</v>
      </c>
      <c r="CD23">
        <f t="shared" ca="1" si="11"/>
        <v>0</v>
      </c>
      <c r="CE23">
        <f t="shared" ca="1" si="11"/>
        <v>0</v>
      </c>
      <c r="CF23">
        <f t="shared" ca="1" si="11"/>
        <v>0</v>
      </c>
      <c r="CG23">
        <f t="shared" ca="1" si="11"/>
        <v>0</v>
      </c>
      <c r="CH23">
        <f t="shared" ca="1" si="11"/>
        <v>12.3</v>
      </c>
      <c r="CI23">
        <f t="shared" ca="1" si="11"/>
        <v>151.80000000000004</v>
      </c>
      <c r="CJ23">
        <f t="shared" ca="1" si="11"/>
        <v>401.20000000000005</v>
      </c>
      <c r="CL23">
        <v>2017</v>
      </c>
      <c r="CM23">
        <f t="shared" ca="1" si="12"/>
        <v>258.59999999999997</v>
      </c>
      <c r="CN23">
        <f t="shared" ca="1" si="12"/>
        <v>193.8</v>
      </c>
      <c r="CO23">
        <f t="shared" ca="1" si="12"/>
        <v>234.70000000000002</v>
      </c>
      <c r="CP23">
        <f t="shared" ca="1" si="12"/>
        <v>29.499999999999996</v>
      </c>
      <c r="CQ23">
        <f t="shared" ca="1" si="12"/>
        <v>6.8000000000000007</v>
      </c>
      <c r="CR23">
        <f t="shared" ca="1" si="12"/>
        <v>0</v>
      </c>
      <c r="CS23">
        <f t="shared" ca="1" si="12"/>
        <v>0</v>
      </c>
      <c r="CT23">
        <f t="shared" ca="1" si="12"/>
        <v>0</v>
      </c>
      <c r="CU23">
        <f t="shared" ca="1" si="12"/>
        <v>0</v>
      </c>
      <c r="CV23">
        <f t="shared" ca="1" si="12"/>
        <v>2.1000000000000005</v>
      </c>
      <c r="CW23">
        <f t="shared" ca="1" si="12"/>
        <v>99.000000000000014</v>
      </c>
      <c r="CX23">
        <f t="shared" ca="1" si="12"/>
        <v>339.20000000000005</v>
      </c>
      <c r="CZ23">
        <v>2017</v>
      </c>
      <c r="DA23">
        <f t="shared" ca="1" si="13"/>
        <v>630.59999999999991</v>
      </c>
      <c r="DB23">
        <f t="shared" ca="1" si="13"/>
        <v>527.19999999999982</v>
      </c>
      <c r="DC23">
        <f t="shared" ca="1" si="13"/>
        <v>603.20000000000005</v>
      </c>
      <c r="DD23">
        <f t="shared" ca="1" si="13"/>
        <v>332.09999999999991</v>
      </c>
      <c r="DE23">
        <f t="shared" ca="1" si="13"/>
        <v>258.59999999999997</v>
      </c>
      <c r="DF23">
        <f t="shared" ca="1" si="13"/>
        <v>57.4</v>
      </c>
      <c r="DG23">
        <f t="shared" ca="1" si="13"/>
        <v>5.3999999999999986</v>
      </c>
      <c r="DH23">
        <f t="shared" ca="1" si="13"/>
        <v>26.599999999999994</v>
      </c>
      <c r="DI23">
        <f t="shared" ca="1" si="13"/>
        <v>72.199999999999989</v>
      </c>
      <c r="DJ23">
        <f t="shared" ca="1" si="13"/>
        <v>167.79999999999998</v>
      </c>
      <c r="DK23">
        <f t="shared" ca="1" si="13"/>
        <v>447.9</v>
      </c>
      <c r="DL23">
        <f t="shared" ca="1" si="13"/>
        <v>711.20000000000016</v>
      </c>
    </row>
    <row r="24" spans="1:116" x14ac:dyDescent="0.2">
      <c r="A24" s="13">
        <v>36831</v>
      </c>
      <c r="B24">
        <v>2000</v>
      </c>
      <c r="C24">
        <v>11</v>
      </c>
      <c r="D24" s="21">
        <v>4.97</v>
      </c>
      <c r="E24" s="21">
        <v>450.89999999999992</v>
      </c>
      <c r="F24" s="21">
        <v>0</v>
      </c>
      <c r="G24" s="21">
        <v>390.89999999999986</v>
      </c>
      <c r="H24" s="21">
        <v>0</v>
      </c>
      <c r="I24" s="21">
        <v>330.89999999999986</v>
      </c>
      <c r="J24" s="21">
        <v>0</v>
      </c>
      <c r="K24" s="21">
        <v>271.20000000000005</v>
      </c>
      <c r="L24" s="21">
        <v>0.30000000000000071</v>
      </c>
      <c r="M24" s="21">
        <v>213.3</v>
      </c>
      <c r="N24" s="21">
        <v>2.4000000000000004</v>
      </c>
      <c r="O24" s="21">
        <v>159</v>
      </c>
      <c r="P24" s="21">
        <v>8.1000000000000014</v>
      </c>
      <c r="Q24" s="21">
        <v>109.80000000000003</v>
      </c>
      <c r="R24" s="21">
        <v>18.899999999999999</v>
      </c>
      <c r="T24">
        <v>2018</v>
      </c>
      <c r="U24">
        <f t="shared" ca="1" si="7"/>
        <v>680.29999999999984</v>
      </c>
      <c r="V24">
        <f t="shared" ca="1" si="7"/>
        <v>512.09999999999991</v>
      </c>
      <c r="W24">
        <f t="shared" ca="1" si="7"/>
        <v>533.9</v>
      </c>
      <c r="X24">
        <f t="shared" ca="1" si="7"/>
        <v>419.3</v>
      </c>
      <c r="Y24">
        <f t="shared" ca="1" si="7"/>
        <v>127.7</v>
      </c>
      <c r="Z24">
        <f t="shared" ca="1" si="7"/>
        <v>26.9</v>
      </c>
      <c r="AA24">
        <f t="shared" ca="1" si="7"/>
        <v>0</v>
      </c>
      <c r="AB24">
        <f t="shared" ca="1" si="7"/>
        <v>1.3000000000000007</v>
      </c>
      <c r="AC24">
        <f t="shared" ca="1" si="7"/>
        <v>27.800000000000004</v>
      </c>
      <c r="AD24">
        <f t="shared" ca="1" si="7"/>
        <v>237.49999999999997</v>
      </c>
      <c r="AE24">
        <f t="shared" ca="1" si="7"/>
        <v>452.40000000000003</v>
      </c>
      <c r="AF24">
        <f t="shared" ca="1" si="7"/>
        <v>516.00000000000011</v>
      </c>
      <c r="AH24">
        <v>2018</v>
      </c>
      <c r="AI24">
        <f t="shared" ca="1" si="8"/>
        <v>618.29999999999984</v>
      </c>
      <c r="AJ24">
        <f t="shared" ca="1" si="8"/>
        <v>456.1</v>
      </c>
      <c r="AK24">
        <f t="shared" ca="1" si="8"/>
        <v>471.89999999999992</v>
      </c>
      <c r="AL24">
        <f t="shared" ca="1" si="8"/>
        <v>359.3</v>
      </c>
      <c r="AM24">
        <f t="shared" ca="1" si="8"/>
        <v>86</v>
      </c>
      <c r="AN24">
        <f t="shared" ca="1" si="8"/>
        <v>5.0000000000000018</v>
      </c>
      <c r="AO24">
        <f t="shared" ca="1" si="8"/>
        <v>0</v>
      </c>
      <c r="AP24">
        <f t="shared" ca="1" si="8"/>
        <v>0</v>
      </c>
      <c r="AQ24">
        <f t="shared" ca="1" si="8"/>
        <v>11.300000000000002</v>
      </c>
      <c r="AR24">
        <f t="shared" ca="1" si="8"/>
        <v>182.2</v>
      </c>
      <c r="AS24">
        <f t="shared" ca="1" si="8"/>
        <v>392.40000000000003</v>
      </c>
      <c r="AT24">
        <f t="shared" ca="1" si="8"/>
        <v>454.00000000000006</v>
      </c>
      <c r="AV24">
        <v>2018</v>
      </c>
      <c r="AW24">
        <f t="shared" ca="1" si="9"/>
        <v>556.29999999999995</v>
      </c>
      <c r="AX24">
        <f t="shared" ca="1" si="9"/>
        <v>400.1</v>
      </c>
      <c r="AY24">
        <f t="shared" ca="1" si="9"/>
        <v>409.89999999999986</v>
      </c>
      <c r="AZ24">
        <f t="shared" ca="1" si="9"/>
        <v>299.3</v>
      </c>
      <c r="BA24">
        <f t="shared" ca="1" si="9"/>
        <v>50.5</v>
      </c>
      <c r="BB24">
        <f t="shared" ca="1" si="9"/>
        <v>0.60000000000000142</v>
      </c>
      <c r="BC24">
        <f t="shared" ca="1" si="9"/>
        <v>0</v>
      </c>
      <c r="BD24">
        <f t="shared" ca="1" si="9"/>
        <v>0</v>
      </c>
      <c r="BE24">
        <f t="shared" ca="1" si="9"/>
        <v>2.0000000000000018</v>
      </c>
      <c r="BF24">
        <f t="shared" ca="1" si="9"/>
        <v>132.70000000000002</v>
      </c>
      <c r="BG24">
        <f t="shared" ca="1" si="9"/>
        <v>332.40000000000003</v>
      </c>
      <c r="BH24">
        <f t="shared" ca="1" si="9"/>
        <v>392.00000000000006</v>
      </c>
      <c r="BJ24">
        <v>2018</v>
      </c>
      <c r="BK24">
        <f t="shared" ca="1" si="10"/>
        <v>494.3</v>
      </c>
      <c r="BL24">
        <f t="shared" ca="1" si="10"/>
        <v>344.10000000000008</v>
      </c>
      <c r="BM24">
        <f t="shared" ca="1" si="10"/>
        <v>347.89999999999986</v>
      </c>
      <c r="BN24">
        <f t="shared" ca="1" si="10"/>
        <v>239.3</v>
      </c>
      <c r="BO24">
        <f t="shared" ca="1" si="10"/>
        <v>25.199999999999996</v>
      </c>
      <c r="BP24">
        <f t="shared" ca="1" si="10"/>
        <v>0</v>
      </c>
      <c r="BQ24">
        <f t="shared" ca="1" si="10"/>
        <v>0</v>
      </c>
      <c r="BR24">
        <f t="shared" ca="1" si="10"/>
        <v>0</v>
      </c>
      <c r="BS24">
        <f t="shared" ca="1" si="10"/>
        <v>0</v>
      </c>
      <c r="BT24">
        <f t="shared" ca="1" si="10"/>
        <v>88.200000000000031</v>
      </c>
      <c r="BU24">
        <f t="shared" ca="1" si="10"/>
        <v>272.40000000000003</v>
      </c>
      <c r="BV24">
        <f t="shared" ca="1" si="10"/>
        <v>330</v>
      </c>
      <c r="BX24">
        <v>2018</v>
      </c>
      <c r="BY24">
        <f t="shared" ca="1" si="11"/>
        <v>432.5</v>
      </c>
      <c r="BZ24">
        <f t="shared" ca="1" si="11"/>
        <v>288.50000000000006</v>
      </c>
      <c r="CA24">
        <f t="shared" ca="1" si="11"/>
        <v>285.89999999999992</v>
      </c>
      <c r="CB24">
        <f t="shared" ca="1" si="11"/>
        <v>180.8</v>
      </c>
      <c r="CC24">
        <f t="shared" ca="1" si="11"/>
        <v>6.8999999999999986</v>
      </c>
      <c r="CD24">
        <f t="shared" ca="1" si="11"/>
        <v>0</v>
      </c>
      <c r="CE24">
        <f t="shared" ca="1" si="11"/>
        <v>0</v>
      </c>
      <c r="CF24">
        <f t="shared" ca="1" si="11"/>
        <v>0</v>
      </c>
      <c r="CG24">
        <f t="shared" ca="1" si="11"/>
        <v>0</v>
      </c>
      <c r="CH24">
        <f t="shared" ca="1" si="11"/>
        <v>50.199999999999996</v>
      </c>
      <c r="CI24">
        <f t="shared" ca="1" si="11"/>
        <v>214.10000000000002</v>
      </c>
      <c r="CJ24">
        <f t="shared" ca="1" si="11"/>
        <v>267.99999999999994</v>
      </c>
      <c r="CL24">
        <v>2018</v>
      </c>
      <c r="CM24">
        <f t="shared" ca="1" si="12"/>
        <v>372.5</v>
      </c>
      <c r="CN24">
        <f t="shared" ca="1" si="12"/>
        <v>235.5</v>
      </c>
      <c r="CO24">
        <f t="shared" ca="1" si="12"/>
        <v>223.89999999999998</v>
      </c>
      <c r="CP24">
        <f t="shared" ca="1" si="12"/>
        <v>127.50000000000003</v>
      </c>
      <c r="CQ24">
        <f t="shared" ca="1" si="12"/>
        <v>0.69999999999999929</v>
      </c>
      <c r="CR24">
        <f t="shared" ca="1" si="12"/>
        <v>0</v>
      </c>
      <c r="CS24">
        <f t="shared" ca="1" si="12"/>
        <v>0</v>
      </c>
      <c r="CT24">
        <f t="shared" ca="1" si="12"/>
        <v>0</v>
      </c>
      <c r="CU24">
        <f t="shared" ca="1" si="12"/>
        <v>0</v>
      </c>
      <c r="CV24">
        <f t="shared" ca="1" si="12"/>
        <v>20.599999999999994</v>
      </c>
      <c r="CW24">
        <f t="shared" ca="1" si="12"/>
        <v>157.90000000000003</v>
      </c>
      <c r="CX24">
        <f t="shared" ca="1" si="12"/>
        <v>205.99999999999994</v>
      </c>
      <c r="CZ24">
        <v>2018</v>
      </c>
      <c r="DA24">
        <f t="shared" ca="1" si="13"/>
        <v>742.29999999999984</v>
      </c>
      <c r="DB24">
        <f t="shared" ca="1" si="13"/>
        <v>568.1</v>
      </c>
      <c r="DC24">
        <f t="shared" ca="1" si="13"/>
        <v>595.9</v>
      </c>
      <c r="DD24">
        <f t="shared" ca="1" si="13"/>
        <v>479.3</v>
      </c>
      <c r="DE24">
        <f t="shared" ca="1" si="13"/>
        <v>173.79999999999998</v>
      </c>
      <c r="DF24">
        <f t="shared" ca="1" si="13"/>
        <v>64.600000000000009</v>
      </c>
      <c r="DG24">
        <f t="shared" ca="1" si="13"/>
        <v>0.5</v>
      </c>
      <c r="DH24">
        <f t="shared" ca="1" si="13"/>
        <v>5.8000000000000007</v>
      </c>
      <c r="DI24">
        <f t="shared" ca="1" si="13"/>
        <v>57.199999999999996</v>
      </c>
      <c r="DJ24">
        <f t="shared" ca="1" si="13"/>
        <v>295.49999999999989</v>
      </c>
      <c r="DK24">
        <f t="shared" ca="1" si="13"/>
        <v>512.4</v>
      </c>
      <c r="DL24">
        <f t="shared" ca="1" si="13"/>
        <v>578.00000000000011</v>
      </c>
    </row>
    <row r="25" spans="1:116" x14ac:dyDescent="0.2">
      <c r="A25" s="13">
        <v>36861</v>
      </c>
      <c r="B25">
        <v>2000</v>
      </c>
      <c r="C25">
        <v>12</v>
      </c>
      <c r="D25" s="21">
        <v>-5.2774193548387105</v>
      </c>
      <c r="E25" s="21">
        <v>783.6</v>
      </c>
      <c r="F25" s="21">
        <v>0</v>
      </c>
      <c r="G25" s="21">
        <v>721.59999999999991</v>
      </c>
      <c r="H25" s="21">
        <v>0</v>
      </c>
      <c r="I25" s="21">
        <v>659.59999999999991</v>
      </c>
      <c r="J25" s="21">
        <v>0</v>
      </c>
      <c r="K25" s="21">
        <v>597.59999999999991</v>
      </c>
      <c r="L25" s="21">
        <v>0</v>
      </c>
      <c r="M25" s="21">
        <v>535.59999999999991</v>
      </c>
      <c r="N25" s="21">
        <v>0</v>
      </c>
      <c r="O25" s="21">
        <v>473.59999999999997</v>
      </c>
      <c r="P25" s="21">
        <v>0</v>
      </c>
      <c r="Q25" s="21">
        <v>411.60000000000008</v>
      </c>
      <c r="R25" s="21">
        <v>0</v>
      </c>
      <c r="T25">
        <v>2019</v>
      </c>
      <c r="U25">
        <f t="shared" ca="1" si="7"/>
        <v>700</v>
      </c>
      <c r="V25">
        <f t="shared" ca="1" si="7"/>
        <v>571.70000000000016</v>
      </c>
      <c r="W25">
        <f t="shared" ca="1" si="7"/>
        <v>556.49999999999989</v>
      </c>
      <c r="X25">
        <f t="shared" ca="1" si="7"/>
        <v>351.9</v>
      </c>
      <c r="Y25">
        <f t="shared" ca="1" si="7"/>
        <v>215.59999999999997</v>
      </c>
      <c r="Z25">
        <f t="shared" ca="1" si="7"/>
        <v>54.899999999999991</v>
      </c>
      <c r="AA25">
        <f t="shared" ca="1" si="7"/>
        <v>0</v>
      </c>
      <c r="AB25">
        <f t="shared" ca="1" si="7"/>
        <v>1.4000000000000021</v>
      </c>
      <c r="AC25">
        <f t="shared" ca="1" si="7"/>
        <v>21.8</v>
      </c>
      <c r="AD25">
        <f t="shared" ca="1" si="7"/>
        <v>187.00000000000003</v>
      </c>
      <c r="AE25">
        <f t="shared" ca="1" si="7"/>
        <v>464</v>
      </c>
      <c r="AF25">
        <f t="shared" ca="1" si="7"/>
        <v>520.39999999999986</v>
      </c>
      <c r="AH25">
        <v>2019</v>
      </c>
      <c r="AI25">
        <f t="shared" ca="1" si="8"/>
        <v>638</v>
      </c>
      <c r="AJ25">
        <f t="shared" ca="1" si="8"/>
        <v>515.70000000000005</v>
      </c>
      <c r="AK25">
        <f t="shared" ca="1" si="8"/>
        <v>494.49999999999989</v>
      </c>
      <c r="AL25">
        <f t="shared" ca="1" si="8"/>
        <v>291.89999999999998</v>
      </c>
      <c r="AM25">
        <f t="shared" ca="1" si="8"/>
        <v>157.79999999999998</v>
      </c>
      <c r="AN25">
        <f t="shared" ca="1" si="8"/>
        <v>22</v>
      </c>
      <c r="AO25">
        <f t="shared" ca="1" si="8"/>
        <v>0</v>
      </c>
      <c r="AP25">
        <f t="shared" ca="1" si="8"/>
        <v>0</v>
      </c>
      <c r="AQ25">
        <f t="shared" ca="1" si="8"/>
        <v>5.0999999999999996</v>
      </c>
      <c r="AR25">
        <f t="shared" ca="1" si="8"/>
        <v>128.5</v>
      </c>
      <c r="AS25">
        <f t="shared" ca="1" si="8"/>
        <v>403.99999999999994</v>
      </c>
      <c r="AT25">
        <f t="shared" ca="1" si="8"/>
        <v>458.4</v>
      </c>
      <c r="AV25">
        <v>2019</v>
      </c>
      <c r="AW25">
        <f t="shared" ca="1" si="9"/>
        <v>576</v>
      </c>
      <c r="AX25">
        <f t="shared" ca="1" si="9"/>
        <v>459.70000000000005</v>
      </c>
      <c r="AY25">
        <f t="shared" ca="1" si="9"/>
        <v>432.49999999999989</v>
      </c>
      <c r="AZ25">
        <f t="shared" ca="1" si="9"/>
        <v>231.89999999999995</v>
      </c>
      <c r="BA25">
        <f t="shared" ca="1" si="9"/>
        <v>105.80000000000003</v>
      </c>
      <c r="BB25">
        <f t="shared" ca="1" si="9"/>
        <v>4.3999999999999986</v>
      </c>
      <c r="BC25">
        <f t="shared" ca="1" si="9"/>
        <v>0</v>
      </c>
      <c r="BD25">
        <f t="shared" ca="1" si="9"/>
        <v>0</v>
      </c>
      <c r="BE25">
        <f t="shared" ca="1" si="9"/>
        <v>0.30000000000000071</v>
      </c>
      <c r="BF25">
        <f t="shared" ca="1" si="9"/>
        <v>74.100000000000009</v>
      </c>
      <c r="BG25">
        <f t="shared" ca="1" si="9"/>
        <v>343.99999999999994</v>
      </c>
      <c r="BH25">
        <f t="shared" ca="1" si="9"/>
        <v>396.4</v>
      </c>
      <c r="BJ25">
        <v>2019</v>
      </c>
      <c r="BK25">
        <f t="shared" ca="1" si="10"/>
        <v>514</v>
      </c>
      <c r="BL25">
        <f t="shared" ca="1" si="10"/>
        <v>403.70000000000005</v>
      </c>
      <c r="BM25">
        <f t="shared" ca="1" si="10"/>
        <v>370.49999999999989</v>
      </c>
      <c r="BN25">
        <f t="shared" ca="1" si="10"/>
        <v>173.29999999999998</v>
      </c>
      <c r="BO25">
        <f t="shared" ca="1" si="10"/>
        <v>63.5</v>
      </c>
      <c r="BP25">
        <f t="shared" ca="1" si="10"/>
        <v>0.19999999999999929</v>
      </c>
      <c r="BQ25">
        <f t="shared" ca="1" si="10"/>
        <v>0</v>
      </c>
      <c r="BR25">
        <f t="shared" ca="1" si="10"/>
        <v>0</v>
      </c>
      <c r="BS25">
        <f t="shared" ca="1" si="10"/>
        <v>0</v>
      </c>
      <c r="BT25">
        <f t="shared" ca="1" si="10"/>
        <v>32</v>
      </c>
      <c r="BU25">
        <f t="shared" ca="1" si="10"/>
        <v>284</v>
      </c>
      <c r="BV25">
        <f t="shared" ca="1" si="10"/>
        <v>334.40000000000003</v>
      </c>
      <c r="BX25">
        <v>2019</v>
      </c>
      <c r="BY25">
        <f t="shared" ca="1" si="11"/>
        <v>452.00000000000006</v>
      </c>
      <c r="BZ25">
        <f t="shared" ca="1" si="11"/>
        <v>347.70000000000005</v>
      </c>
      <c r="CA25">
        <f t="shared" ca="1" si="11"/>
        <v>308.49999999999994</v>
      </c>
      <c r="CB25">
        <f t="shared" ca="1" si="11"/>
        <v>116.70000000000002</v>
      </c>
      <c r="CC25">
        <f t="shared" ca="1" si="11"/>
        <v>33.1</v>
      </c>
      <c r="CD25">
        <f t="shared" ca="1" si="11"/>
        <v>0</v>
      </c>
      <c r="CE25">
        <f t="shared" ca="1" si="11"/>
        <v>0</v>
      </c>
      <c r="CF25">
        <f t="shared" ca="1" si="11"/>
        <v>0</v>
      </c>
      <c r="CG25">
        <f t="shared" ca="1" si="11"/>
        <v>0</v>
      </c>
      <c r="CH25">
        <f t="shared" ca="1" si="11"/>
        <v>10.4</v>
      </c>
      <c r="CI25">
        <f t="shared" ca="1" si="11"/>
        <v>224.00000000000006</v>
      </c>
      <c r="CJ25">
        <f t="shared" ca="1" si="11"/>
        <v>272.40000000000003</v>
      </c>
      <c r="CL25">
        <v>2019</v>
      </c>
      <c r="CM25">
        <f t="shared" ca="1" si="12"/>
        <v>390.00000000000006</v>
      </c>
      <c r="CN25">
        <f t="shared" ca="1" si="12"/>
        <v>293.70000000000005</v>
      </c>
      <c r="CO25">
        <f t="shared" ca="1" si="12"/>
        <v>246.6</v>
      </c>
      <c r="CP25">
        <f t="shared" ca="1" si="12"/>
        <v>71.400000000000006</v>
      </c>
      <c r="CQ25">
        <f t="shared" ca="1" si="12"/>
        <v>13.399999999999999</v>
      </c>
      <c r="CR25">
        <f t="shared" ca="1" si="12"/>
        <v>0</v>
      </c>
      <c r="CS25">
        <f t="shared" ca="1" si="12"/>
        <v>0</v>
      </c>
      <c r="CT25">
        <f t="shared" ca="1" si="12"/>
        <v>0</v>
      </c>
      <c r="CU25">
        <f t="shared" ca="1" si="12"/>
        <v>0</v>
      </c>
      <c r="CV25">
        <f t="shared" ca="1" si="12"/>
        <v>0.29999999999999982</v>
      </c>
      <c r="CW25">
        <f t="shared" ca="1" si="12"/>
        <v>165.8</v>
      </c>
      <c r="CX25">
        <f t="shared" ca="1" si="12"/>
        <v>210.40000000000006</v>
      </c>
      <c r="CZ25">
        <v>2019</v>
      </c>
      <c r="DA25">
        <f t="shared" ca="1" si="13"/>
        <v>762</v>
      </c>
      <c r="DB25">
        <f t="shared" ca="1" si="13"/>
        <v>627.70000000000005</v>
      </c>
      <c r="DC25">
        <f t="shared" ca="1" si="13"/>
        <v>618.49999999999989</v>
      </c>
      <c r="DD25">
        <f t="shared" ca="1" si="13"/>
        <v>411.9</v>
      </c>
      <c r="DE25">
        <f t="shared" ca="1" si="13"/>
        <v>277.2</v>
      </c>
      <c r="DF25">
        <f t="shared" ca="1" si="13"/>
        <v>96.9</v>
      </c>
      <c r="DG25">
        <f t="shared" ca="1" si="13"/>
        <v>1.4000000000000021</v>
      </c>
      <c r="DH25">
        <f t="shared" ca="1" si="13"/>
        <v>10.700000000000003</v>
      </c>
      <c r="DI25">
        <f t="shared" ca="1" si="13"/>
        <v>58</v>
      </c>
      <c r="DJ25">
        <f t="shared" ca="1" si="13"/>
        <v>247.00000000000003</v>
      </c>
      <c r="DK25">
        <f t="shared" ca="1" si="13"/>
        <v>524</v>
      </c>
      <c r="DL25">
        <f t="shared" ca="1" si="13"/>
        <v>582.39999999999986</v>
      </c>
    </row>
    <row r="26" spans="1:116" ht="15" x14ac:dyDescent="0.25">
      <c r="A26" s="13">
        <v>36892</v>
      </c>
      <c r="B26">
        <v>2001</v>
      </c>
      <c r="C26">
        <v>1</v>
      </c>
      <c r="D26" s="21">
        <v>-2.6870967741935479</v>
      </c>
      <c r="E26" s="21">
        <v>703.30000000000018</v>
      </c>
      <c r="F26" s="21">
        <v>0</v>
      </c>
      <c r="G26" s="21">
        <v>641.30000000000007</v>
      </c>
      <c r="H26" s="21">
        <v>0</v>
      </c>
      <c r="I26" s="21">
        <v>579.30000000000007</v>
      </c>
      <c r="J26" s="21">
        <v>0</v>
      </c>
      <c r="K26" s="21">
        <v>517.29999999999995</v>
      </c>
      <c r="L26" s="21">
        <v>0</v>
      </c>
      <c r="M26" s="21">
        <v>455.3</v>
      </c>
      <c r="N26" s="21">
        <v>0</v>
      </c>
      <c r="O26" s="21">
        <v>393.30000000000007</v>
      </c>
      <c r="P26" s="21">
        <v>0</v>
      </c>
      <c r="Q26" s="21">
        <v>331.30000000000007</v>
      </c>
      <c r="R26" s="21">
        <v>0</v>
      </c>
      <c r="T26" s="59">
        <v>2020</v>
      </c>
      <c r="U26" s="62">
        <f ca="1">MAX(TREND(U$6:U$25,$T$6:$T$25,$T26),0)</f>
        <v>664.8684210526319</v>
      </c>
      <c r="V26" s="62">
        <f t="shared" ref="V26:AF27" ca="1" si="14">MAX(TREND(V$6:V$25,$T$6:$T$25,$T26),0)</f>
        <v>589.99578947368411</v>
      </c>
      <c r="W26" s="62">
        <f t="shared" ca="1" si="14"/>
        <v>540.02157894736865</v>
      </c>
      <c r="X26" s="62">
        <f t="shared" ca="1" si="14"/>
        <v>347.4973684210529</v>
      </c>
      <c r="Y26" s="62">
        <f t="shared" ca="1" si="14"/>
        <v>155.83052631578903</v>
      </c>
      <c r="Z26" s="62">
        <f t="shared" ca="1" si="14"/>
        <v>33.473157894736801</v>
      </c>
      <c r="AA26" s="62">
        <f t="shared" ca="1" si="14"/>
        <v>1.033157894736803</v>
      </c>
      <c r="AB26" s="62">
        <f t="shared" ca="1" si="14"/>
        <v>2.7873684210526299</v>
      </c>
      <c r="AC26" s="62">
        <f t="shared" ca="1" si="14"/>
        <v>33.63736842105277</v>
      </c>
      <c r="AD26" s="62">
        <f t="shared" ca="1" si="14"/>
        <v>179.35947368421057</v>
      </c>
      <c r="AE26" s="62">
        <f t="shared" ca="1" si="14"/>
        <v>402.82157894736883</v>
      </c>
      <c r="AF26" s="62">
        <f t="shared" ca="1" si="14"/>
        <v>523.43947368421141</v>
      </c>
      <c r="AH26" s="59">
        <v>2020</v>
      </c>
      <c r="AI26" s="62">
        <f ca="1">MAX(TREND(AI$6:AI$25,$AH$6:$AH$25,$AH26),0)</f>
        <v>602.86842105263156</v>
      </c>
      <c r="AJ26" s="62">
        <f t="shared" ref="AJ26:AT27" ca="1" si="15">MAX(TREND(AJ$6:AJ$25,$AH$6:$AH$25,$AH26),0)</f>
        <v>533.73263157894735</v>
      </c>
      <c r="AK26" s="62">
        <f t="shared" ca="1" si="15"/>
        <v>478.02157894736865</v>
      </c>
      <c r="AL26" s="62">
        <f t="shared" ca="1" si="15"/>
        <v>287.32894736842081</v>
      </c>
      <c r="AM26" s="62">
        <f t="shared" ca="1" si="15"/>
        <v>108.66947368421074</v>
      </c>
      <c r="AN26" s="62">
        <f t="shared" ca="1" si="15"/>
        <v>10.253157894736773</v>
      </c>
      <c r="AO26" s="62">
        <f t="shared" ca="1" si="15"/>
        <v>3.7368421052633494E-2</v>
      </c>
      <c r="AP26" s="62">
        <f t="shared" ca="1" si="15"/>
        <v>0</v>
      </c>
      <c r="AQ26" s="62">
        <f t="shared" ca="1" si="15"/>
        <v>11.95631578947382</v>
      </c>
      <c r="AR26" s="62">
        <f t="shared" ca="1" si="15"/>
        <v>126.68210526315852</v>
      </c>
      <c r="AS26" s="62">
        <f t="shared" ca="1" si="15"/>
        <v>342.83526315789368</v>
      </c>
      <c r="AT26" s="62">
        <f t="shared" ca="1" si="15"/>
        <v>461.43947368420959</v>
      </c>
      <c r="AV26" s="59">
        <v>2020</v>
      </c>
      <c r="AW26" s="62">
        <f ca="1">MAX(TREND(AW$6:AW$25,$AV$6:$AV$25,$AV26),0)</f>
        <v>540.86842105263145</v>
      </c>
      <c r="AX26" s="62">
        <f t="shared" ref="AX26:BH27" ca="1" si="16">MAX(TREND(AX$6:AX$25,$AV$6:$AV$25,$AV26),0)</f>
        <v>477.46947368421058</v>
      </c>
      <c r="AY26" s="62">
        <f t="shared" ca="1" si="16"/>
        <v>416.04842105263106</v>
      </c>
      <c r="AZ26" s="62">
        <f t="shared" ca="1" si="16"/>
        <v>227.78947368421041</v>
      </c>
      <c r="BA26" s="62">
        <f t="shared" ca="1" si="16"/>
        <v>68.169473684210516</v>
      </c>
      <c r="BB26" s="62">
        <f t="shared" ca="1" si="16"/>
        <v>0.78578947368418994</v>
      </c>
      <c r="BC26" s="62">
        <f t="shared" ca="1" si="16"/>
        <v>0</v>
      </c>
      <c r="BD26" s="62">
        <f t="shared" ca="1" si="16"/>
        <v>0</v>
      </c>
      <c r="BE26" s="62">
        <f t="shared" ca="1" si="16"/>
        <v>1.4799999999999045</v>
      </c>
      <c r="BF26" s="62">
        <f t="shared" ca="1" si="16"/>
        <v>81.982105263157791</v>
      </c>
      <c r="BG26" s="62">
        <f t="shared" ca="1" si="16"/>
        <v>283.54578947368464</v>
      </c>
      <c r="BH26" s="62">
        <f t="shared" ca="1" si="16"/>
        <v>399.35526315789502</v>
      </c>
      <c r="BJ26" s="59">
        <v>2020</v>
      </c>
      <c r="BK26" s="62">
        <f ca="1">MAX(TREND(BK$6:BK$25,$BJ$6:$BJ$25,$BJ26),0)</f>
        <v>478.94210526315783</v>
      </c>
      <c r="BL26" s="62">
        <f t="shared" ref="BL26:BV27" ca="1" si="17">MAX(TREND(BL$6:BL$25,$BJ$6:$BJ$25,$BJ26),0)</f>
        <v>421.20631578947371</v>
      </c>
      <c r="BM26" s="62">
        <f t="shared" ca="1" si="17"/>
        <v>354.40736842105298</v>
      </c>
      <c r="BN26" s="62">
        <f t="shared" ca="1" si="17"/>
        <v>171.06947368421061</v>
      </c>
      <c r="BO26" s="62">
        <f t="shared" ca="1" si="17"/>
        <v>36.737368421052622</v>
      </c>
      <c r="BP26" s="62">
        <f t="shared" ca="1" si="17"/>
        <v>0</v>
      </c>
      <c r="BQ26" s="62">
        <f t="shared" ca="1" si="17"/>
        <v>0</v>
      </c>
      <c r="BR26" s="62">
        <f t="shared" ca="1" si="17"/>
        <v>0</v>
      </c>
      <c r="BS26" s="62">
        <f t="shared" ca="1" si="17"/>
        <v>0</v>
      </c>
      <c r="BT26" s="62">
        <f t="shared" ca="1" si="17"/>
        <v>46.248421052631329</v>
      </c>
      <c r="BU26" s="62">
        <f t="shared" ca="1" si="17"/>
        <v>225.6036842105259</v>
      </c>
      <c r="BV26" s="62">
        <f t="shared" ca="1" si="17"/>
        <v>337.18684210526317</v>
      </c>
      <c r="BX26" s="59">
        <v>2020</v>
      </c>
      <c r="BY26" s="62">
        <f ca="1">MAX(TREND(BY$6:BY$25,$BJ$6:$BJ$25,$BJ26),0)</f>
        <v>417.19999999999993</v>
      </c>
      <c r="BZ26" s="62">
        <f t="shared" ref="BZ26:CJ27" ca="1" si="18">MAX(TREND(BZ$6:BZ$25,$BJ$6:$BJ$25,$BJ26),0)</f>
        <v>365.13157894736833</v>
      </c>
      <c r="CA26" s="62">
        <f t="shared" ca="1" si="18"/>
        <v>293.54157894736863</v>
      </c>
      <c r="CB26" s="62">
        <f t="shared" ca="1" si="18"/>
        <v>119.13947368421043</v>
      </c>
      <c r="CC26" s="62">
        <f t="shared" ca="1" si="18"/>
        <v>14.363157894736844</v>
      </c>
      <c r="CD26" s="62">
        <f t="shared" ca="1" si="18"/>
        <v>0</v>
      </c>
      <c r="CE26" s="62">
        <f t="shared" ca="1" si="18"/>
        <v>0</v>
      </c>
      <c r="CF26" s="62">
        <f t="shared" ca="1" si="18"/>
        <v>0</v>
      </c>
      <c r="CG26" s="62">
        <f t="shared" ca="1" si="18"/>
        <v>0</v>
      </c>
      <c r="CH26" s="62">
        <f t="shared" ca="1" si="18"/>
        <v>21.494210526315783</v>
      </c>
      <c r="CI26" s="62">
        <f t="shared" ca="1" si="18"/>
        <v>171.68842105263229</v>
      </c>
      <c r="CJ26" s="62">
        <f t="shared" ca="1" si="18"/>
        <v>275.29157894736818</v>
      </c>
      <c r="CL26" s="59">
        <v>2020</v>
      </c>
      <c r="CM26" s="62">
        <f ca="1">MAX(TREND(CM$6:CM$25,$BJ$6:$BJ$25,$BJ26),0)</f>
        <v>356.1578947368422</v>
      </c>
      <c r="CN26" s="62">
        <f t="shared" ref="CN26:CX27" ca="1" si="19">MAX(TREND(CN$6:CN$25,$BJ$6:$BJ$25,$BJ26),0)</f>
        <v>310.26736842105277</v>
      </c>
      <c r="CO26" s="62">
        <f t="shared" ca="1" si="19"/>
        <v>235.0773684210526</v>
      </c>
      <c r="CP26" s="62">
        <f t="shared" ca="1" si="19"/>
        <v>73.724210526315801</v>
      </c>
      <c r="CQ26" s="62">
        <f t="shared" ca="1" si="19"/>
        <v>4.005789473684203</v>
      </c>
      <c r="CR26" s="62">
        <f t="shared" ca="1" si="19"/>
        <v>0</v>
      </c>
      <c r="CS26" s="62">
        <f t="shared" ca="1" si="19"/>
        <v>0</v>
      </c>
      <c r="CT26" s="62">
        <f t="shared" ca="1" si="19"/>
        <v>0</v>
      </c>
      <c r="CU26" s="62">
        <f t="shared" ca="1" si="19"/>
        <v>0</v>
      </c>
      <c r="CV26" s="62">
        <f t="shared" ca="1" si="19"/>
        <v>7.7157894736842536</v>
      </c>
      <c r="CW26" s="62">
        <f t="shared" ca="1" si="19"/>
        <v>122.54947368421108</v>
      </c>
      <c r="CX26" s="62">
        <f t="shared" ca="1" si="19"/>
        <v>214.63315789473654</v>
      </c>
      <c r="CZ26" s="59">
        <v>2020</v>
      </c>
      <c r="DA26" s="62">
        <f ca="1">MAX(TREND(DA$6:DA$25,$BJ$6:$BJ$25,$BJ26),0)</f>
        <v>726.86842105263167</v>
      </c>
      <c r="DB26" s="62">
        <f t="shared" ref="DB26:DL27" ca="1" si="20">MAX(TREND(DB$6:DB$25,$BJ$6:$BJ$25,$BJ26),0)</f>
        <v>646.2589473684211</v>
      </c>
      <c r="DC26" s="62">
        <f t="shared" ca="1" si="20"/>
        <v>602.02157894736865</v>
      </c>
      <c r="DD26" s="62">
        <f t="shared" ca="1" si="20"/>
        <v>407.73894736842112</v>
      </c>
      <c r="DE26" s="62">
        <f t="shared" ca="1" si="20"/>
        <v>208.45736842105225</v>
      </c>
      <c r="DF26" s="62">
        <f t="shared" ca="1" si="20"/>
        <v>66.590526315789475</v>
      </c>
      <c r="DG26" s="62">
        <f t="shared" ca="1" si="20"/>
        <v>5.8352631578945875</v>
      </c>
      <c r="DH26" s="62">
        <f t="shared" ca="1" si="20"/>
        <v>13.745789473684212</v>
      </c>
      <c r="DI26" s="62">
        <f t="shared" ca="1" si="20"/>
        <v>68.124210526315892</v>
      </c>
      <c r="DJ26" s="62">
        <f t="shared" ca="1" si="20"/>
        <v>237.75421052631555</v>
      </c>
      <c r="DK26" s="62">
        <f t="shared" ca="1" si="20"/>
        <v>462.82157894736883</v>
      </c>
      <c r="DL26" s="62">
        <f t="shared" ca="1" si="20"/>
        <v>585.4394736842105</v>
      </c>
    </row>
    <row r="27" spans="1:116" ht="15" x14ac:dyDescent="0.25">
      <c r="A27" s="13">
        <v>36923</v>
      </c>
      <c r="B27">
        <v>2001</v>
      </c>
      <c r="C27">
        <v>2</v>
      </c>
      <c r="D27" s="21">
        <v>-1.5678571428571431</v>
      </c>
      <c r="E27" s="21">
        <v>603.9</v>
      </c>
      <c r="F27" s="21">
        <v>0</v>
      </c>
      <c r="G27" s="21">
        <v>547.9</v>
      </c>
      <c r="H27" s="21">
        <v>0</v>
      </c>
      <c r="I27" s="21">
        <v>491.9</v>
      </c>
      <c r="J27" s="21">
        <v>0</v>
      </c>
      <c r="K27" s="21">
        <v>435.9</v>
      </c>
      <c r="L27" s="21">
        <v>0</v>
      </c>
      <c r="M27" s="21">
        <v>379.9</v>
      </c>
      <c r="N27" s="21">
        <v>0</v>
      </c>
      <c r="O27" s="21">
        <v>323.89999999999998</v>
      </c>
      <c r="P27" s="21">
        <v>0</v>
      </c>
      <c r="Q27" s="21">
        <v>267.89999999999998</v>
      </c>
      <c r="R27" s="21">
        <v>0</v>
      </c>
      <c r="T27" s="59">
        <v>2021</v>
      </c>
      <c r="U27" s="62">
        <f ca="1">MAX(TREND(U$6:U$25,$T$6:$T$25,$T27),0)</f>
        <v>665.46541353383486</v>
      </c>
      <c r="V27" s="62">
        <f t="shared" ca="1" si="14"/>
        <v>590.40586466165405</v>
      </c>
      <c r="W27" s="62">
        <f t="shared" ca="1" si="14"/>
        <v>542.09601503759404</v>
      </c>
      <c r="X27" s="62">
        <f t="shared" ca="1" si="14"/>
        <v>348.6190225563912</v>
      </c>
      <c r="Y27" s="62">
        <f t="shared" ca="1" si="14"/>
        <v>154.47390977443592</v>
      </c>
      <c r="Z27" s="62">
        <f t="shared" ca="1" si="14"/>
        <v>33.226315789473631</v>
      </c>
      <c r="AA27" s="62">
        <f t="shared" ca="1" si="14"/>
        <v>0.89774436090220888</v>
      </c>
      <c r="AB27" s="62">
        <f t="shared" ca="1" si="14"/>
        <v>2.7975939849624041</v>
      </c>
      <c r="AC27" s="62">
        <f t="shared" ca="1" si="14"/>
        <v>32.993308270676835</v>
      </c>
      <c r="AD27" s="62">
        <f t="shared" ca="1" si="14"/>
        <v>176.8975187969927</v>
      </c>
      <c r="AE27" s="62">
        <f t="shared" ca="1" si="14"/>
        <v>405.66030075188064</v>
      </c>
      <c r="AF27" s="62">
        <f t="shared" ca="1" si="14"/>
        <v>520.62609022556444</v>
      </c>
      <c r="AH27" s="59">
        <v>2021</v>
      </c>
      <c r="AI27" s="62">
        <f ca="1">MAX(TREND(AI$6:AI$25,$AH$6:$AH$25,$AH27),0)</f>
        <v>603.46541353383452</v>
      </c>
      <c r="AJ27" s="62">
        <f t="shared" ca="1" si="15"/>
        <v>534.16526315789474</v>
      </c>
      <c r="AK27" s="62">
        <f t="shared" ca="1" si="15"/>
        <v>480.09601503759404</v>
      </c>
      <c r="AL27" s="62">
        <f t="shared" ca="1" si="15"/>
        <v>288.37075187969913</v>
      </c>
      <c r="AM27" s="62">
        <f t="shared" ca="1" si="15"/>
        <v>107.69751879699265</v>
      </c>
      <c r="AN27" s="62">
        <f t="shared" ca="1" si="15"/>
        <v>9.8091729323307391</v>
      </c>
      <c r="AO27" s="62">
        <f t="shared" ca="1" si="15"/>
        <v>3.1879699248122506E-2</v>
      </c>
      <c r="AP27" s="62">
        <f t="shared" ca="1" si="15"/>
        <v>0</v>
      </c>
      <c r="AQ27" s="62">
        <f t="shared" ca="1" si="15"/>
        <v>11.426917293233146</v>
      </c>
      <c r="AR27" s="62">
        <f t="shared" ca="1" si="15"/>
        <v>124.46135338345903</v>
      </c>
      <c r="AS27" s="62">
        <f t="shared" ca="1" si="15"/>
        <v>345.67481203007446</v>
      </c>
      <c r="AT27" s="62">
        <f t="shared" ca="1" si="15"/>
        <v>458.62609022556353</v>
      </c>
      <c r="AV27" s="59">
        <v>2021</v>
      </c>
      <c r="AW27" s="62">
        <f ca="1">MAX(TREND(AW$6:AW$25,$AV$6:$AV$25,$AV27),0)</f>
        <v>541.46541353383441</v>
      </c>
      <c r="AX27" s="62">
        <f t="shared" ca="1" si="16"/>
        <v>477.92466165413532</v>
      </c>
      <c r="AY27" s="62">
        <f t="shared" ca="1" si="16"/>
        <v>418.1239849624053</v>
      </c>
      <c r="AZ27" s="62">
        <f t="shared" ca="1" si="16"/>
        <v>228.66751879699223</v>
      </c>
      <c r="BA27" s="62">
        <f t="shared" ca="1" si="16"/>
        <v>67.613233082706756</v>
      </c>
      <c r="BB27" s="62">
        <f t="shared" ca="1" si="16"/>
        <v>0.43015037593977468</v>
      </c>
      <c r="BC27" s="62">
        <f t="shared" ca="1" si="16"/>
        <v>0</v>
      </c>
      <c r="BD27" s="62">
        <f t="shared" ca="1" si="16"/>
        <v>0</v>
      </c>
      <c r="BE27" s="62">
        <f t="shared" ca="1" si="16"/>
        <v>1.0557142857142026</v>
      </c>
      <c r="BF27" s="62">
        <f t="shared" ca="1" si="16"/>
        <v>80.162781954887123</v>
      </c>
      <c r="BG27" s="62">
        <f t="shared" ca="1" si="16"/>
        <v>286.40015037594003</v>
      </c>
      <c r="BH27" s="62">
        <f t="shared" ca="1" si="16"/>
        <v>396.52909774436102</v>
      </c>
      <c r="BJ27" s="59">
        <v>2021</v>
      </c>
      <c r="BK27" s="62">
        <f ca="1">MAX(TREND(BK$6:BK$25,$BJ$6:$BJ$25,$BJ27),0)</f>
        <v>479.53278195488724</v>
      </c>
      <c r="BL27" s="62">
        <f t="shared" ca="1" si="17"/>
        <v>421.68406015037601</v>
      </c>
      <c r="BM27" s="62">
        <f t="shared" ca="1" si="17"/>
        <v>356.48759398496304</v>
      </c>
      <c r="BN27" s="62">
        <f t="shared" ca="1" si="17"/>
        <v>171.77466165413534</v>
      </c>
      <c r="BO27" s="62">
        <f t="shared" ca="1" si="17"/>
        <v>36.57473684210521</v>
      </c>
      <c r="BP27" s="62">
        <f t="shared" ca="1" si="17"/>
        <v>0</v>
      </c>
      <c r="BQ27" s="62">
        <f t="shared" ca="1" si="17"/>
        <v>0</v>
      </c>
      <c r="BR27" s="62">
        <f t="shared" ca="1" si="17"/>
        <v>0</v>
      </c>
      <c r="BS27" s="62">
        <f t="shared" ca="1" si="17"/>
        <v>0</v>
      </c>
      <c r="BT27" s="62">
        <f t="shared" ca="1" si="17"/>
        <v>44.825413533834308</v>
      </c>
      <c r="BU27" s="62">
        <f t="shared" ca="1" si="17"/>
        <v>228.39593984962357</v>
      </c>
      <c r="BV27" s="62">
        <f t="shared" ca="1" si="17"/>
        <v>334.3351127819551</v>
      </c>
      <c r="BX27" s="59">
        <v>2021</v>
      </c>
      <c r="BY27" s="62">
        <f ca="1">MAX(TREND(BY$6:BY$25,$BJ$6:$BJ$25,$BJ27),0)</f>
        <v>417.79000000000008</v>
      </c>
      <c r="BZ27" s="62">
        <f t="shared" ca="1" si="18"/>
        <v>365.64458646616526</v>
      </c>
      <c r="CA27" s="62">
        <f t="shared" ca="1" si="18"/>
        <v>295.59887218045105</v>
      </c>
      <c r="CB27" s="62">
        <f t="shared" ca="1" si="18"/>
        <v>119.65323308270661</v>
      </c>
      <c r="CC27" s="62">
        <f t="shared" ca="1" si="18"/>
        <v>14.279172932330852</v>
      </c>
      <c r="CD27" s="62">
        <f t="shared" ca="1" si="18"/>
        <v>0</v>
      </c>
      <c r="CE27" s="62">
        <f t="shared" ca="1" si="18"/>
        <v>0</v>
      </c>
      <c r="CF27" s="62">
        <f t="shared" ca="1" si="18"/>
        <v>0</v>
      </c>
      <c r="CG27" s="62">
        <f t="shared" ca="1" si="18"/>
        <v>0</v>
      </c>
      <c r="CH27" s="62">
        <f t="shared" ca="1" si="18"/>
        <v>20.514135338346023</v>
      </c>
      <c r="CI27" s="62">
        <f t="shared" ca="1" si="18"/>
        <v>174.41969924812111</v>
      </c>
      <c r="CJ27" s="62">
        <f t="shared" ca="1" si="18"/>
        <v>272.41744360902248</v>
      </c>
      <c r="CL27" s="59">
        <v>2021</v>
      </c>
      <c r="CM27" s="62">
        <f ca="1">MAX(TREND(CM$6:CM$25,$BJ$6:$BJ$25,$BJ27),0)</f>
        <v>356.76436090225582</v>
      </c>
      <c r="CN27" s="62">
        <f t="shared" ca="1" si="19"/>
        <v>310.8718796992481</v>
      </c>
      <c r="CO27" s="62">
        <f t="shared" ca="1" si="19"/>
        <v>237.10045112781927</v>
      </c>
      <c r="CP27" s="62">
        <f t="shared" ca="1" si="19"/>
        <v>74.075563909774473</v>
      </c>
      <c r="CQ27" s="62">
        <f t="shared" ca="1" si="19"/>
        <v>3.9758646616541284</v>
      </c>
      <c r="CR27" s="62">
        <f t="shared" ca="1" si="19"/>
        <v>0</v>
      </c>
      <c r="CS27" s="62">
        <f t="shared" ca="1" si="19"/>
        <v>0</v>
      </c>
      <c r="CT27" s="62">
        <f t="shared" ca="1" si="19"/>
        <v>0</v>
      </c>
      <c r="CU27" s="62">
        <f t="shared" ca="1" si="19"/>
        <v>0</v>
      </c>
      <c r="CV27" s="62">
        <f t="shared" ca="1" si="19"/>
        <v>7.217293233082728</v>
      </c>
      <c r="CW27" s="62">
        <f t="shared" ca="1" si="19"/>
        <v>125.04037593984958</v>
      </c>
      <c r="CX27" s="62">
        <f t="shared" ca="1" si="19"/>
        <v>211.7577443609016</v>
      </c>
      <c r="CZ27" s="59">
        <v>2021</v>
      </c>
      <c r="DA27" s="62">
        <f ca="1">MAX(TREND(DA$6:DA$25,$BJ$6:$BJ$25,$BJ27),0)</f>
        <v>727.46541353383464</v>
      </c>
      <c r="DB27" s="62">
        <f t="shared" ca="1" si="20"/>
        <v>646.64646616541359</v>
      </c>
      <c r="DC27" s="62">
        <f t="shared" ca="1" si="20"/>
        <v>604.09601503759404</v>
      </c>
      <c r="DD27" s="62">
        <f t="shared" ca="1" si="20"/>
        <v>408.90360902255634</v>
      </c>
      <c r="DE27" s="62">
        <f t="shared" ca="1" si="20"/>
        <v>206.81759398496206</v>
      </c>
      <c r="DF27" s="62">
        <f t="shared" ca="1" si="20"/>
        <v>66.471052631578942</v>
      </c>
      <c r="DG27" s="62">
        <f t="shared" ca="1" si="20"/>
        <v>5.0519548872177893</v>
      </c>
      <c r="DH27" s="62">
        <f t="shared" ca="1" si="20"/>
        <v>13.701578947368418</v>
      </c>
      <c r="DI27" s="62">
        <f t="shared" ca="1" si="20"/>
        <v>67.301278195488749</v>
      </c>
      <c r="DJ27" s="62">
        <f t="shared" ca="1" si="20"/>
        <v>235.24413533834559</v>
      </c>
      <c r="DK27" s="62">
        <f t="shared" ca="1" si="20"/>
        <v>465.66030075188064</v>
      </c>
      <c r="DL27" s="62">
        <f t="shared" ca="1" si="20"/>
        <v>582.62609022556444</v>
      </c>
    </row>
    <row r="28" spans="1:116" x14ac:dyDescent="0.2">
      <c r="A28" s="13">
        <v>36951</v>
      </c>
      <c r="B28">
        <v>2001</v>
      </c>
      <c r="C28">
        <v>3</v>
      </c>
      <c r="D28" s="21">
        <v>0.42580645161290331</v>
      </c>
      <c r="E28" s="21">
        <v>606.79999999999995</v>
      </c>
      <c r="F28" s="21">
        <v>0</v>
      </c>
      <c r="G28" s="21">
        <v>544.79999999999984</v>
      </c>
      <c r="H28" s="21">
        <v>0</v>
      </c>
      <c r="I28" s="21">
        <v>482.79999999999984</v>
      </c>
      <c r="J28" s="21">
        <v>0</v>
      </c>
      <c r="K28" s="21">
        <v>420.7999999999999</v>
      </c>
      <c r="L28" s="21">
        <v>0</v>
      </c>
      <c r="M28" s="21">
        <v>358.79999999999995</v>
      </c>
      <c r="N28" s="21">
        <v>0</v>
      </c>
      <c r="O28" s="21">
        <v>296.7999999999999</v>
      </c>
      <c r="P28" s="21">
        <v>0</v>
      </c>
      <c r="Q28" s="21">
        <v>234.79999999999995</v>
      </c>
      <c r="R28" s="21">
        <v>0</v>
      </c>
    </row>
    <row r="29" spans="1:116" x14ac:dyDescent="0.2">
      <c r="A29" s="13">
        <v>36982</v>
      </c>
      <c r="B29">
        <v>2001</v>
      </c>
      <c r="C29">
        <v>4</v>
      </c>
      <c r="D29" s="21">
        <v>7.3733333333333322</v>
      </c>
      <c r="E29" s="21">
        <v>378.8</v>
      </c>
      <c r="F29" s="21">
        <v>0</v>
      </c>
      <c r="G29" s="21">
        <v>318.8</v>
      </c>
      <c r="H29" s="21">
        <v>0</v>
      </c>
      <c r="I29" s="21">
        <v>258.8</v>
      </c>
      <c r="J29" s="21">
        <v>0</v>
      </c>
      <c r="K29" s="21">
        <v>201.60000000000002</v>
      </c>
      <c r="L29" s="21">
        <v>2.7999999999999989</v>
      </c>
      <c r="M29" s="21">
        <v>149.5</v>
      </c>
      <c r="N29" s="21">
        <v>10.7</v>
      </c>
      <c r="O29" s="21">
        <v>103</v>
      </c>
      <c r="P29" s="21">
        <v>24.2</v>
      </c>
      <c r="Q29" s="21">
        <v>59.999999999999993</v>
      </c>
      <c r="R29" s="21">
        <v>41.2</v>
      </c>
      <c r="T29" s="1" t="s">
        <v>100</v>
      </c>
      <c r="U29" s="21">
        <f ca="1">AVERAGE(U16:U25)</f>
        <v>663.1400000000001</v>
      </c>
      <c r="V29" s="21">
        <f t="shared" ref="V29:AE29" ca="1" si="21">AVERAGE(V16:V25)</f>
        <v>586.24999999999989</v>
      </c>
      <c r="W29" s="21">
        <f t="shared" ca="1" si="21"/>
        <v>518.29</v>
      </c>
      <c r="X29" s="21">
        <f t="shared" ca="1" si="21"/>
        <v>338.79</v>
      </c>
      <c r="Y29" s="21">
        <f t="shared" ca="1" si="21"/>
        <v>157.91</v>
      </c>
      <c r="Z29" s="21">
        <f t="shared" ca="1" si="21"/>
        <v>33.909999999999997</v>
      </c>
      <c r="AA29" s="21">
        <f t="shared" ca="1" si="21"/>
        <v>1.5200000000000005</v>
      </c>
      <c r="AB29" s="21">
        <f t="shared" ca="1" si="21"/>
        <v>2.2600000000000002</v>
      </c>
      <c r="AC29" s="21">
        <f t="shared" ca="1" si="21"/>
        <v>41.980000000000004</v>
      </c>
      <c r="AD29" s="21">
        <f t="shared" ca="1" si="21"/>
        <v>191.17000000000002</v>
      </c>
      <c r="AE29" s="21">
        <f t="shared" ca="1" si="21"/>
        <v>384.19000000000005</v>
      </c>
      <c r="AF29" s="21">
        <f ca="1">AVERAGE(AF16:AF25)</f>
        <v>537.64999999999986</v>
      </c>
      <c r="AH29" s="1" t="s">
        <v>100</v>
      </c>
      <c r="AI29">
        <f ca="1">AVERAGE(AI16:AI25)</f>
        <v>601.1400000000001</v>
      </c>
      <c r="AJ29">
        <f t="shared" ref="AJ29:AT29" ca="1" si="22">AVERAGE(AJ16:AJ25)</f>
        <v>529.85</v>
      </c>
      <c r="AK29">
        <f t="shared" ca="1" si="22"/>
        <v>456.28999999999996</v>
      </c>
      <c r="AL29">
        <f t="shared" ca="1" si="22"/>
        <v>278.95999999999998</v>
      </c>
      <c r="AM29">
        <f t="shared" ca="1" si="22"/>
        <v>110</v>
      </c>
      <c r="AN29">
        <f t="shared" ca="1" si="22"/>
        <v>12.13</v>
      </c>
      <c r="AO29">
        <f t="shared" ca="1" si="22"/>
        <v>9.0000000000000038E-2</v>
      </c>
      <c r="AP29">
        <f t="shared" ca="1" si="22"/>
        <v>0.05</v>
      </c>
      <c r="AQ29">
        <f t="shared" ca="1" si="22"/>
        <v>17.91</v>
      </c>
      <c r="AR29">
        <f t="shared" ca="1" si="22"/>
        <v>136.97999999999999</v>
      </c>
      <c r="AS29">
        <f t="shared" ca="1" si="22"/>
        <v>324.2</v>
      </c>
      <c r="AT29">
        <f t="shared" ca="1" si="22"/>
        <v>475.65</v>
      </c>
      <c r="AV29" s="1" t="s">
        <v>100</v>
      </c>
      <c r="AW29">
        <f ca="1">AVERAGE(AW16:AW25)</f>
        <v>539.1400000000001</v>
      </c>
      <c r="AX29">
        <f t="shared" ref="AX29:BH29" ca="1" si="23">AVERAGE(AX16:AX25)</f>
        <v>473.45</v>
      </c>
      <c r="AY29">
        <f t="shared" ca="1" si="23"/>
        <v>394.31999999999988</v>
      </c>
      <c r="AZ29">
        <f t="shared" ca="1" si="23"/>
        <v>220.23999999999995</v>
      </c>
      <c r="BA29">
        <f t="shared" ca="1" si="23"/>
        <v>68.61</v>
      </c>
      <c r="BB29">
        <f t="shared" ca="1" si="23"/>
        <v>2.7299999999999995</v>
      </c>
      <c r="BC29">
        <f t="shared" ca="1" si="23"/>
        <v>0</v>
      </c>
      <c r="BD29">
        <f t="shared" ca="1" si="23"/>
        <v>0</v>
      </c>
      <c r="BE29">
        <f t="shared" ca="1" si="23"/>
        <v>5.2099999999999991</v>
      </c>
      <c r="BF29">
        <f t="shared" ca="1" si="23"/>
        <v>90.66</v>
      </c>
      <c r="BG29">
        <f t="shared" ca="1" si="23"/>
        <v>264.88</v>
      </c>
      <c r="BH29">
        <f t="shared" ca="1" si="23"/>
        <v>413.65</v>
      </c>
      <c r="BJ29" s="1" t="s">
        <v>100</v>
      </c>
      <c r="BK29">
        <f ca="1">AVERAGE(BK16:BK25)</f>
        <v>477.14</v>
      </c>
      <c r="BL29">
        <f t="shared" ref="BL29:BV29" ca="1" si="24">AVERAGE(BL16:BL25)</f>
        <v>417.05</v>
      </c>
      <c r="BM29">
        <f t="shared" ca="1" si="24"/>
        <v>332.70999999999992</v>
      </c>
      <c r="BN29">
        <f t="shared" ca="1" si="24"/>
        <v>164.53999999999996</v>
      </c>
      <c r="BO29">
        <f t="shared" ca="1" si="24"/>
        <v>35.92</v>
      </c>
      <c r="BP29">
        <f t="shared" ca="1" si="24"/>
        <v>0.37999999999999989</v>
      </c>
      <c r="BQ29">
        <f t="shared" ca="1" si="24"/>
        <v>0</v>
      </c>
      <c r="BR29">
        <f t="shared" ca="1" si="24"/>
        <v>0</v>
      </c>
      <c r="BS29">
        <f t="shared" ca="1" si="24"/>
        <v>0.49000000000000005</v>
      </c>
      <c r="BT29">
        <f t="shared" ca="1" si="24"/>
        <v>53.33000000000002</v>
      </c>
      <c r="BU29">
        <f t="shared" ca="1" si="24"/>
        <v>207.66000000000003</v>
      </c>
      <c r="BV29">
        <f t="shared" ca="1" si="24"/>
        <v>351.65000000000003</v>
      </c>
      <c r="BX29" s="1" t="s">
        <v>100</v>
      </c>
      <c r="BY29">
        <f ca="1">AVERAGE(BY16:BY25)</f>
        <v>415.27</v>
      </c>
      <c r="BZ29">
        <f t="shared" ref="BZ29:CJ29" ca="1" si="25">AVERAGE(BZ16:BZ25)</f>
        <v>360.76000000000005</v>
      </c>
      <c r="CA29">
        <f t="shared" ca="1" si="25"/>
        <v>272.31</v>
      </c>
      <c r="CB29">
        <f t="shared" ca="1" si="25"/>
        <v>113.89000000000001</v>
      </c>
      <c r="CC29">
        <f t="shared" ca="1" si="25"/>
        <v>14.26</v>
      </c>
      <c r="CD29">
        <f t="shared" ca="1" si="25"/>
        <v>0</v>
      </c>
      <c r="CE29">
        <f t="shared" ca="1" si="25"/>
        <v>0</v>
      </c>
      <c r="CF29">
        <f t="shared" ca="1" si="25"/>
        <v>0</v>
      </c>
      <c r="CG29">
        <f t="shared" ca="1" si="25"/>
        <v>0</v>
      </c>
      <c r="CH29">
        <f t="shared" ca="1" si="25"/>
        <v>26.119999999999997</v>
      </c>
      <c r="CI29">
        <f t="shared" ca="1" si="25"/>
        <v>154.68</v>
      </c>
      <c r="CJ29">
        <f t="shared" ca="1" si="25"/>
        <v>290.00000000000006</v>
      </c>
      <c r="CL29" s="1" t="s">
        <v>100</v>
      </c>
      <c r="CM29">
        <f ca="1">AVERAGE(CM16:CM25)</f>
        <v>353.99999999999994</v>
      </c>
      <c r="CN29">
        <f t="shared" ref="CN29:CX29" ca="1" si="26">AVERAGE(CN16:CN25)</f>
        <v>305.34000000000003</v>
      </c>
      <c r="CO29">
        <f t="shared" ca="1" si="26"/>
        <v>214.84</v>
      </c>
      <c r="CP29">
        <f t="shared" ca="1" si="26"/>
        <v>69.55</v>
      </c>
      <c r="CQ29">
        <f t="shared" ca="1" si="26"/>
        <v>4</v>
      </c>
      <c r="CR29">
        <f t="shared" ca="1" si="26"/>
        <v>0</v>
      </c>
      <c r="CS29">
        <f t="shared" ca="1" si="26"/>
        <v>0</v>
      </c>
      <c r="CT29">
        <f t="shared" ca="1" si="26"/>
        <v>0</v>
      </c>
      <c r="CU29">
        <f t="shared" ca="1" si="26"/>
        <v>0</v>
      </c>
      <c r="CV29">
        <f t="shared" ca="1" si="26"/>
        <v>9.889999999999997</v>
      </c>
      <c r="CW29">
        <f t="shared" ca="1" si="26"/>
        <v>107.46999999999998</v>
      </c>
      <c r="CX29">
        <f t="shared" ca="1" si="26"/>
        <v>229.61999999999998</v>
      </c>
      <c r="CZ29" s="1" t="s">
        <v>100</v>
      </c>
      <c r="DA29">
        <f ca="1">AVERAGE(DA16:DA25)</f>
        <v>725.1400000000001</v>
      </c>
      <c r="DB29">
        <f t="shared" ref="DB29:DL29" ca="1" si="27">AVERAGE(DB16:DB25)</f>
        <v>642.65</v>
      </c>
      <c r="DC29">
        <f t="shared" ca="1" si="27"/>
        <v>580.29</v>
      </c>
      <c r="DD29">
        <f t="shared" ca="1" si="27"/>
        <v>398.79</v>
      </c>
      <c r="DE29">
        <f t="shared" ca="1" si="27"/>
        <v>211.22999999999996</v>
      </c>
      <c r="DF29">
        <f t="shared" ca="1" si="27"/>
        <v>66.309999999999988</v>
      </c>
      <c r="DG29">
        <f t="shared" ca="1" si="27"/>
        <v>9.01</v>
      </c>
      <c r="DH29">
        <f t="shared" ca="1" si="27"/>
        <v>12.549999999999997</v>
      </c>
      <c r="DI29">
        <f t="shared" ca="1" si="27"/>
        <v>78.429999999999993</v>
      </c>
      <c r="DJ29">
        <f t="shared" ca="1" si="27"/>
        <v>250.08999999999997</v>
      </c>
      <c r="DK29">
        <f t="shared" ca="1" si="27"/>
        <v>444.18999999999994</v>
      </c>
      <c r="DL29">
        <f t="shared" ca="1" si="27"/>
        <v>599.64999999999986</v>
      </c>
    </row>
    <row r="30" spans="1:116" x14ac:dyDescent="0.2">
      <c r="A30" s="13">
        <v>37012</v>
      </c>
      <c r="B30">
        <v>2001</v>
      </c>
      <c r="C30">
        <v>5</v>
      </c>
      <c r="D30" s="21">
        <v>13.483870967741934</v>
      </c>
      <c r="E30" s="21">
        <v>206.50000000000003</v>
      </c>
      <c r="F30" s="21">
        <v>4.5</v>
      </c>
      <c r="G30" s="21">
        <v>149.69999999999999</v>
      </c>
      <c r="H30" s="21">
        <v>9.6999999999999993</v>
      </c>
      <c r="I30" s="21">
        <v>100.6</v>
      </c>
      <c r="J30" s="21">
        <v>22.599999999999998</v>
      </c>
      <c r="K30" s="21">
        <v>55</v>
      </c>
      <c r="L30" s="21">
        <v>39</v>
      </c>
      <c r="M30" s="21">
        <v>17.200000000000003</v>
      </c>
      <c r="N30" s="21">
        <v>63.199999999999989</v>
      </c>
      <c r="O30" s="21">
        <v>2.6000000000000014</v>
      </c>
      <c r="P30" s="21">
        <v>110.60000000000001</v>
      </c>
      <c r="Q30" s="21">
        <v>0</v>
      </c>
      <c r="R30" s="21">
        <v>169.99999999999994</v>
      </c>
      <c r="T30"/>
      <c r="U30"/>
    </row>
    <row r="31" spans="1:116" x14ac:dyDescent="0.2">
      <c r="A31" s="13">
        <v>37043</v>
      </c>
      <c r="B31">
        <v>2001</v>
      </c>
      <c r="C31">
        <v>6</v>
      </c>
      <c r="D31" s="21">
        <v>19.193333333333335</v>
      </c>
      <c r="E31" s="21">
        <v>64.700000000000017</v>
      </c>
      <c r="F31" s="21">
        <v>40.5</v>
      </c>
      <c r="G31" s="21">
        <v>35.4</v>
      </c>
      <c r="H31" s="21">
        <v>71.2</v>
      </c>
      <c r="I31" s="21">
        <v>16.7</v>
      </c>
      <c r="J31" s="21">
        <v>112.5</v>
      </c>
      <c r="K31" s="21">
        <v>5.6999999999999993</v>
      </c>
      <c r="L31" s="21">
        <v>161.50000000000003</v>
      </c>
      <c r="M31" s="21">
        <v>0.69999999999999929</v>
      </c>
      <c r="N31" s="21">
        <v>216.49999999999997</v>
      </c>
      <c r="O31" s="21">
        <v>0</v>
      </c>
      <c r="P31" s="21">
        <v>275.79999999999995</v>
      </c>
      <c r="Q31" s="21">
        <v>0</v>
      </c>
      <c r="R31" s="21">
        <v>335.79999999999995</v>
      </c>
      <c r="T31" s="56" t="s">
        <v>36</v>
      </c>
      <c r="U31" s="57" t="s">
        <v>54</v>
      </c>
      <c r="V31" s="57" t="s">
        <v>55</v>
      </c>
      <c r="W31" s="57" t="s">
        <v>56</v>
      </c>
      <c r="X31" s="57" t="s">
        <v>57</v>
      </c>
      <c r="Y31" s="57" t="s">
        <v>58</v>
      </c>
      <c r="Z31" s="57" t="s">
        <v>97</v>
      </c>
      <c r="AA31" s="57" t="s">
        <v>98</v>
      </c>
      <c r="AB31" s="58" t="s">
        <v>99</v>
      </c>
      <c r="AC31" s="58" t="s">
        <v>62</v>
      </c>
      <c r="AD31" s="58" t="s">
        <v>63</v>
      </c>
      <c r="AE31" s="58" t="s">
        <v>64</v>
      </c>
      <c r="AF31" s="58" t="s">
        <v>65</v>
      </c>
      <c r="AH31" s="56" t="s">
        <v>38</v>
      </c>
      <c r="AI31" s="57" t="s">
        <v>54</v>
      </c>
      <c r="AJ31" s="57" t="s">
        <v>55</v>
      </c>
      <c r="AK31" s="57" t="s">
        <v>56</v>
      </c>
      <c r="AL31" s="57" t="s">
        <v>57</v>
      </c>
      <c r="AM31" s="57" t="s">
        <v>58</v>
      </c>
      <c r="AN31" s="57" t="s">
        <v>97</v>
      </c>
      <c r="AO31" s="57" t="s">
        <v>98</v>
      </c>
      <c r="AP31" s="58" t="s">
        <v>99</v>
      </c>
      <c r="AQ31" s="58" t="s">
        <v>62</v>
      </c>
      <c r="AR31" s="58" t="s">
        <v>63</v>
      </c>
      <c r="AS31" s="58" t="s">
        <v>64</v>
      </c>
      <c r="AT31" s="58" t="s">
        <v>65</v>
      </c>
      <c r="AV31" s="56" t="s">
        <v>40</v>
      </c>
      <c r="AW31" s="57" t="s">
        <v>54</v>
      </c>
      <c r="AX31" s="57" t="s">
        <v>55</v>
      </c>
      <c r="AY31" s="57" t="s">
        <v>56</v>
      </c>
      <c r="AZ31" s="57" t="s">
        <v>57</v>
      </c>
      <c r="BA31" s="57" t="s">
        <v>58</v>
      </c>
      <c r="BB31" s="57" t="s">
        <v>97</v>
      </c>
      <c r="BC31" s="57" t="s">
        <v>98</v>
      </c>
      <c r="BD31" s="58" t="s">
        <v>99</v>
      </c>
      <c r="BE31" s="58" t="s">
        <v>62</v>
      </c>
      <c r="BF31" s="58" t="s">
        <v>63</v>
      </c>
      <c r="BG31" s="58" t="s">
        <v>64</v>
      </c>
      <c r="BH31" s="58" t="s">
        <v>65</v>
      </c>
      <c r="BJ31" s="56" t="s">
        <v>42</v>
      </c>
      <c r="BK31" s="57" t="s">
        <v>54</v>
      </c>
      <c r="BL31" s="57" t="s">
        <v>55</v>
      </c>
      <c r="BM31" s="57" t="s">
        <v>56</v>
      </c>
      <c r="BN31" s="57" t="s">
        <v>57</v>
      </c>
      <c r="BO31" s="57" t="s">
        <v>58</v>
      </c>
      <c r="BP31" s="57" t="s">
        <v>97</v>
      </c>
      <c r="BQ31" s="57" t="s">
        <v>98</v>
      </c>
      <c r="BR31" s="58" t="s">
        <v>99</v>
      </c>
      <c r="BS31" s="58" t="s">
        <v>62</v>
      </c>
      <c r="BT31" s="58" t="s">
        <v>63</v>
      </c>
      <c r="BU31" s="58" t="s">
        <v>64</v>
      </c>
      <c r="BV31" s="58" t="s">
        <v>65</v>
      </c>
      <c r="BX31" s="56" t="s">
        <v>179</v>
      </c>
      <c r="BY31" s="57" t="s">
        <v>54</v>
      </c>
      <c r="BZ31" s="57" t="s">
        <v>55</v>
      </c>
      <c r="CA31" s="57" t="s">
        <v>56</v>
      </c>
      <c r="CB31" s="57" t="s">
        <v>57</v>
      </c>
      <c r="CC31" s="57" t="s">
        <v>58</v>
      </c>
      <c r="CD31" s="57" t="s">
        <v>97</v>
      </c>
      <c r="CE31" s="57" t="s">
        <v>98</v>
      </c>
      <c r="CF31" s="58" t="s">
        <v>99</v>
      </c>
      <c r="CG31" s="58" t="s">
        <v>62</v>
      </c>
      <c r="CH31" s="58" t="s">
        <v>63</v>
      </c>
      <c r="CI31" s="58" t="s">
        <v>64</v>
      </c>
      <c r="CJ31" s="58" t="s">
        <v>65</v>
      </c>
      <c r="CL31" s="56" t="s">
        <v>181</v>
      </c>
      <c r="CM31" s="57" t="s">
        <v>54</v>
      </c>
      <c r="CN31" s="57" t="s">
        <v>55</v>
      </c>
      <c r="CO31" s="57" t="s">
        <v>56</v>
      </c>
      <c r="CP31" s="57" t="s">
        <v>57</v>
      </c>
      <c r="CQ31" s="57" t="s">
        <v>58</v>
      </c>
      <c r="CR31" s="57" t="s">
        <v>97</v>
      </c>
      <c r="CS31" s="57" t="s">
        <v>98</v>
      </c>
      <c r="CT31" s="58" t="s">
        <v>99</v>
      </c>
      <c r="CU31" s="58" t="s">
        <v>62</v>
      </c>
      <c r="CV31" s="58" t="s">
        <v>63</v>
      </c>
      <c r="CW31" s="58" t="s">
        <v>64</v>
      </c>
      <c r="CX31" s="58" t="s">
        <v>65</v>
      </c>
      <c r="CZ31" s="56" t="s">
        <v>177</v>
      </c>
      <c r="DA31" s="57" t="s">
        <v>54</v>
      </c>
      <c r="DB31" s="57" t="s">
        <v>55</v>
      </c>
      <c r="DC31" s="57" t="s">
        <v>56</v>
      </c>
      <c r="DD31" s="57" t="s">
        <v>57</v>
      </c>
      <c r="DE31" s="57" t="s">
        <v>58</v>
      </c>
      <c r="DF31" s="57" t="s">
        <v>97</v>
      </c>
      <c r="DG31" s="57" t="s">
        <v>98</v>
      </c>
      <c r="DH31" s="58" t="s">
        <v>99</v>
      </c>
      <c r="DI31" s="58" t="s">
        <v>62</v>
      </c>
      <c r="DJ31" s="58" t="s">
        <v>63</v>
      </c>
      <c r="DK31" s="58" t="s">
        <v>64</v>
      </c>
      <c r="DL31" s="58" t="s">
        <v>65</v>
      </c>
    </row>
    <row r="32" spans="1:116" x14ac:dyDescent="0.2">
      <c r="A32" s="13">
        <v>37073</v>
      </c>
      <c r="B32">
        <v>2001</v>
      </c>
      <c r="C32">
        <v>7</v>
      </c>
      <c r="D32" s="21">
        <v>20.319354838709678</v>
      </c>
      <c r="E32" s="21">
        <v>31.500000000000004</v>
      </c>
      <c r="F32" s="21">
        <v>41.399999999999991</v>
      </c>
      <c r="G32" s="21">
        <v>6.4999999999999982</v>
      </c>
      <c r="H32" s="21">
        <v>78.399999999999991</v>
      </c>
      <c r="I32" s="21">
        <v>0.90000000000000036</v>
      </c>
      <c r="J32" s="21">
        <v>134.79999999999995</v>
      </c>
      <c r="K32" s="21">
        <v>0</v>
      </c>
      <c r="L32" s="21">
        <v>195.9</v>
      </c>
      <c r="M32" s="21">
        <v>0</v>
      </c>
      <c r="N32" s="21">
        <v>257.90000000000003</v>
      </c>
      <c r="O32" s="21">
        <v>0</v>
      </c>
      <c r="P32" s="21">
        <v>319.90000000000003</v>
      </c>
      <c r="Q32" s="21">
        <v>0</v>
      </c>
      <c r="R32" s="21">
        <v>381.90000000000003</v>
      </c>
      <c r="T32">
        <v>1999</v>
      </c>
      <c r="U32" s="21">
        <f ca="1">OFFSET($H$2,(ROW()-32)*12+COLUMN()-21,0)</f>
        <v>0</v>
      </c>
      <c r="V32" s="21">
        <f t="shared" ref="V32:AF47" ca="1" si="28">OFFSET($H$2,(ROW()-32)*12+COLUMN()-21,0)</f>
        <v>0</v>
      </c>
      <c r="W32" s="21">
        <f t="shared" ca="1" si="28"/>
        <v>0</v>
      </c>
      <c r="X32" s="21">
        <f t="shared" ca="1" si="28"/>
        <v>0</v>
      </c>
      <c r="Y32" s="21">
        <f t="shared" ca="1" si="28"/>
        <v>14.899999999999999</v>
      </c>
      <c r="Z32" s="21">
        <f t="shared" ca="1" si="28"/>
        <v>69.55</v>
      </c>
      <c r="AA32" s="21">
        <f t="shared" ca="1" si="28"/>
        <v>183.2</v>
      </c>
      <c r="AB32" s="21">
        <f t="shared" ca="1" si="28"/>
        <v>73.400000000000006</v>
      </c>
      <c r="AC32" s="21">
        <f t="shared" ca="1" si="28"/>
        <v>49.699999999999989</v>
      </c>
      <c r="AD32" s="21">
        <f t="shared" ca="1" si="28"/>
        <v>0.19999999999999929</v>
      </c>
      <c r="AE32" s="21">
        <f t="shared" ca="1" si="28"/>
        <v>0</v>
      </c>
      <c r="AF32" s="21">
        <f t="shared" ca="1" si="28"/>
        <v>0</v>
      </c>
      <c r="AH32">
        <v>1999</v>
      </c>
      <c r="AI32" s="21">
        <f ca="1">OFFSET($J$2,(ROW()-32)*12+COLUMN()-35,0)</f>
        <v>0</v>
      </c>
      <c r="AJ32" s="21">
        <f t="shared" ref="AJ32:AT47" ca="1" si="29">OFFSET($J$2,(ROW()-32)*12+COLUMN()-35,0)</f>
        <v>0</v>
      </c>
      <c r="AK32" s="21">
        <f t="shared" ca="1" si="29"/>
        <v>0</v>
      </c>
      <c r="AL32" s="21">
        <f t="shared" ca="1" si="29"/>
        <v>0</v>
      </c>
      <c r="AM32" s="21">
        <f t="shared" ca="1" si="29"/>
        <v>25.799999999999997</v>
      </c>
      <c r="AN32" s="21">
        <f t="shared" ca="1" si="29"/>
        <v>111.35</v>
      </c>
      <c r="AO32" s="21">
        <f t="shared" ca="1" si="29"/>
        <v>245.10000000000002</v>
      </c>
      <c r="AP32" s="21">
        <f t="shared" ca="1" si="29"/>
        <v>129.89999999999995</v>
      </c>
      <c r="AQ32" s="21">
        <f t="shared" ca="1" si="29"/>
        <v>90.299999999999969</v>
      </c>
      <c r="AR32" s="21">
        <f t="shared" ca="1" si="29"/>
        <v>3.8000000000000007</v>
      </c>
      <c r="AS32" s="21">
        <f t="shared" ca="1" si="29"/>
        <v>0</v>
      </c>
      <c r="AT32" s="21">
        <f t="shared" ca="1" si="29"/>
        <v>0</v>
      </c>
      <c r="AV32">
        <v>1999</v>
      </c>
      <c r="AW32" s="21">
        <f ca="1">OFFSET($L$2,(ROW()-32)*12+COLUMN()-49,0)</f>
        <v>0</v>
      </c>
      <c r="AX32" s="21">
        <f t="shared" ref="AX32:BH47" ca="1" si="30">OFFSET($L$2,(ROW()-32)*12+COLUMN()-49,0)</f>
        <v>0</v>
      </c>
      <c r="AY32" s="21">
        <f t="shared" ca="1" si="30"/>
        <v>0.30000000000000071</v>
      </c>
      <c r="AZ32" s="21">
        <f t="shared" ca="1" si="30"/>
        <v>0</v>
      </c>
      <c r="BA32" s="21">
        <f t="shared" ca="1" si="30"/>
        <v>46.29999999999999</v>
      </c>
      <c r="BB32" s="21">
        <f t="shared" ca="1" si="30"/>
        <v>163.15</v>
      </c>
      <c r="BC32" s="21">
        <f t="shared" ca="1" si="30"/>
        <v>307.10000000000002</v>
      </c>
      <c r="BD32" s="21">
        <f t="shared" ca="1" si="30"/>
        <v>191.29999999999995</v>
      </c>
      <c r="BE32" s="21">
        <f t="shared" ca="1" si="30"/>
        <v>140.39999999999998</v>
      </c>
      <c r="BF32" s="21">
        <f t="shared" ca="1" si="30"/>
        <v>10.5</v>
      </c>
      <c r="BG32" s="21">
        <f t="shared" ca="1" si="30"/>
        <v>1.9000000000000004</v>
      </c>
      <c r="BH32" s="21">
        <f t="shared" ca="1" si="30"/>
        <v>0</v>
      </c>
      <c r="BJ32">
        <v>1999</v>
      </c>
      <c r="BK32" s="21">
        <f ca="1">OFFSET($N$2,(ROW()-32)*12+COLUMN()-63,0)</f>
        <v>0</v>
      </c>
      <c r="BL32" s="21">
        <f t="shared" ref="BL32:BV47" ca="1" si="31">OFFSET($N$2,(ROW()-32)*12+COLUMN()-63,0)</f>
        <v>0</v>
      </c>
      <c r="BM32" s="21">
        <f t="shared" ca="1" si="31"/>
        <v>2.3000000000000007</v>
      </c>
      <c r="BN32" s="21">
        <f t="shared" ca="1" si="31"/>
        <v>0.69999999999999929</v>
      </c>
      <c r="BO32" s="21">
        <f t="shared" ca="1" si="31"/>
        <v>82.800000000000011</v>
      </c>
      <c r="BP32" s="21">
        <f t="shared" ca="1" si="31"/>
        <v>221.65000000000003</v>
      </c>
      <c r="BQ32" s="21">
        <f t="shared" ca="1" si="31"/>
        <v>369.10000000000014</v>
      </c>
      <c r="BR32" s="21">
        <f t="shared" ca="1" si="31"/>
        <v>253.29999999999998</v>
      </c>
      <c r="BS32" s="21">
        <f t="shared" ca="1" si="31"/>
        <v>196.30000000000004</v>
      </c>
      <c r="BT32" s="21">
        <f t="shared" ca="1" si="31"/>
        <v>24.7</v>
      </c>
      <c r="BU32" s="21">
        <f t="shared" ca="1" si="31"/>
        <v>4.4000000000000004</v>
      </c>
      <c r="BV32" s="21">
        <f t="shared" ca="1" si="31"/>
        <v>0</v>
      </c>
      <c r="BX32">
        <v>1999</v>
      </c>
      <c r="BY32" s="21">
        <f ca="1">OFFSET($P$2,(ROW()-32)*12+COLUMN()-77,0)</f>
        <v>0</v>
      </c>
      <c r="BZ32" s="21">
        <f t="shared" ref="BZ32:CJ47" ca="1" si="32">OFFSET($P$2,(ROW()-32)*12+COLUMN()-77,0)</f>
        <v>0</v>
      </c>
      <c r="CA32" s="21">
        <f t="shared" ca="1" si="32"/>
        <v>4.3000000000000007</v>
      </c>
      <c r="CB32" s="21">
        <f t="shared" ca="1" si="32"/>
        <v>8.6</v>
      </c>
      <c r="CC32" s="21">
        <f t="shared" ca="1" si="32"/>
        <v>133.70000000000002</v>
      </c>
      <c r="CD32" s="21">
        <f t="shared" ca="1" si="32"/>
        <v>281.64999999999998</v>
      </c>
      <c r="CE32" s="21">
        <f t="shared" ca="1" si="32"/>
        <v>431.10000000000008</v>
      </c>
      <c r="CF32" s="21">
        <f t="shared" ca="1" si="32"/>
        <v>315.3</v>
      </c>
      <c r="CG32" s="21">
        <f t="shared" ca="1" si="32"/>
        <v>255.30000000000004</v>
      </c>
      <c r="CH32" s="21">
        <f t="shared" ca="1" si="32"/>
        <v>51.400000000000006</v>
      </c>
      <c r="CI32" s="21">
        <f t="shared" ca="1" si="32"/>
        <v>14.5</v>
      </c>
      <c r="CJ32" s="21">
        <f t="shared" ca="1" si="32"/>
        <v>3.1000000000000014</v>
      </c>
      <c r="CL32">
        <v>1999</v>
      </c>
      <c r="CM32" s="21">
        <f ca="1">OFFSET($R$2,(ROW()-32)*12+COLUMN()-91,0)</f>
        <v>0</v>
      </c>
      <c r="CN32" s="21">
        <f t="shared" ref="CN32:CX47" ca="1" si="33">OFFSET($R$2,(ROW()-32)*12+COLUMN()-91,0)</f>
        <v>0</v>
      </c>
      <c r="CO32" s="21">
        <f t="shared" ca="1" si="33"/>
        <v>8.0000000000000018</v>
      </c>
      <c r="CP32" s="21">
        <f t="shared" ca="1" si="33"/>
        <v>27.099999999999994</v>
      </c>
      <c r="CQ32" s="21">
        <f t="shared" ca="1" si="33"/>
        <v>195.49999999999997</v>
      </c>
      <c r="CR32" s="21">
        <f t="shared" ca="1" si="33"/>
        <v>341.65</v>
      </c>
      <c r="CS32" s="21">
        <f t="shared" ca="1" si="33"/>
        <v>493.10000000000008</v>
      </c>
      <c r="CT32" s="21">
        <f t="shared" ca="1" si="33"/>
        <v>377.3</v>
      </c>
      <c r="CU32" s="21">
        <f t="shared" ca="1" si="33"/>
        <v>315.3</v>
      </c>
      <c r="CV32" s="21">
        <f t="shared" ca="1" si="33"/>
        <v>91.59999999999998</v>
      </c>
      <c r="CW32" s="21">
        <f t="shared" ca="1" si="33"/>
        <v>37.4</v>
      </c>
      <c r="CX32" s="21">
        <f t="shared" ca="1" si="33"/>
        <v>9.1000000000000014</v>
      </c>
      <c r="CZ32">
        <v>1999</v>
      </c>
      <c r="DA32" s="21">
        <f ca="1">OFFSET($F$2,(ROW()-32)*12+COLUMN()-105,0)</f>
        <v>0</v>
      </c>
      <c r="DB32" s="21">
        <f t="shared" ref="DB32:DL47" ca="1" si="34">OFFSET($F$2,(ROW()-32)*12+COLUMN()-105,0)</f>
        <v>0</v>
      </c>
      <c r="DC32" s="21">
        <f t="shared" ca="1" si="34"/>
        <v>0</v>
      </c>
      <c r="DD32" s="21">
        <f t="shared" ca="1" si="34"/>
        <v>0</v>
      </c>
      <c r="DE32" s="21">
        <f t="shared" ca="1" si="34"/>
        <v>6.0999999999999979</v>
      </c>
      <c r="DF32" s="21">
        <f t="shared" ca="1" si="34"/>
        <v>39.050000000000004</v>
      </c>
      <c r="DG32" s="21">
        <f t="shared" ca="1" si="34"/>
        <v>125.7</v>
      </c>
      <c r="DH32" s="21">
        <f t="shared" ca="1" si="34"/>
        <v>31.3</v>
      </c>
      <c r="DI32" s="21">
        <f t="shared" ca="1" si="34"/>
        <v>24.099999999999998</v>
      </c>
      <c r="DJ32" s="21">
        <f t="shared" ca="1" si="34"/>
        <v>0</v>
      </c>
      <c r="DK32" s="21">
        <f t="shared" ca="1" si="34"/>
        <v>0</v>
      </c>
      <c r="DL32" s="21">
        <f t="shared" ca="1" si="34"/>
        <v>0</v>
      </c>
    </row>
    <row r="33" spans="1:116" x14ac:dyDescent="0.2">
      <c r="A33" s="13">
        <v>37104</v>
      </c>
      <c r="B33">
        <v>2001</v>
      </c>
      <c r="C33">
        <v>8</v>
      </c>
      <c r="D33" s="21">
        <v>22.819354838709682</v>
      </c>
      <c r="E33" s="21">
        <v>3.6000000000000014</v>
      </c>
      <c r="F33" s="21">
        <v>91</v>
      </c>
      <c r="G33" s="21">
        <v>0</v>
      </c>
      <c r="H33" s="21">
        <v>149.39999999999998</v>
      </c>
      <c r="I33" s="21">
        <v>0</v>
      </c>
      <c r="J33" s="21">
        <v>211.39999999999998</v>
      </c>
      <c r="K33" s="21">
        <v>0</v>
      </c>
      <c r="L33" s="21">
        <v>273.39999999999998</v>
      </c>
      <c r="M33" s="21">
        <v>0</v>
      </c>
      <c r="N33" s="21">
        <v>335.4</v>
      </c>
      <c r="O33" s="21">
        <v>0</v>
      </c>
      <c r="P33" s="21">
        <v>397.4</v>
      </c>
      <c r="Q33" s="21">
        <v>0</v>
      </c>
      <c r="R33" s="21">
        <v>459.40000000000003</v>
      </c>
      <c r="T33">
        <v>2000</v>
      </c>
      <c r="U33" s="21">
        <f t="shared" ref="U33:AF52" ca="1" si="35">OFFSET($H$2,(ROW()-32)*12+COLUMN()-21,0)</f>
        <v>0</v>
      </c>
      <c r="V33" s="21">
        <f t="shared" ca="1" si="28"/>
        <v>0</v>
      </c>
      <c r="W33" s="21">
        <f t="shared" ca="1" si="28"/>
        <v>0</v>
      </c>
      <c r="X33" s="21">
        <f t="shared" ca="1" si="28"/>
        <v>0</v>
      </c>
      <c r="Y33" s="21">
        <f t="shared" ca="1" si="28"/>
        <v>20.700000000000003</v>
      </c>
      <c r="Z33" s="21">
        <f t="shared" ca="1" si="28"/>
        <v>36.1</v>
      </c>
      <c r="AA33" s="21">
        <f t="shared" ca="1" si="28"/>
        <v>64.90000000000002</v>
      </c>
      <c r="AB33" s="21">
        <f t="shared" ca="1" si="28"/>
        <v>95.6</v>
      </c>
      <c r="AC33" s="21">
        <f t="shared" ca="1" si="28"/>
        <v>37.6</v>
      </c>
      <c r="AD33" s="21">
        <f t="shared" ca="1" si="28"/>
        <v>3.2000000000000028</v>
      </c>
      <c r="AE33" s="21">
        <f t="shared" ca="1" si="28"/>
        <v>0</v>
      </c>
      <c r="AF33" s="21">
        <f t="shared" ca="1" si="28"/>
        <v>0</v>
      </c>
      <c r="AH33">
        <v>2000</v>
      </c>
      <c r="AI33" s="21">
        <f t="shared" ref="AI33:AT52" ca="1" si="36">OFFSET($J$2,(ROW()-32)*12+COLUMN()-35,0)</f>
        <v>0</v>
      </c>
      <c r="AJ33" s="21">
        <f t="shared" ca="1" si="29"/>
        <v>0</v>
      </c>
      <c r="AK33" s="21">
        <f t="shared" ca="1" si="29"/>
        <v>0</v>
      </c>
      <c r="AL33" s="21">
        <f t="shared" ca="1" si="29"/>
        <v>0.60000000000000142</v>
      </c>
      <c r="AM33" s="21">
        <f t="shared" ca="1" si="29"/>
        <v>34.800000000000004</v>
      </c>
      <c r="AN33" s="21">
        <f t="shared" ca="1" si="29"/>
        <v>75.099999999999994</v>
      </c>
      <c r="AO33" s="21">
        <f t="shared" ca="1" si="29"/>
        <v>123.60000000000002</v>
      </c>
      <c r="AP33" s="21">
        <f t="shared" ca="1" si="29"/>
        <v>152.30000000000001</v>
      </c>
      <c r="AQ33" s="21">
        <f t="shared" ca="1" si="29"/>
        <v>64.300000000000011</v>
      </c>
      <c r="AR33" s="21">
        <f t="shared" ca="1" si="29"/>
        <v>9.9000000000000057</v>
      </c>
      <c r="AS33" s="21">
        <f t="shared" ca="1" si="29"/>
        <v>0</v>
      </c>
      <c r="AT33" s="21">
        <f t="shared" ca="1" si="29"/>
        <v>0</v>
      </c>
      <c r="AV33">
        <v>2000</v>
      </c>
      <c r="AW33" s="21">
        <f t="shared" ref="AW33:BH52" ca="1" si="37">OFFSET($L$2,(ROW()-32)*12+COLUMN()-49,0)</f>
        <v>0</v>
      </c>
      <c r="AX33" s="21">
        <f t="shared" ca="1" si="30"/>
        <v>0</v>
      </c>
      <c r="AY33" s="21">
        <f t="shared" ca="1" si="30"/>
        <v>0</v>
      </c>
      <c r="AZ33" s="21">
        <f t="shared" ca="1" si="30"/>
        <v>2.6000000000000014</v>
      </c>
      <c r="BA33" s="21">
        <f t="shared" ca="1" si="30"/>
        <v>54.1</v>
      </c>
      <c r="BB33" s="21">
        <f t="shared" ca="1" si="30"/>
        <v>121.4</v>
      </c>
      <c r="BC33" s="21">
        <f t="shared" ca="1" si="30"/>
        <v>185.6</v>
      </c>
      <c r="BD33" s="21">
        <f t="shared" ca="1" si="30"/>
        <v>213.60000000000002</v>
      </c>
      <c r="BE33" s="21">
        <f t="shared" ca="1" si="30"/>
        <v>101.50000000000001</v>
      </c>
      <c r="BF33" s="21">
        <f t="shared" ca="1" si="30"/>
        <v>22.500000000000007</v>
      </c>
      <c r="BG33" s="21">
        <f t="shared" ca="1" si="30"/>
        <v>0.30000000000000071</v>
      </c>
      <c r="BH33" s="21">
        <f t="shared" ca="1" si="30"/>
        <v>0</v>
      </c>
      <c r="BJ33">
        <v>2000</v>
      </c>
      <c r="BK33" s="21">
        <f t="shared" ref="BK33:BV52" ca="1" si="38">OFFSET($N$2,(ROW()-32)*12+COLUMN()-63,0)</f>
        <v>0</v>
      </c>
      <c r="BL33" s="21">
        <f t="shared" ca="1" si="31"/>
        <v>0</v>
      </c>
      <c r="BM33" s="21">
        <f t="shared" ca="1" si="31"/>
        <v>0.30000000000000071</v>
      </c>
      <c r="BN33" s="21">
        <f t="shared" ca="1" si="31"/>
        <v>4.6000000000000014</v>
      </c>
      <c r="BO33" s="21">
        <f t="shared" ca="1" si="31"/>
        <v>80.599999999999994</v>
      </c>
      <c r="BP33" s="21">
        <f t="shared" ca="1" si="31"/>
        <v>171.8</v>
      </c>
      <c r="BQ33" s="21">
        <f t="shared" ca="1" si="31"/>
        <v>247.59999999999997</v>
      </c>
      <c r="BR33" s="21">
        <f t="shared" ca="1" si="31"/>
        <v>275.60000000000008</v>
      </c>
      <c r="BS33" s="21">
        <f t="shared" ca="1" si="31"/>
        <v>147.6</v>
      </c>
      <c r="BT33" s="21">
        <f t="shared" ca="1" si="31"/>
        <v>49.7</v>
      </c>
      <c r="BU33" s="21">
        <f t="shared" ca="1" si="31"/>
        <v>2.4000000000000004</v>
      </c>
      <c r="BV33" s="21">
        <f t="shared" ca="1" si="31"/>
        <v>0</v>
      </c>
      <c r="BX33">
        <v>2000</v>
      </c>
      <c r="BY33" s="21">
        <f t="shared" ref="BY33:CJ52" ca="1" si="39">OFFSET($P$2,(ROW()-32)*12+COLUMN()-77,0)</f>
        <v>0</v>
      </c>
      <c r="BZ33" s="21">
        <f t="shared" ca="1" si="32"/>
        <v>0</v>
      </c>
      <c r="CA33" s="21">
        <f t="shared" ca="1" si="32"/>
        <v>4</v>
      </c>
      <c r="CB33" s="21">
        <f t="shared" ca="1" si="32"/>
        <v>11.400000000000002</v>
      </c>
      <c r="CC33" s="21">
        <f t="shared" ca="1" si="32"/>
        <v>124</v>
      </c>
      <c r="CD33" s="21">
        <f t="shared" ca="1" si="32"/>
        <v>230.3</v>
      </c>
      <c r="CE33" s="21">
        <f t="shared" ca="1" si="32"/>
        <v>309.60000000000008</v>
      </c>
      <c r="CF33" s="21">
        <f t="shared" ca="1" si="32"/>
        <v>337.60000000000008</v>
      </c>
      <c r="CG33" s="21">
        <f t="shared" ca="1" si="32"/>
        <v>199.79999999999995</v>
      </c>
      <c r="CH33" s="21">
        <f t="shared" ca="1" si="32"/>
        <v>86.4</v>
      </c>
      <c r="CI33" s="21">
        <f t="shared" ca="1" si="32"/>
        <v>8.1000000000000014</v>
      </c>
      <c r="CJ33" s="21">
        <f t="shared" ca="1" si="32"/>
        <v>0</v>
      </c>
      <c r="CL33">
        <v>2000</v>
      </c>
      <c r="CM33" s="21">
        <f t="shared" ref="CM33:CX52" ca="1" si="40">OFFSET($R$2,(ROW()-32)*12+COLUMN()-91,0)</f>
        <v>0</v>
      </c>
      <c r="CN33" s="21">
        <f t="shared" ca="1" si="33"/>
        <v>2.1000000000000014</v>
      </c>
      <c r="CO33" s="21">
        <f t="shared" ca="1" si="33"/>
        <v>11.299999999999999</v>
      </c>
      <c r="CP33" s="21">
        <f t="shared" ca="1" si="33"/>
        <v>27.700000000000003</v>
      </c>
      <c r="CQ33" s="21">
        <f t="shared" ca="1" si="33"/>
        <v>178.6</v>
      </c>
      <c r="CR33" s="21">
        <f t="shared" ca="1" si="33"/>
        <v>290.29999999999995</v>
      </c>
      <c r="CS33" s="21">
        <f t="shared" ca="1" si="33"/>
        <v>371.60000000000014</v>
      </c>
      <c r="CT33" s="21">
        <f t="shared" ca="1" si="33"/>
        <v>399.60000000000014</v>
      </c>
      <c r="CU33" s="21">
        <f t="shared" ca="1" si="33"/>
        <v>256.3</v>
      </c>
      <c r="CV33" s="21">
        <f t="shared" ca="1" si="33"/>
        <v>131</v>
      </c>
      <c r="CW33" s="21">
        <f t="shared" ca="1" si="33"/>
        <v>18.899999999999999</v>
      </c>
      <c r="CX33" s="21">
        <f t="shared" ca="1" si="33"/>
        <v>0</v>
      </c>
      <c r="CZ33">
        <v>2000</v>
      </c>
      <c r="DA33" s="21">
        <f t="shared" ref="DA33:DL52" ca="1" si="41">OFFSET($F$2,(ROW()-32)*12+COLUMN()-105,0)</f>
        <v>0</v>
      </c>
      <c r="DB33" s="21">
        <f t="shared" ca="1" si="34"/>
        <v>0</v>
      </c>
      <c r="DC33" s="21">
        <f t="shared" ca="1" si="34"/>
        <v>0</v>
      </c>
      <c r="DD33" s="21">
        <f t="shared" ca="1" si="34"/>
        <v>0</v>
      </c>
      <c r="DE33" s="21">
        <f t="shared" ca="1" si="34"/>
        <v>10.700000000000003</v>
      </c>
      <c r="DF33" s="21">
        <f t="shared" ca="1" si="34"/>
        <v>12.8</v>
      </c>
      <c r="DG33" s="21">
        <f t="shared" ca="1" si="34"/>
        <v>21.400000000000009</v>
      </c>
      <c r="DH33" s="21">
        <f t="shared" ca="1" si="34"/>
        <v>47.5</v>
      </c>
      <c r="DI33" s="21">
        <f t="shared" ca="1" si="34"/>
        <v>18.400000000000002</v>
      </c>
      <c r="DJ33" s="21">
        <f t="shared" ca="1" si="34"/>
        <v>0.10000000000000142</v>
      </c>
      <c r="DK33" s="21">
        <f t="shared" ca="1" si="34"/>
        <v>0</v>
      </c>
      <c r="DL33" s="21">
        <f t="shared" ca="1" si="34"/>
        <v>0</v>
      </c>
    </row>
    <row r="34" spans="1:116" x14ac:dyDescent="0.2">
      <c r="A34" s="13">
        <v>37135</v>
      </c>
      <c r="B34">
        <v>2001</v>
      </c>
      <c r="C34">
        <v>9</v>
      </c>
      <c r="D34" s="21">
        <v>17.316666666666666</v>
      </c>
      <c r="E34" s="21">
        <v>100.80000000000001</v>
      </c>
      <c r="F34" s="21">
        <v>20.299999999999997</v>
      </c>
      <c r="G34" s="21">
        <v>56.9</v>
      </c>
      <c r="H34" s="21">
        <v>36.399999999999991</v>
      </c>
      <c r="I34" s="21">
        <v>30.4</v>
      </c>
      <c r="J34" s="21">
        <v>69.900000000000006</v>
      </c>
      <c r="K34" s="21">
        <v>13.4</v>
      </c>
      <c r="L34" s="21">
        <v>112.9</v>
      </c>
      <c r="M34" s="21">
        <v>5.4</v>
      </c>
      <c r="N34" s="21">
        <v>164.89999999999998</v>
      </c>
      <c r="O34" s="21">
        <v>1.1999999999999993</v>
      </c>
      <c r="P34" s="21">
        <v>220.69999999999996</v>
      </c>
      <c r="Q34" s="21">
        <v>0</v>
      </c>
      <c r="R34" s="21">
        <v>279.5</v>
      </c>
      <c r="T34">
        <v>2001</v>
      </c>
      <c r="U34" s="21">
        <f t="shared" ca="1" si="35"/>
        <v>0</v>
      </c>
      <c r="V34" s="21">
        <f t="shared" ca="1" si="28"/>
        <v>0</v>
      </c>
      <c r="W34" s="21">
        <f t="shared" ca="1" si="28"/>
        <v>0</v>
      </c>
      <c r="X34" s="21">
        <f t="shared" ca="1" si="28"/>
        <v>0</v>
      </c>
      <c r="Y34" s="21">
        <f t="shared" ca="1" si="28"/>
        <v>9.6999999999999993</v>
      </c>
      <c r="Z34" s="21">
        <f t="shared" ca="1" si="28"/>
        <v>71.2</v>
      </c>
      <c r="AA34" s="21">
        <f t="shared" ca="1" si="28"/>
        <v>78.399999999999991</v>
      </c>
      <c r="AB34" s="21">
        <f t="shared" ca="1" si="28"/>
        <v>149.39999999999998</v>
      </c>
      <c r="AC34" s="21">
        <f t="shared" ca="1" si="28"/>
        <v>36.399999999999991</v>
      </c>
      <c r="AD34" s="21">
        <f t="shared" ca="1" si="28"/>
        <v>2.8999999999999986</v>
      </c>
      <c r="AE34" s="21">
        <f t="shared" ca="1" si="28"/>
        <v>0</v>
      </c>
      <c r="AF34" s="21">
        <f t="shared" ca="1" si="28"/>
        <v>0</v>
      </c>
      <c r="AH34">
        <v>2001</v>
      </c>
      <c r="AI34" s="21">
        <f t="shared" ca="1" si="36"/>
        <v>0</v>
      </c>
      <c r="AJ34" s="21">
        <f t="shared" ca="1" si="29"/>
        <v>0</v>
      </c>
      <c r="AK34" s="21">
        <f t="shared" ca="1" si="29"/>
        <v>0</v>
      </c>
      <c r="AL34" s="21">
        <f t="shared" ca="1" si="29"/>
        <v>0</v>
      </c>
      <c r="AM34" s="21">
        <f t="shared" ca="1" si="29"/>
        <v>22.599999999999998</v>
      </c>
      <c r="AN34" s="21">
        <f t="shared" ca="1" si="29"/>
        <v>112.5</v>
      </c>
      <c r="AO34" s="21">
        <f t="shared" ca="1" si="29"/>
        <v>134.79999999999995</v>
      </c>
      <c r="AP34" s="21">
        <f t="shared" ca="1" si="29"/>
        <v>211.39999999999998</v>
      </c>
      <c r="AQ34" s="21">
        <f t="shared" ca="1" si="29"/>
        <v>69.900000000000006</v>
      </c>
      <c r="AR34" s="21">
        <f t="shared" ca="1" si="29"/>
        <v>10.599999999999998</v>
      </c>
      <c r="AS34" s="21">
        <f t="shared" ca="1" si="29"/>
        <v>0</v>
      </c>
      <c r="AT34" s="21">
        <f t="shared" ca="1" si="29"/>
        <v>0</v>
      </c>
      <c r="AV34">
        <v>2001</v>
      </c>
      <c r="AW34" s="21">
        <f t="shared" ca="1" si="37"/>
        <v>0</v>
      </c>
      <c r="AX34" s="21">
        <f t="shared" ca="1" si="30"/>
        <v>0</v>
      </c>
      <c r="AY34" s="21">
        <f t="shared" ca="1" si="30"/>
        <v>0</v>
      </c>
      <c r="AZ34" s="21">
        <f t="shared" ca="1" si="30"/>
        <v>2.7999999999999989</v>
      </c>
      <c r="BA34" s="21">
        <f t="shared" ca="1" si="30"/>
        <v>39</v>
      </c>
      <c r="BB34" s="21">
        <f t="shared" ca="1" si="30"/>
        <v>161.50000000000003</v>
      </c>
      <c r="BC34" s="21">
        <f t="shared" ca="1" si="30"/>
        <v>195.9</v>
      </c>
      <c r="BD34" s="21">
        <f t="shared" ca="1" si="30"/>
        <v>273.39999999999998</v>
      </c>
      <c r="BE34" s="21">
        <f t="shared" ca="1" si="30"/>
        <v>112.9</v>
      </c>
      <c r="BF34" s="21">
        <f t="shared" ca="1" si="30"/>
        <v>27.4</v>
      </c>
      <c r="BG34" s="21">
        <f t="shared" ca="1" si="30"/>
        <v>1.3000000000000007</v>
      </c>
      <c r="BH34" s="21">
        <f t="shared" ca="1" si="30"/>
        <v>1</v>
      </c>
      <c r="BJ34">
        <v>2001</v>
      </c>
      <c r="BK34" s="21">
        <f t="shared" ca="1" si="38"/>
        <v>0</v>
      </c>
      <c r="BL34" s="21">
        <f t="shared" ca="1" si="31"/>
        <v>0</v>
      </c>
      <c r="BM34" s="21">
        <f t="shared" ca="1" si="31"/>
        <v>0</v>
      </c>
      <c r="BN34" s="21">
        <f t="shared" ca="1" si="31"/>
        <v>10.7</v>
      </c>
      <c r="BO34" s="21">
        <f t="shared" ca="1" si="31"/>
        <v>63.199999999999989</v>
      </c>
      <c r="BP34" s="21">
        <f t="shared" ca="1" si="31"/>
        <v>216.49999999999997</v>
      </c>
      <c r="BQ34" s="21">
        <f t="shared" ca="1" si="31"/>
        <v>257.90000000000003</v>
      </c>
      <c r="BR34" s="21">
        <f t="shared" ca="1" si="31"/>
        <v>335.4</v>
      </c>
      <c r="BS34" s="21">
        <f t="shared" ca="1" si="31"/>
        <v>164.89999999999998</v>
      </c>
      <c r="BT34" s="21">
        <f t="shared" ca="1" si="31"/>
        <v>52.29999999999999</v>
      </c>
      <c r="BU34" s="21">
        <f t="shared" ca="1" si="31"/>
        <v>7.7000000000000011</v>
      </c>
      <c r="BV34" s="21">
        <f t="shared" ca="1" si="31"/>
        <v>3</v>
      </c>
      <c r="BX34">
        <v>2001</v>
      </c>
      <c r="BY34" s="21">
        <f t="shared" ca="1" si="39"/>
        <v>0</v>
      </c>
      <c r="BZ34" s="21">
        <f t="shared" ca="1" si="32"/>
        <v>0</v>
      </c>
      <c r="CA34" s="21">
        <f t="shared" ca="1" si="32"/>
        <v>0</v>
      </c>
      <c r="CB34" s="21">
        <f t="shared" ca="1" si="32"/>
        <v>24.2</v>
      </c>
      <c r="CC34" s="21">
        <f t="shared" ca="1" si="32"/>
        <v>110.60000000000001</v>
      </c>
      <c r="CD34" s="21">
        <f t="shared" ca="1" si="32"/>
        <v>275.79999999999995</v>
      </c>
      <c r="CE34" s="21">
        <f t="shared" ca="1" si="32"/>
        <v>319.90000000000003</v>
      </c>
      <c r="CF34" s="21">
        <f t="shared" ca="1" si="32"/>
        <v>397.4</v>
      </c>
      <c r="CG34" s="21">
        <f t="shared" ca="1" si="32"/>
        <v>220.69999999999996</v>
      </c>
      <c r="CH34" s="21">
        <f t="shared" ca="1" si="32"/>
        <v>85.8</v>
      </c>
      <c r="CI34" s="21">
        <f t="shared" ca="1" si="32"/>
        <v>20</v>
      </c>
      <c r="CJ34" s="21">
        <f t="shared" ca="1" si="32"/>
        <v>6.3000000000000007</v>
      </c>
      <c r="CL34">
        <v>2001</v>
      </c>
      <c r="CM34" s="21">
        <f t="shared" ca="1" si="40"/>
        <v>0</v>
      </c>
      <c r="CN34" s="21">
        <f t="shared" ca="1" si="33"/>
        <v>0</v>
      </c>
      <c r="CO34" s="21">
        <f t="shared" ca="1" si="33"/>
        <v>0</v>
      </c>
      <c r="CP34" s="21">
        <f t="shared" ca="1" si="33"/>
        <v>41.2</v>
      </c>
      <c r="CQ34" s="21">
        <f t="shared" ca="1" si="33"/>
        <v>169.99999999999994</v>
      </c>
      <c r="CR34" s="21">
        <f t="shared" ca="1" si="33"/>
        <v>335.79999999999995</v>
      </c>
      <c r="CS34" s="21">
        <f t="shared" ca="1" si="33"/>
        <v>381.90000000000003</v>
      </c>
      <c r="CT34" s="21">
        <f t="shared" ca="1" si="33"/>
        <v>459.40000000000003</v>
      </c>
      <c r="CU34" s="21">
        <f t="shared" ca="1" si="33"/>
        <v>279.5</v>
      </c>
      <c r="CV34" s="21">
        <f t="shared" ca="1" si="33"/>
        <v>125.8</v>
      </c>
      <c r="CW34" s="21">
        <f t="shared" ca="1" si="33"/>
        <v>44.899999999999991</v>
      </c>
      <c r="CX34" s="21">
        <f t="shared" ca="1" si="33"/>
        <v>13.400000000000002</v>
      </c>
      <c r="CZ34">
        <v>2001</v>
      </c>
      <c r="DA34" s="21">
        <f t="shared" ca="1" si="41"/>
        <v>0</v>
      </c>
      <c r="DB34" s="21">
        <f t="shared" ca="1" si="34"/>
        <v>0</v>
      </c>
      <c r="DC34" s="21">
        <f t="shared" ca="1" si="34"/>
        <v>0</v>
      </c>
      <c r="DD34" s="21">
        <f t="shared" ca="1" si="34"/>
        <v>0</v>
      </c>
      <c r="DE34" s="21">
        <f t="shared" ca="1" si="34"/>
        <v>4.5</v>
      </c>
      <c r="DF34" s="21">
        <f t="shared" ca="1" si="34"/>
        <v>40.5</v>
      </c>
      <c r="DG34" s="21">
        <f t="shared" ca="1" si="34"/>
        <v>41.399999999999991</v>
      </c>
      <c r="DH34" s="21">
        <f t="shared" ca="1" si="34"/>
        <v>91</v>
      </c>
      <c r="DI34" s="21">
        <f t="shared" ca="1" si="34"/>
        <v>20.299999999999997</v>
      </c>
      <c r="DJ34" s="21">
        <f t="shared" ca="1" si="34"/>
        <v>0.39999999999999858</v>
      </c>
      <c r="DK34" s="21">
        <f t="shared" ca="1" si="34"/>
        <v>0</v>
      </c>
      <c r="DL34" s="21">
        <f t="shared" ca="1" si="34"/>
        <v>0</v>
      </c>
    </row>
    <row r="35" spans="1:116" x14ac:dyDescent="0.2">
      <c r="A35" s="13">
        <v>37165</v>
      </c>
      <c r="B35">
        <v>2001</v>
      </c>
      <c r="C35">
        <v>10</v>
      </c>
      <c r="D35" s="21">
        <v>11.56451612903226</v>
      </c>
      <c r="E35" s="21">
        <v>261.90000000000003</v>
      </c>
      <c r="F35" s="21">
        <v>0.39999999999999858</v>
      </c>
      <c r="G35" s="21">
        <v>202.4</v>
      </c>
      <c r="H35" s="21">
        <v>2.8999999999999986</v>
      </c>
      <c r="I35" s="21">
        <v>148.10000000000002</v>
      </c>
      <c r="J35" s="21">
        <v>10.599999999999998</v>
      </c>
      <c r="K35" s="21">
        <v>102.9</v>
      </c>
      <c r="L35" s="21">
        <v>27.4</v>
      </c>
      <c r="M35" s="21">
        <v>65.800000000000011</v>
      </c>
      <c r="N35" s="21">
        <v>52.29999999999999</v>
      </c>
      <c r="O35" s="21">
        <v>37.299999999999997</v>
      </c>
      <c r="P35" s="21">
        <v>85.8</v>
      </c>
      <c r="Q35" s="21">
        <v>15.3</v>
      </c>
      <c r="R35" s="21">
        <v>125.8</v>
      </c>
      <c r="T35">
        <v>2002</v>
      </c>
      <c r="U35" s="21">
        <f t="shared" ca="1" si="35"/>
        <v>0</v>
      </c>
      <c r="V35" s="21">
        <f t="shared" ca="1" si="28"/>
        <v>0</v>
      </c>
      <c r="W35" s="21">
        <f t="shared" ca="1" si="28"/>
        <v>0</v>
      </c>
      <c r="X35" s="21">
        <f t="shared" ca="1" si="28"/>
        <v>3.3000000000000007</v>
      </c>
      <c r="Y35" s="21">
        <f t="shared" ca="1" si="28"/>
        <v>6</v>
      </c>
      <c r="Z35" s="21">
        <f t="shared" ca="1" si="28"/>
        <v>63.800000000000004</v>
      </c>
      <c r="AA35" s="21">
        <f t="shared" ca="1" si="28"/>
        <v>179.20000000000005</v>
      </c>
      <c r="AB35" s="21">
        <f t="shared" ca="1" si="28"/>
        <v>134.89999999999998</v>
      </c>
      <c r="AC35" s="21">
        <f t="shared" ca="1" si="28"/>
        <v>86.199999999999989</v>
      </c>
      <c r="AD35" s="21">
        <f t="shared" ca="1" si="28"/>
        <v>11.600000000000001</v>
      </c>
      <c r="AE35" s="21">
        <f t="shared" ca="1" si="28"/>
        <v>0</v>
      </c>
      <c r="AF35" s="21">
        <f t="shared" ca="1" si="28"/>
        <v>0</v>
      </c>
      <c r="AH35">
        <v>2002</v>
      </c>
      <c r="AI35" s="21">
        <f t="shared" ca="1" si="36"/>
        <v>0</v>
      </c>
      <c r="AJ35" s="21">
        <f t="shared" ca="1" si="29"/>
        <v>0</v>
      </c>
      <c r="AK35" s="21">
        <f t="shared" ca="1" si="29"/>
        <v>0</v>
      </c>
      <c r="AL35" s="21">
        <f t="shared" ca="1" si="29"/>
        <v>5.9000000000000021</v>
      </c>
      <c r="AM35" s="21">
        <f t="shared" ca="1" si="29"/>
        <v>12</v>
      </c>
      <c r="AN35" s="21">
        <f t="shared" ca="1" si="29"/>
        <v>98.4</v>
      </c>
      <c r="AO35" s="21">
        <f t="shared" ca="1" si="29"/>
        <v>240.20000000000005</v>
      </c>
      <c r="AP35" s="21">
        <f t="shared" ca="1" si="29"/>
        <v>196.90000000000003</v>
      </c>
      <c r="AQ35" s="21">
        <f t="shared" ca="1" si="29"/>
        <v>134.79999999999998</v>
      </c>
      <c r="AR35" s="21">
        <f t="shared" ca="1" si="29"/>
        <v>17.600000000000001</v>
      </c>
      <c r="AS35" s="21">
        <f t="shared" ca="1" si="29"/>
        <v>0</v>
      </c>
      <c r="AT35" s="21">
        <f t="shared" ca="1" si="29"/>
        <v>0</v>
      </c>
      <c r="AV35">
        <v>2002</v>
      </c>
      <c r="AW35" s="21">
        <f t="shared" ca="1" si="37"/>
        <v>0</v>
      </c>
      <c r="AX35" s="21">
        <f t="shared" ca="1" si="30"/>
        <v>0</v>
      </c>
      <c r="AY35" s="21">
        <f t="shared" ca="1" si="30"/>
        <v>0</v>
      </c>
      <c r="AZ35" s="21">
        <f t="shared" ca="1" si="30"/>
        <v>13.500000000000002</v>
      </c>
      <c r="BA35" s="21">
        <f t="shared" ca="1" si="30"/>
        <v>19.299999999999997</v>
      </c>
      <c r="BB35" s="21">
        <f t="shared" ca="1" si="30"/>
        <v>146.19999999999999</v>
      </c>
      <c r="BC35" s="21">
        <f t="shared" ca="1" si="30"/>
        <v>302.20000000000005</v>
      </c>
      <c r="BD35" s="21">
        <f t="shared" ca="1" si="30"/>
        <v>258.89999999999998</v>
      </c>
      <c r="BE35" s="21">
        <f t="shared" ca="1" si="30"/>
        <v>192.4</v>
      </c>
      <c r="BF35" s="21">
        <f t="shared" ca="1" si="30"/>
        <v>29.800000000000004</v>
      </c>
      <c r="BG35" s="21">
        <f t="shared" ca="1" si="30"/>
        <v>1.0999999999999996</v>
      </c>
      <c r="BH35" s="21">
        <f t="shared" ca="1" si="30"/>
        <v>0</v>
      </c>
      <c r="BJ35">
        <v>2002</v>
      </c>
      <c r="BK35" s="21">
        <f t="shared" ca="1" si="38"/>
        <v>0</v>
      </c>
      <c r="BL35" s="21">
        <f t="shared" ca="1" si="31"/>
        <v>0</v>
      </c>
      <c r="BM35" s="21">
        <f t="shared" ca="1" si="31"/>
        <v>0</v>
      </c>
      <c r="BN35" s="21">
        <f t="shared" ca="1" si="31"/>
        <v>25.5</v>
      </c>
      <c r="BO35" s="21">
        <f t="shared" ca="1" si="31"/>
        <v>38.5</v>
      </c>
      <c r="BP35" s="21">
        <f t="shared" ca="1" si="31"/>
        <v>199.99999999999997</v>
      </c>
      <c r="BQ35" s="21">
        <f t="shared" ca="1" si="31"/>
        <v>364.19999999999993</v>
      </c>
      <c r="BR35" s="21">
        <f t="shared" ca="1" si="31"/>
        <v>320.90000000000003</v>
      </c>
      <c r="BS35" s="21">
        <f t="shared" ca="1" si="31"/>
        <v>252.40000000000003</v>
      </c>
      <c r="BT35" s="21">
        <f t="shared" ca="1" si="31"/>
        <v>49.400000000000013</v>
      </c>
      <c r="BU35" s="21">
        <f t="shared" ca="1" si="31"/>
        <v>5.5</v>
      </c>
      <c r="BV35" s="21">
        <f t="shared" ca="1" si="31"/>
        <v>0</v>
      </c>
      <c r="BX35">
        <v>2002</v>
      </c>
      <c r="BY35" s="21">
        <f t="shared" ca="1" si="39"/>
        <v>0</v>
      </c>
      <c r="BZ35" s="21">
        <f t="shared" ca="1" si="32"/>
        <v>0</v>
      </c>
      <c r="CA35" s="21">
        <f t="shared" ca="1" si="32"/>
        <v>0</v>
      </c>
      <c r="CB35" s="21">
        <f t="shared" ca="1" si="32"/>
        <v>37.6</v>
      </c>
      <c r="CC35" s="21">
        <f t="shared" ca="1" si="32"/>
        <v>66.900000000000006</v>
      </c>
      <c r="CD35" s="21">
        <f t="shared" ca="1" si="32"/>
        <v>256.49999999999994</v>
      </c>
      <c r="CE35" s="21">
        <f t="shared" ca="1" si="32"/>
        <v>426.2</v>
      </c>
      <c r="CF35" s="21">
        <f t="shared" ca="1" si="32"/>
        <v>382.90000000000003</v>
      </c>
      <c r="CG35" s="21">
        <f t="shared" ca="1" si="32"/>
        <v>312.40000000000003</v>
      </c>
      <c r="CH35" s="21">
        <f t="shared" ca="1" si="32"/>
        <v>75.300000000000011</v>
      </c>
      <c r="CI35" s="21">
        <f t="shared" ca="1" si="32"/>
        <v>12.8</v>
      </c>
      <c r="CJ35" s="21">
        <f t="shared" ca="1" si="32"/>
        <v>0</v>
      </c>
      <c r="CL35">
        <v>2002</v>
      </c>
      <c r="CM35" s="21">
        <f t="shared" ca="1" si="40"/>
        <v>0</v>
      </c>
      <c r="CN35" s="21">
        <f t="shared" ca="1" si="33"/>
        <v>1.5999999999999996</v>
      </c>
      <c r="CO35" s="21">
        <f t="shared" ca="1" si="33"/>
        <v>0</v>
      </c>
      <c r="CP35" s="21">
        <f t="shared" ca="1" si="33"/>
        <v>55.3</v>
      </c>
      <c r="CQ35" s="21">
        <f t="shared" ca="1" si="33"/>
        <v>101.80000000000001</v>
      </c>
      <c r="CR35" s="21">
        <f t="shared" ca="1" si="33"/>
        <v>316.3</v>
      </c>
      <c r="CS35" s="21">
        <f t="shared" ca="1" si="33"/>
        <v>488.20000000000005</v>
      </c>
      <c r="CT35" s="21">
        <f t="shared" ca="1" si="33"/>
        <v>444.90000000000009</v>
      </c>
      <c r="CU35" s="21">
        <f t="shared" ca="1" si="33"/>
        <v>372.40000000000009</v>
      </c>
      <c r="CV35" s="21">
        <f t="shared" ca="1" si="33"/>
        <v>107.3</v>
      </c>
      <c r="CW35" s="21">
        <f t="shared" ca="1" si="33"/>
        <v>22.4</v>
      </c>
      <c r="CX35" s="21">
        <f t="shared" ca="1" si="33"/>
        <v>0</v>
      </c>
      <c r="CZ35">
        <v>2002</v>
      </c>
      <c r="DA35" s="21">
        <f t="shared" ca="1" si="41"/>
        <v>0</v>
      </c>
      <c r="DB35" s="21">
        <f t="shared" ca="1" si="34"/>
        <v>0</v>
      </c>
      <c r="DC35" s="21">
        <f t="shared" ca="1" si="34"/>
        <v>0</v>
      </c>
      <c r="DD35" s="21">
        <f t="shared" ca="1" si="34"/>
        <v>1.3000000000000007</v>
      </c>
      <c r="DE35" s="21">
        <f t="shared" ca="1" si="34"/>
        <v>1.8999999999999986</v>
      </c>
      <c r="DF35" s="21">
        <f t="shared" ca="1" si="34"/>
        <v>37.300000000000004</v>
      </c>
      <c r="DG35" s="21">
        <f t="shared" ca="1" si="34"/>
        <v>122.29999999999998</v>
      </c>
      <c r="DH35" s="21">
        <f t="shared" ca="1" si="34"/>
        <v>83.1</v>
      </c>
      <c r="DI35" s="21">
        <f t="shared" ca="1" si="34"/>
        <v>46.7</v>
      </c>
      <c r="DJ35" s="21">
        <f t="shared" ca="1" si="34"/>
        <v>5.6000000000000014</v>
      </c>
      <c r="DK35" s="21">
        <f t="shared" ca="1" si="34"/>
        <v>0</v>
      </c>
      <c r="DL35" s="21">
        <f t="shared" ca="1" si="34"/>
        <v>0</v>
      </c>
    </row>
    <row r="36" spans="1:116" x14ac:dyDescent="0.2">
      <c r="A36" s="13">
        <v>37196</v>
      </c>
      <c r="B36">
        <v>2001</v>
      </c>
      <c r="C36">
        <v>11</v>
      </c>
      <c r="D36" s="21">
        <v>8.3633333333333333</v>
      </c>
      <c r="E36" s="21">
        <v>349.1</v>
      </c>
      <c r="F36" s="21">
        <v>0</v>
      </c>
      <c r="G36" s="21">
        <v>289.10000000000002</v>
      </c>
      <c r="H36" s="21">
        <v>0</v>
      </c>
      <c r="I36" s="21">
        <v>229.1</v>
      </c>
      <c r="J36" s="21">
        <v>0</v>
      </c>
      <c r="K36" s="21">
        <v>170.4</v>
      </c>
      <c r="L36" s="21">
        <v>1.3000000000000007</v>
      </c>
      <c r="M36" s="21">
        <v>116.79999999999998</v>
      </c>
      <c r="N36" s="21">
        <v>7.7000000000000011</v>
      </c>
      <c r="O36" s="21">
        <v>69.100000000000009</v>
      </c>
      <c r="P36" s="21">
        <v>20</v>
      </c>
      <c r="Q36" s="21">
        <v>34</v>
      </c>
      <c r="R36" s="21">
        <v>44.899999999999991</v>
      </c>
      <c r="T36">
        <v>2003</v>
      </c>
      <c r="U36" s="21">
        <f t="shared" ca="1" si="35"/>
        <v>0</v>
      </c>
      <c r="V36" s="21">
        <f t="shared" ca="1" si="28"/>
        <v>0</v>
      </c>
      <c r="W36" s="21">
        <f t="shared" ca="1" si="28"/>
        <v>0</v>
      </c>
      <c r="X36" s="21">
        <f t="shared" ca="1" si="28"/>
        <v>1.5</v>
      </c>
      <c r="Y36" s="21">
        <f t="shared" ca="1" si="28"/>
        <v>0</v>
      </c>
      <c r="Z36" s="21">
        <f t="shared" ca="1" si="28"/>
        <v>53.300000000000004</v>
      </c>
      <c r="AA36" s="21">
        <f t="shared" ca="1" si="28"/>
        <v>87.4</v>
      </c>
      <c r="AB36" s="21">
        <f t="shared" ca="1" si="28"/>
        <v>119.00000000000003</v>
      </c>
      <c r="AC36" s="21">
        <f t="shared" ca="1" si="28"/>
        <v>14.500000000000007</v>
      </c>
      <c r="AD36" s="21">
        <f t="shared" ca="1" si="28"/>
        <v>0</v>
      </c>
      <c r="AE36" s="21">
        <f t="shared" ca="1" si="28"/>
        <v>0</v>
      </c>
      <c r="AF36" s="21">
        <f t="shared" ca="1" si="28"/>
        <v>0</v>
      </c>
      <c r="AH36">
        <v>2003</v>
      </c>
      <c r="AI36" s="21">
        <f t="shared" ca="1" si="36"/>
        <v>0</v>
      </c>
      <c r="AJ36" s="21">
        <f t="shared" ca="1" si="29"/>
        <v>0</v>
      </c>
      <c r="AK36" s="21">
        <f t="shared" ca="1" si="29"/>
        <v>0</v>
      </c>
      <c r="AL36" s="21">
        <f t="shared" ca="1" si="29"/>
        <v>4.8999999999999986</v>
      </c>
      <c r="AM36" s="21">
        <f t="shared" ca="1" si="29"/>
        <v>1</v>
      </c>
      <c r="AN36" s="21">
        <f t="shared" ca="1" si="29"/>
        <v>83</v>
      </c>
      <c r="AO36" s="21">
        <f t="shared" ca="1" si="29"/>
        <v>146.00000000000003</v>
      </c>
      <c r="AP36" s="21">
        <f t="shared" ca="1" si="29"/>
        <v>179.60000000000005</v>
      </c>
      <c r="AQ36" s="21">
        <f t="shared" ca="1" si="29"/>
        <v>53.300000000000004</v>
      </c>
      <c r="AR36" s="21">
        <f t="shared" ca="1" si="29"/>
        <v>0</v>
      </c>
      <c r="AS36" s="21">
        <f t="shared" ca="1" si="29"/>
        <v>0</v>
      </c>
      <c r="AT36" s="21">
        <f t="shared" ca="1" si="29"/>
        <v>0</v>
      </c>
      <c r="AV36">
        <v>2003</v>
      </c>
      <c r="AW36" s="21">
        <f t="shared" ca="1" si="37"/>
        <v>0</v>
      </c>
      <c r="AX36" s="21">
        <f t="shared" ca="1" si="30"/>
        <v>0</v>
      </c>
      <c r="AY36" s="21">
        <f t="shared" ca="1" si="30"/>
        <v>0</v>
      </c>
      <c r="AZ36" s="21">
        <f t="shared" ca="1" si="30"/>
        <v>9.3999999999999986</v>
      </c>
      <c r="BA36" s="21">
        <f t="shared" ca="1" si="30"/>
        <v>4</v>
      </c>
      <c r="BB36" s="21">
        <f t="shared" ca="1" si="30"/>
        <v>124</v>
      </c>
      <c r="BC36" s="21">
        <f t="shared" ca="1" si="30"/>
        <v>208</v>
      </c>
      <c r="BD36" s="21">
        <f t="shared" ca="1" si="30"/>
        <v>241.60000000000002</v>
      </c>
      <c r="BE36" s="21">
        <f t="shared" ca="1" si="30"/>
        <v>104.6</v>
      </c>
      <c r="BF36" s="21">
        <f t="shared" ca="1" si="30"/>
        <v>1.1999999999999993</v>
      </c>
      <c r="BG36" s="21">
        <f t="shared" ca="1" si="30"/>
        <v>0</v>
      </c>
      <c r="BH36" s="21">
        <f t="shared" ca="1" si="30"/>
        <v>0</v>
      </c>
      <c r="BJ36">
        <v>2003</v>
      </c>
      <c r="BK36" s="21">
        <f t="shared" ca="1" si="38"/>
        <v>0</v>
      </c>
      <c r="BL36" s="21">
        <f t="shared" ca="1" si="31"/>
        <v>0</v>
      </c>
      <c r="BM36" s="21">
        <f t="shared" ca="1" si="31"/>
        <v>0</v>
      </c>
      <c r="BN36" s="21">
        <f t="shared" ca="1" si="31"/>
        <v>15.399999999999999</v>
      </c>
      <c r="BO36" s="21">
        <f t="shared" ca="1" si="31"/>
        <v>16.8</v>
      </c>
      <c r="BP36" s="21">
        <f t="shared" ca="1" si="31"/>
        <v>170.09999999999997</v>
      </c>
      <c r="BQ36" s="21">
        <f t="shared" ca="1" si="31"/>
        <v>270</v>
      </c>
      <c r="BR36" s="21">
        <f t="shared" ca="1" si="31"/>
        <v>303.60000000000002</v>
      </c>
      <c r="BS36" s="21">
        <f t="shared" ca="1" si="31"/>
        <v>160.00000000000003</v>
      </c>
      <c r="BT36" s="21">
        <f t="shared" ca="1" si="31"/>
        <v>9.3999999999999986</v>
      </c>
      <c r="BU36" s="21">
        <f t="shared" ca="1" si="31"/>
        <v>1.1999999999999993</v>
      </c>
      <c r="BV36" s="21">
        <f t="shared" ca="1" si="31"/>
        <v>0</v>
      </c>
      <c r="BX36">
        <v>2003</v>
      </c>
      <c r="BY36" s="21">
        <f t="shared" ca="1" si="39"/>
        <v>0</v>
      </c>
      <c r="BZ36" s="21">
        <f t="shared" ca="1" si="32"/>
        <v>0</v>
      </c>
      <c r="CA36" s="21">
        <f t="shared" ca="1" si="32"/>
        <v>0</v>
      </c>
      <c r="CB36" s="21">
        <f t="shared" ca="1" si="32"/>
        <v>22.599999999999994</v>
      </c>
      <c r="CC36" s="21">
        <f t="shared" ca="1" si="32"/>
        <v>41.7</v>
      </c>
      <c r="CD36" s="21">
        <f t="shared" ca="1" si="32"/>
        <v>225.99999999999994</v>
      </c>
      <c r="CE36" s="21">
        <f t="shared" ca="1" si="32"/>
        <v>332</v>
      </c>
      <c r="CF36" s="21">
        <f t="shared" ca="1" si="32"/>
        <v>365.59999999999997</v>
      </c>
      <c r="CG36" s="21">
        <f t="shared" ca="1" si="32"/>
        <v>218.20000000000007</v>
      </c>
      <c r="CH36" s="21">
        <f t="shared" ca="1" si="32"/>
        <v>26.199999999999996</v>
      </c>
      <c r="CI36" s="21">
        <f t="shared" ca="1" si="32"/>
        <v>4.4999999999999982</v>
      </c>
      <c r="CJ36" s="21">
        <f t="shared" ca="1" si="32"/>
        <v>0</v>
      </c>
      <c r="CL36">
        <v>2003</v>
      </c>
      <c r="CM36" s="21">
        <f t="shared" ca="1" si="40"/>
        <v>0</v>
      </c>
      <c r="CN36" s="21">
        <f t="shared" ca="1" si="33"/>
        <v>0</v>
      </c>
      <c r="CO36" s="21">
        <f t="shared" ca="1" si="33"/>
        <v>3.7999999999999989</v>
      </c>
      <c r="CP36" s="21">
        <f t="shared" ca="1" si="33"/>
        <v>36.9</v>
      </c>
      <c r="CQ36" s="21">
        <f t="shared" ca="1" si="33"/>
        <v>85.9</v>
      </c>
      <c r="CR36" s="21">
        <f t="shared" ca="1" si="33"/>
        <v>285.20000000000005</v>
      </c>
      <c r="CS36" s="21">
        <f t="shared" ca="1" si="33"/>
        <v>394</v>
      </c>
      <c r="CT36" s="21">
        <f t="shared" ca="1" si="33"/>
        <v>427.59999999999997</v>
      </c>
      <c r="CU36" s="21">
        <f t="shared" ca="1" si="33"/>
        <v>278.2</v>
      </c>
      <c r="CV36" s="21">
        <f t="shared" ca="1" si="33"/>
        <v>54.800000000000004</v>
      </c>
      <c r="CW36" s="21">
        <f t="shared" ca="1" si="33"/>
        <v>15.699999999999998</v>
      </c>
      <c r="CX36" s="21">
        <f t="shared" ca="1" si="33"/>
        <v>0.19999999999999929</v>
      </c>
      <c r="CZ36">
        <v>2003</v>
      </c>
      <c r="DA36" s="21">
        <f t="shared" ca="1" si="41"/>
        <v>0</v>
      </c>
      <c r="DB36" s="21">
        <f t="shared" ca="1" si="34"/>
        <v>0</v>
      </c>
      <c r="DC36" s="21">
        <f t="shared" ca="1" si="34"/>
        <v>0</v>
      </c>
      <c r="DD36" s="21">
        <f t="shared" ca="1" si="34"/>
        <v>0</v>
      </c>
      <c r="DE36" s="21">
        <f t="shared" ca="1" si="34"/>
        <v>0</v>
      </c>
      <c r="DF36" s="21">
        <f t="shared" ca="1" si="34"/>
        <v>31.500000000000004</v>
      </c>
      <c r="DG36" s="21">
        <f t="shared" ca="1" si="34"/>
        <v>42.599999999999994</v>
      </c>
      <c r="DH36" s="21">
        <f t="shared" ca="1" si="34"/>
        <v>68.800000000000011</v>
      </c>
      <c r="DI36" s="21">
        <f t="shared" ca="1" si="34"/>
        <v>3.1000000000000014</v>
      </c>
      <c r="DJ36" s="21">
        <f t="shared" ca="1" si="34"/>
        <v>0</v>
      </c>
      <c r="DK36" s="21">
        <f t="shared" ca="1" si="34"/>
        <v>0</v>
      </c>
      <c r="DL36" s="21">
        <f t="shared" ca="1" si="34"/>
        <v>0</v>
      </c>
    </row>
    <row r="37" spans="1:116" x14ac:dyDescent="0.2">
      <c r="A37" s="13">
        <v>37226</v>
      </c>
      <c r="B37">
        <v>2001</v>
      </c>
      <c r="C37">
        <v>12</v>
      </c>
      <c r="D37" s="21">
        <v>3.0322580645161286</v>
      </c>
      <c r="E37" s="21">
        <v>525.99999999999989</v>
      </c>
      <c r="F37" s="21">
        <v>0</v>
      </c>
      <c r="G37" s="21">
        <v>463.99999999999989</v>
      </c>
      <c r="H37" s="21">
        <v>0</v>
      </c>
      <c r="I37" s="21">
        <v>402</v>
      </c>
      <c r="J37" s="21">
        <v>0</v>
      </c>
      <c r="K37" s="21">
        <v>341.00000000000006</v>
      </c>
      <c r="L37" s="21">
        <v>1</v>
      </c>
      <c r="M37" s="21">
        <v>281.00000000000006</v>
      </c>
      <c r="N37" s="21">
        <v>3</v>
      </c>
      <c r="O37" s="21">
        <v>222.30000000000004</v>
      </c>
      <c r="P37" s="21">
        <v>6.3000000000000007</v>
      </c>
      <c r="Q37" s="21">
        <v>167.4</v>
      </c>
      <c r="R37" s="21">
        <v>13.400000000000002</v>
      </c>
      <c r="T37">
        <v>2004</v>
      </c>
      <c r="U37" s="21">
        <f t="shared" ca="1" si="35"/>
        <v>0</v>
      </c>
      <c r="V37" s="21">
        <f t="shared" ca="1" si="28"/>
        <v>0</v>
      </c>
      <c r="W37" s="21">
        <f t="shared" ca="1" si="28"/>
        <v>0</v>
      </c>
      <c r="X37" s="21">
        <f t="shared" ca="1" si="28"/>
        <v>0.69999999999999929</v>
      </c>
      <c r="Y37" s="21">
        <f t="shared" ca="1" si="28"/>
        <v>0.89999999999999858</v>
      </c>
      <c r="Z37" s="21">
        <f t="shared" ca="1" si="28"/>
        <v>31.599999999999998</v>
      </c>
      <c r="AA37" s="21">
        <f t="shared" ca="1" si="28"/>
        <v>75</v>
      </c>
      <c r="AB37" s="21">
        <f t="shared" ca="1" si="28"/>
        <v>66</v>
      </c>
      <c r="AC37" s="21">
        <f t="shared" ca="1" si="28"/>
        <v>55.199999999999989</v>
      </c>
      <c r="AD37" s="21">
        <f t="shared" ca="1" si="28"/>
        <v>1.1999999999999993</v>
      </c>
      <c r="AE37" s="21">
        <f t="shared" ca="1" si="28"/>
        <v>0</v>
      </c>
      <c r="AF37" s="21">
        <f t="shared" ca="1" si="28"/>
        <v>0</v>
      </c>
      <c r="AH37">
        <v>2004</v>
      </c>
      <c r="AI37" s="21">
        <f t="shared" ca="1" si="36"/>
        <v>0</v>
      </c>
      <c r="AJ37" s="21">
        <f t="shared" ca="1" si="29"/>
        <v>0</v>
      </c>
      <c r="AK37" s="21">
        <f t="shared" ca="1" si="29"/>
        <v>0</v>
      </c>
      <c r="AL37" s="21">
        <f t="shared" ca="1" si="29"/>
        <v>3.0999999999999979</v>
      </c>
      <c r="AM37" s="21">
        <f t="shared" ca="1" si="29"/>
        <v>5.0999999999999979</v>
      </c>
      <c r="AN37" s="21">
        <f t="shared" ca="1" si="29"/>
        <v>64.000000000000014</v>
      </c>
      <c r="AO37" s="21">
        <f t="shared" ca="1" si="29"/>
        <v>133.00000000000003</v>
      </c>
      <c r="AP37" s="21">
        <f t="shared" ca="1" si="29"/>
        <v>123.00000000000001</v>
      </c>
      <c r="AQ37" s="21">
        <f t="shared" ca="1" si="29"/>
        <v>101.4</v>
      </c>
      <c r="AR37" s="21">
        <f t="shared" ca="1" si="29"/>
        <v>5.8999999999999986</v>
      </c>
      <c r="AS37" s="21">
        <f t="shared" ca="1" si="29"/>
        <v>0</v>
      </c>
      <c r="AT37" s="21">
        <f t="shared" ca="1" si="29"/>
        <v>0</v>
      </c>
      <c r="AV37">
        <v>2004</v>
      </c>
      <c r="AW37" s="21">
        <f t="shared" ca="1" si="37"/>
        <v>0</v>
      </c>
      <c r="AX37" s="21">
        <f t="shared" ca="1" si="30"/>
        <v>0</v>
      </c>
      <c r="AY37" s="21">
        <f t="shared" ca="1" si="30"/>
        <v>0</v>
      </c>
      <c r="AZ37" s="21">
        <f t="shared" ca="1" si="30"/>
        <v>7.2999999999999972</v>
      </c>
      <c r="BA37" s="21">
        <f t="shared" ca="1" si="30"/>
        <v>20.399999999999999</v>
      </c>
      <c r="BB37" s="21">
        <f t="shared" ca="1" si="30"/>
        <v>109.39999999999998</v>
      </c>
      <c r="BC37" s="21">
        <f t="shared" ca="1" si="30"/>
        <v>194.99999999999997</v>
      </c>
      <c r="BD37" s="21">
        <f t="shared" ca="1" si="30"/>
        <v>183.79999999999998</v>
      </c>
      <c r="BE37" s="21">
        <f t="shared" ca="1" si="30"/>
        <v>153.79999999999995</v>
      </c>
      <c r="BF37" s="21">
        <f t="shared" ca="1" si="30"/>
        <v>18.100000000000001</v>
      </c>
      <c r="BG37" s="21">
        <f t="shared" ca="1" si="30"/>
        <v>0</v>
      </c>
      <c r="BH37" s="21">
        <f t="shared" ca="1" si="30"/>
        <v>0</v>
      </c>
      <c r="BJ37">
        <v>2004</v>
      </c>
      <c r="BK37" s="21">
        <f t="shared" ca="1" si="38"/>
        <v>0</v>
      </c>
      <c r="BL37" s="21">
        <f t="shared" ca="1" si="31"/>
        <v>0</v>
      </c>
      <c r="BM37" s="21">
        <f t="shared" ca="1" si="31"/>
        <v>2</v>
      </c>
      <c r="BN37" s="21">
        <f t="shared" ca="1" si="31"/>
        <v>14.199999999999996</v>
      </c>
      <c r="BO37" s="21">
        <f t="shared" ca="1" si="31"/>
        <v>48.200000000000017</v>
      </c>
      <c r="BP37" s="21">
        <f t="shared" ca="1" si="31"/>
        <v>164.79999999999998</v>
      </c>
      <c r="BQ37" s="21">
        <f t="shared" ca="1" si="31"/>
        <v>257</v>
      </c>
      <c r="BR37" s="21">
        <f t="shared" ca="1" si="31"/>
        <v>245.79999999999998</v>
      </c>
      <c r="BS37" s="21">
        <f t="shared" ca="1" si="31"/>
        <v>212.39999999999998</v>
      </c>
      <c r="BT37" s="21">
        <f t="shared" ca="1" si="31"/>
        <v>35.200000000000003</v>
      </c>
      <c r="BU37" s="21">
        <f t="shared" ca="1" si="31"/>
        <v>0</v>
      </c>
      <c r="BV37" s="21">
        <f t="shared" ca="1" si="31"/>
        <v>0</v>
      </c>
      <c r="BX37">
        <v>2004</v>
      </c>
      <c r="BY37" s="21">
        <f t="shared" ca="1" si="39"/>
        <v>0</v>
      </c>
      <c r="BZ37" s="21">
        <f t="shared" ca="1" si="32"/>
        <v>0</v>
      </c>
      <c r="CA37" s="21">
        <f t="shared" ca="1" si="32"/>
        <v>5.6</v>
      </c>
      <c r="CB37" s="21">
        <f t="shared" ca="1" si="32"/>
        <v>27.899999999999995</v>
      </c>
      <c r="CC37" s="21">
        <f t="shared" ca="1" si="32"/>
        <v>91.399999999999991</v>
      </c>
      <c r="CD37" s="21">
        <f t="shared" ca="1" si="32"/>
        <v>224</v>
      </c>
      <c r="CE37" s="21">
        <f t="shared" ca="1" si="32"/>
        <v>319</v>
      </c>
      <c r="CF37" s="21">
        <f t="shared" ca="1" si="32"/>
        <v>307.8</v>
      </c>
      <c r="CG37" s="21">
        <f t="shared" ca="1" si="32"/>
        <v>272.40000000000003</v>
      </c>
      <c r="CH37" s="21">
        <f t="shared" ca="1" si="32"/>
        <v>60.399999999999991</v>
      </c>
      <c r="CI37" s="21">
        <f t="shared" ca="1" si="32"/>
        <v>3.0999999999999996</v>
      </c>
      <c r="CJ37" s="21">
        <f t="shared" ca="1" si="32"/>
        <v>0</v>
      </c>
      <c r="CL37">
        <v>2004</v>
      </c>
      <c r="CM37" s="21">
        <f t="shared" ca="1" si="40"/>
        <v>1.4000000000000004</v>
      </c>
      <c r="CN37" s="21">
        <f t="shared" ca="1" si="33"/>
        <v>0</v>
      </c>
      <c r="CO37" s="21">
        <f t="shared" ca="1" si="33"/>
        <v>11.7</v>
      </c>
      <c r="CP37" s="21">
        <f t="shared" ca="1" si="33"/>
        <v>44.099999999999994</v>
      </c>
      <c r="CQ37" s="21">
        <f t="shared" ca="1" si="33"/>
        <v>142.99999999999994</v>
      </c>
      <c r="CR37" s="21">
        <f t="shared" ca="1" si="33"/>
        <v>284</v>
      </c>
      <c r="CS37" s="21">
        <f t="shared" ca="1" si="33"/>
        <v>381</v>
      </c>
      <c r="CT37" s="21">
        <f t="shared" ca="1" si="33"/>
        <v>369.8</v>
      </c>
      <c r="CU37" s="21">
        <f t="shared" ca="1" si="33"/>
        <v>332.40000000000003</v>
      </c>
      <c r="CV37" s="21">
        <f t="shared" ca="1" si="33"/>
        <v>100.5</v>
      </c>
      <c r="CW37" s="21">
        <f t="shared" ca="1" si="33"/>
        <v>15.7</v>
      </c>
      <c r="CX37" s="21">
        <f t="shared" ca="1" si="33"/>
        <v>0.30000000000000071</v>
      </c>
      <c r="CZ37">
        <v>2004</v>
      </c>
      <c r="DA37" s="21">
        <f t="shared" ca="1" si="41"/>
        <v>0</v>
      </c>
      <c r="DB37" s="21">
        <f t="shared" ca="1" si="34"/>
        <v>0</v>
      </c>
      <c r="DC37" s="21">
        <f t="shared" ca="1" si="34"/>
        <v>0</v>
      </c>
      <c r="DD37" s="21">
        <f t="shared" ca="1" si="34"/>
        <v>0</v>
      </c>
      <c r="DE37" s="21">
        <f t="shared" ca="1" si="34"/>
        <v>0</v>
      </c>
      <c r="DF37" s="21">
        <f t="shared" ca="1" si="34"/>
        <v>14.699999999999996</v>
      </c>
      <c r="DG37" s="21">
        <f t="shared" ca="1" si="34"/>
        <v>33.400000000000006</v>
      </c>
      <c r="DH37" s="21">
        <f t="shared" ca="1" si="34"/>
        <v>28.1</v>
      </c>
      <c r="DI37" s="21">
        <f t="shared" ca="1" si="34"/>
        <v>22.5</v>
      </c>
      <c r="DJ37" s="21">
        <f t="shared" ca="1" si="34"/>
        <v>0</v>
      </c>
      <c r="DK37" s="21">
        <f t="shared" ca="1" si="34"/>
        <v>0</v>
      </c>
      <c r="DL37" s="21">
        <f t="shared" ca="1" si="34"/>
        <v>0</v>
      </c>
    </row>
    <row r="38" spans="1:116" x14ac:dyDescent="0.2">
      <c r="A38" s="13">
        <v>37257</v>
      </c>
      <c r="B38">
        <v>2002</v>
      </c>
      <c r="C38">
        <v>1</v>
      </c>
      <c r="D38" s="21">
        <v>1.0129032258064514</v>
      </c>
      <c r="E38" s="21">
        <v>588.6</v>
      </c>
      <c r="F38" s="21">
        <v>0</v>
      </c>
      <c r="G38" s="21">
        <v>526.59999999999991</v>
      </c>
      <c r="H38" s="21">
        <v>0</v>
      </c>
      <c r="I38" s="21">
        <v>464.59999999999997</v>
      </c>
      <c r="J38" s="21">
        <v>0</v>
      </c>
      <c r="K38" s="21">
        <v>402.59999999999997</v>
      </c>
      <c r="L38" s="21">
        <v>0</v>
      </c>
      <c r="M38" s="21">
        <v>340.59999999999997</v>
      </c>
      <c r="N38" s="21">
        <v>0</v>
      </c>
      <c r="O38" s="21">
        <v>278.60000000000008</v>
      </c>
      <c r="P38" s="21">
        <v>0</v>
      </c>
      <c r="Q38" s="21">
        <v>216.60000000000005</v>
      </c>
      <c r="R38" s="21">
        <v>0</v>
      </c>
      <c r="T38">
        <v>2005</v>
      </c>
      <c r="U38" s="21">
        <f t="shared" ca="1" si="35"/>
        <v>0</v>
      </c>
      <c r="V38" s="21">
        <f t="shared" ca="1" si="28"/>
        <v>0</v>
      </c>
      <c r="W38" s="21">
        <f t="shared" ca="1" si="28"/>
        <v>0</v>
      </c>
      <c r="X38" s="21">
        <f t="shared" ca="1" si="28"/>
        <v>0</v>
      </c>
      <c r="Y38" s="21">
        <f t="shared" ca="1" si="28"/>
        <v>0</v>
      </c>
      <c r="Z38" s="21">
        <f t="shared" ca="1" si="28"/>
        <v>113.8</v>
      </c>
      <c r="AA38" s="21">
        <f t="shared" ca="1" si="28"/>
        <v>170.79999999999998</v>
      </c>
      <c r="AB38" s="21">
        <f t="shared" ca="1" si="28"/>
        <v>151.79999999999998</v>
      </c>
      <c r="AC38" s="21">
        <f t="shared" ca="1" si="28"/>
        <v>74.599999999999994</v>
      </c>
      <c r="AD38" s="21">
        <f t="shared" ca="1" si="28"/>
        <v>3.8000000000000007</v>
      </c>
      <c r="AE38" s="21">
        <f t="shared" ca="1" si="28"/>
        <v>0</v>
      </c>
      <c r="AF38" s="21">
        <f t="shared" ca="1" si="28"/>
        <v>0</v>
      </c>
      <c r="AH38">
        <v>2005</v>
      </c>
      <c r="AI38" s="21">
        <f t="shared" ca="1" si="36"/>
        <v>0</v>
      </c>
      <c r="AJ38" s="21">
        <f t="shared" ca="1" si="29"/>
        <v>0</v>
      </c>
      <c r="AK38" s="21">
        <f t="shared" ca="1" si="29"/>
        <v>0</v>
      </c>
      <c r="AL38" s="21">
        <f t="shared" ca="1" si="29"/>
        <v>0</v>
      </c>
      <c r="AM38" s="21">
        <f t="shared" ca="1" si="29"/>
        <v>3.9000000000000021</v>
      </c>
      <c r="AN38" s="21">
        <f t="shared" ca="1" si="29"/>
        <v>161.90000000000003</v>
      </c>
      <c r="AO38" s="21">
        <f t="shared" ca="1" si="29"/>
        <v>231.29999999999998</v>
      </c>
      <c r="AP38" s="21">
        <f t="shared" ca="1" si="29"/>
        <v>213.79999999999993</v>
      </c>
      <c r="AQ38" s="21">
        <f t="shared" ca="1" si="29"/>
        <v>126.7</v>
      </c>
      <c r="AR38" s="21">
        <f t="shared" ca="1" si="29"/>
        <v>11.8</v>
      </c>
      <c r="AS38" s="21">
        <f t="shared" ca="1" si="29"/>
        <v>0</v>
      </c>
      <c r="AT38" s="21">
        <f t="shared" ca="1" si="29"/>
        <v>0</v>
      </c>
      <c r="AV38">
        <v>2005</v>
      </c>
      <c r="AW38" s="21">
        <f t="shared" ca="1" si="37"/>
        <v>0</v>
      </c>
      <c r="AX38" s="21">
        <f t="shared" ca="1" si="30"/>
        <v>0</v>
      </c>
      <c r="AY38" s="21">
        <f t="shared" ca="1" si="30"/>
        <v>0</v>
      </c>
      <c r="AZ38" s="21">
        <f t="shared" ca="1" si="30"/>
        <v>1.4000000000000004</v>
      </c>
      <c r="BA38" s="21">
        <f t="shared" ca="1" si="30"/>
        <v>17.200000000000003</v>
      </c>
      <c r="BB38" s="21">
        <f t="shared" ca="1" si="30"/>
        <v>220.2</v>
      </c>
      <c r="BC38" s="21">
        <f t="shared" ca="1" si="30"/>
        <v>293.3</v>
      </c>
      <c r="BD38" s="21">
        <f t="shared" ca="1" si="30"/>
        <v>275.79999999999995</v>
      </c>
      <c r="BE38" s="21">
        <f t="shared" ca="1" si="30"/>
        <v>184.6</v>
      </c>
      <c r="BF38" s="21">
        <f t="shared" ca="1" si="30"/>
        <v>21.900000000000002</v>
      </c>
      <c r="BG38" s="21">
        <f t="shared" ca="1" si="30"/>
        <v>0.29999999999999893</v>
      </c>
      <c r="BH38" s="21">
        <f t="shared" ca="1" si="30"/>
        <v>0</v>
      </c>
      <c r="BJ38">
        <v>2005</v>
      </c>
      <c r="BK38" s="21">
        <f t="shared" ca="1" si="38"/>
        <v>0</v>
      </c>
      <c r="BL38" s="21">
        <f t="shared" ca="1" si="31"/>
        <v>0</v>
      </c>
      <c r="BM38" s="21">
        <f t="shared" ca="1" si="31"/>
        <v>0</v>
      </c>
      <c r="BN38" s="21">
        <f t="shared" ca="1" si="31"/>
        <v>4</v>
      </c>
      <c r="BO38" s="21">
        <f t="shared" ca="1" si="31"/>
        <v>38</v>
      </c>
      <c r="BP38" s="21">
        <f t="shared" ca="1" si="31"/>
        <v>280.20000000000005</v>
      </c>
      <c r="BQ38" s="21">
        <f t="shared" ca="1" si="31"/>
        <v>355.3</v>
      </c>
      <c r="BR38" s="21">
        <f t="shared" ca="1" si="31"/>
        <v>337.8</v>
      </c>
      <c r="BS38" s="21">
        <f t="shared" ca="1" si="31"/>
        <v>244.6</v>
      </c>
      <c r="BT38" s="21">
        <f t="shared" ca="1" si="31"/>
        <v>42.000000000000014</v>
      </c>
      <c r="BU38" s="21">
        <f t="shared" ca="1" si="31"/>
        <v>7.6999999999999993</v>
      </c>
      <c r="BV38" s="21">
        <f t="shared" ca="1" si="31"/>
        <v>0</v>
      </c>
      <c r="BX38">
        <v>2005</v>
      </c>
      <c r="BY38" s="21">
        <f t="shared" ca="1" si="39"/>
        <v>0</v>
      </c>
      <c r="BZ38" s="21">
        <f t="shared" ca="1" si="32"/>
        <v>0</v>
      </c>
      <c r="CA38" s="21">
        <f t="shared" ca="1" si="32"/>
        <v>0</v>
      </c>
      <c r="CB38" s="21">
        <f t="shared" ca="1" si="32"/>
        <v>12.5</v>
      </c>
      <c r="CC38" s="21">
        <f t="shared" ca="1" si="32"/>
        <v>68.099999999999994</v>
      </c>
      <c r="CD38" s="21">
        <f t="shared" ca="1" si="32"/>
        <v>340.20000000000005</v>
      </c>
      <c r="CE38" s="21">
        <f t="shared" ca="1" si="32"/>
        <v>417.3</v>
      </c>
      <c r="CF38" s="21">
        <f t="shared" ca="1" si="32"/>
        <v>399.8</v>
      </c>
      <c r="CG38" s="21">
        <f t="shared" ca="1" si="32"/>
        <v>304.59999999999997</v>
      </c>
      <c r="CH38" s="21">
        <f t="shared" ca="1" si="32"/>
        <v>79.100000000000009</v>
      </c>
      <c r="CI38" s="21">
        <f t="shared" ca="1" si="32"/>
        <v>23.5</v>
      </c>
      <c r="CJ38" s="21">
        <f t="shared" ca="1" si="32"/>
        <v>0</v>
      </c>
      <c r="CL38">
        <v>2005</v>
      </c>
      <c r="CM38" s="21">
        <f t="shared" ca="1" si="40"/>
        <v>1.6999999999999993</v>
      </c>
      <c r="CN38" s="21">
        <f t="shared" ca="1" si="33"/>
        <v>0</v>
      </c>
      <c r="CO38" s="21">
        <f t="shared" ca="1" si="33"/>
        <v>1.5999999999999996</v>
      </c>
      <c r="CP38" s="21">
        <f t="shared" ca="1" si="33"/>
        <v>26.099999999999998</v>
      </c>
      <c r="CQ38" s="21">
        <f t="shared" ca="1" si="33"/>
        <v>112.19999999999999</v>
      </c>
      <c r="CR38" s="21">
        <f t="shared" ca="1" si="33"/>
        <v>400.2</v>
      </c>
      <c r="CS38" s="21">
        <f t="shared" ca="1" si="33"/>
        <v>479.3</v>
      </c>
      <c r="CT38" s="21">
        <f t="shared" ca="1" si="33"/>
        <v>461.8</v>
      </c>
      <c r="CU38" s="21">
        <f t="shared" ca="1" si="33"/>
        <v>364.59999999999991</v>
      </c>
      <c r="CV38" s="21">
        <f t="shared" ca="1" si="33"/>
        <v>123.09999999999998</v>
      </c>
      <c r="CW38" s="21">
        <f t="shared" ca="1" si="33"/>
        <v>50.9</v>
      </c>
      <c r="CX38" s="21">
        <f t="shared" ca="1" si="33"/>
        <v>0</v>
      </c>
      <c r="CZ38">
        <v>2005</v>
      </c>
      <c r="DA38" s="21">
        <f t="shared" ca="1" si="41"/>
        <v>0</v>
      </c>
      <c r="DB38" s="21">
        <f t="shared" ca="1" si="34"/>
        <v>0</v>
      </c>
      <c r="DC38" s="21">
        <f t="shared" ca="1" si="34"/>
        <v>0</v>
      </c>
      <c r="DD38" s="21">
        <f t="shared" ca="1" si="34"/>
        <v>0</v>
      </c>
      <c r="DE38" s="21">
        <f t="shared" ca="1" si="34"/>
        <v>0</v>
      </c>
      <c r="DF38" s="21">
        <f t="shared" ca="1" si="34"/>
        <v>73.699999999999989</v>
      </c>
      <c r="DG38" s="21">
        <f t="shared" ca="1" si="34"/>
        <v>113</v>
      </c>
      <c r="DH38" s="21">
        <f t="shared" ca="1" si="34"/>
        <v>92.899999999999991</v>
      </c>
      <c r="DI38" s="21">
        <f t="shared" ca="1" si="34"/>
        <v>32.9</v>
      </c>
      <c r="DJ38" s="21">
        <f t="shared" ca="1" si="34"/>
        <v>1.1000000000000014</v>
      </c>
      <c r="DK38" s="21">
        <f t="shared" ca="1" si="34"/>
        <v>0</v>
      </c>
      <c r="DL38" s="21">
        <f t="shared" ca="1" si="34"/>
        <v>0</v>
      </c>
    </row>
    <row r="39" spans="1:116" x14ac:dyDescent="0.2">
      <c r="A39" s="13">
        <v>37288</v>
      </c>
      <c r="B39">
        <v>2002</v>
      </c>
      <c r="C39">
        <v>2</v>
      </c>
      <c r="D39" s="21">
        <v>-1.7857142857142714E-2</v>
      </c>
      <c r="E39" s="21">
        <v>560.49999999999989</v>
      </c>
      <c r="F39" s="21">
        <v>0</v>
      </c>
      <c r="G39" s="21">
        <v>504.5</v>
      </c>
      <c r="H39" s="21">
        <v>0</v>
      </c>
      <c r="I39" s="21">
        <v>448.5</v>
      </c>
      <c r="J39" s="21">
        <v>0</v>
      </c>
      <c r="K39" s="21">
        <v>392.5</v>
      </c>
      <c r="L39" s="21">
        <v>0</v>
      </c>
      <c r="M39" s="21">
        <v>336.49999999999994</v>
      </c>
      <c r="N39" s="21">
        <v>0</v>
      </c>
      <c r="O39" s="21">
        <v>280.49999999999994</v>
      </c>
      <c r="P39" s="21">
        <v>0</v>
      </c>
      <c r="Q39" s="21">
        <v>226.1</v>
      </c>
      <c r="R39" s="21">
        <v>1.5999999999999996</v>
      </c>
      <c r="T39">
        <v>2006</v>
      </c>
      <c r="U39" s="21">
        <f t="shared" ca="1" si="35"/>
        <v>0</v>
      </c>
      <c r="V39" s="21">
        <f t="shared" ca="1" si="28"/>
        <v>0</v>
      </c>
      <c r="W39" s="21">
        <f t="shared" ca="1" si="28"/>
        <v>0</v>
      </c>
      <c r="X39" s="21">
        <f t="shared" ca="1" si="28"/>
        <v>0</v>
      </c>
      <c r="Y39" s="21">
        <f t="shared" ca="1" si="28"/>
        <v>19</v>
      </c>
      <c r="Z39" s="21">
        <f t="shared" ca="1" si="28"/>
        <v>63.699999999999989</v>
      </c>
      <c r="AA39" s="21">
        <f t="shared" ca="1" si="28"/>
        <v>150.79999999999998</v>
      </c>
      <c r="AB39" s="21">
        <f t="shared" ca="1" si="28"/>
        <v>106.29999999999998</v>
      </c>
      <c r="AC39" s="21">
        <f t="shared" ca="1" si="28"/>
        <v>13.600000000000001</v>
      </c>
      <c r="AD39" s="21">
        <f t="shared" ca="1" si="28"/>
        <v>0</v>
      </c>
      <c r="AE39" s="21">
        <f t="shared" ca="1" si="28"/>
        <v>0</v>
      </c>
      <c r="AF39" s="21">
        <f t="shared" ca="1" si="28"/>
        <v>0</v>
      </c>
      <c r="AH39">
        <v>2006</v>
      </c>
      <c r="AI39" s="21">
        <f t="shared" ca="1" si="36"/>
        <v>0</v>
      </c>
      <c r="AJ39" s="21">
        <f t="shared" ca="1" si="29"/>
        <v>0</v>
      </c>
      <c r="AK39" s="21">
        <f t="shared" ca="1" si="29"/>
        <v>0</v>
      </c>
      <c r="AL39" s="21">
        <f t="shared" ca="1" si="29"/>
        <v>0</v>
      </c>
      <c r="AM39" s="21">
        <f t="shared" ca="1" si="29"/>
        <v>26.900000000000002</v>
      </c>
      <c r="AN39" s="21">
        <f t="shared" ca="1" si="29"/>
        <v>111.10000000000001</v>
      </c>
      <c r="AO39" s="21">
        <f t="shared" ca="1" si="29"/>
        <v>212</v>
      </c>
      <c r="AP39" s="21">
        <f t="shared" ca="1" si="29"/>
        <v>166.40000000000003</v>
      </c>
      <c r="AQ39" s="21">
        <f t="shared" ca="1" si="29"/>
        <v>40.900000000000006</v>
      </c>
      <c r="AR39" s="21">
        <f t="shared" ca="1" si="29"/>
        <v>1.5</v>
      </c>
      <c r="AS39" s="21">
        <f t="shared" ca="1" si="29"/>
        <v>0</v>
      </c>
      <c r="AT39" s="21">
        <f t="shared" ca="1" si="29"/>
        <v>0</v>
      </c>
      <c r="AV39">
        <v>2006</v>
      </c>
      <c r="AW39" s="21">
        <f t="shared" ca="1" si="37"/>
        <v>0</v>
      </c>
      <c r="AX39" s="21">
        <f t="shared" ca="1" si="30"/>
        <v>0</v>
      </c>
      <c r="AY39" s="21">
        <f t="shared" ca="1" si="30"/>
        <v>0</v>
      </c>
      <c r="AZ39" s="21">
        <f t="shared" ca="1" si="30"/>
        <v>9.9999999999999645E-2</v>
      </c>
      <c r="BA39" s="21">
        <f t="shared" ca="1" si="30"/>
        <v>45</v>
      </c>
      <c r="BB39" s="21">
        <f t="shared" ca="1" si="30"/>
        <v>165.2</v>
      </c>
      <c r="BC39" s="21">
        <f t="shared" ca="1" si="30"/>
        <v>274</v>
      </c>
      <c r="BD39" s="21">
        <f t="shared" ca="1" si="30"/>
        <v>228.40000000000003</v>
      </c>
      <c r="BE39" s="21">
        <f t="shared" ca="1" si="30"/>
        <v>83.799999999999983</v>
      </c>
      <c r="BF39" s="21">
        <f t="shared" ca="1" si="30"/>
        <v>9.3000000000000007</v>
      </c>
      <c r="BG39" s="21">
        <f t="shared" ca="1" si="30"/>
        <v>0</v>
      </c>
      <c r="BH39" s="21">
        <f t="shared" ca="1" si="30"/>
        <v>0</v>
      </c>
      <c r="BJ39">
        <v>2006</v>
      </c>
      <c r="BK39" s="21">
        <f t="shared" ca="1" si="38"/>
        <v>0</v>
      </c>
      <c r="BL39" s="21">
        <f t="shared" ca="1" si="31"/>
        <v>0</v>
      </c>
      <c r="BM39" s="21">
        <f t="shared" ca="1" si="31"/>
        <v>0</v>
      </c>
      <c r="BN39" s="21">
        <f t="shared" ca="1" si="31"/>
        <v>2.4000000000000004</v>
      </c>
      <c r="BO39" s="21">
        <f t="shared" ca="1" si="31"/>
        <v>71</v>
      </c>
      <c r="BP39" s="21">
        <f t="shared" ca="1" si="31"/>
        <v>224.49999999999997</v>
      </c>
      <c r="BQ39" s="21">
        <f t="shared" ca="1" si="31"/>
        <v>335.99999999999994</v>
      </c>
      <c r="BR39" s="21">
        <f t="shared" ca="1" si="31"/>
        <v>290.40000000000003</v>
      </c>
      <c r="BS39" s="21">
        <f t="shared" ca="1" si="31"/>
        <v>135.99999999999997</v>
      </c>
      <c r="BT39" s="21">
        <f t="shared" ca="1" si="31"/>
        <v>26.3</v>
      </c>
      <c r="BU39" s="21">
        <f t="shared" ca="1" si="31"/>
        <v>0</v>
      </c>
      <c r="BV39" s="21">
        <f t="shared" ca="1" si="31"/>
        <v>0</v>
      </c>
      <c r="BX39">
        <v>2006</v>
      </c>
      <c r="BY39" s="21">
        <f t="shared" ca="1" si="39"/>
        <v>0</v>
      </c>
      <c r="BZ39" s="21">
        <f t="shared" ca="1" si="32"/>
        <v>0</v>
      </c>
      <c r="CA39" s="21">
        <f t="shared" ca="1" si="32"/>
        <v>2</v>
      </c>
      <c r="CB39" s="21">
        <f t="shared" ca="1" si="32"/>
        <v>10.8</v>
      </c>
      <c r="CC39" s="21">
        <f t="shared" ca="1" si="32"/>
        <v>113.49999999999999</v>
      </c>
      <c r="CD39" s="21">
        <f t="shared" ca="1" si="32"/>
        <v>284.49999999999994</v>
      </c>
      <c r="CE39" s="21">
        <f t="shared" ca="1" si="32"/>
        <v>397.99999999999994</v>
      </c>
      <c r="CF39" s="21">
        <f t="shared" ca="1" si="32"/>
        <v>352.40000000000003</v>
      </c>
      <c r="CG39" s="21">
        <f t="shared" ca="1" si="32"/>
        <v>194.49999999999997</v>
      </c>
      <c r="CH39" s="21">
        <f t="shared" ca="1" si="32"/>
        <v>50.000000000000014</v>
      </c>
      <c r="CI39" s="21">
        <f t="shared" ca="1" si="32"/>
        <v>3</v>
      </c>
      <c r="CJ39" s="21">
        <f t="shared" ca="1" si="32"/>
        <v>0</v>
      </c>
      <c r="CL39">
        <v>2006</v>
      </c>
      <c r="CM39" s="21">
        <f t="shared" ca="1" si="40"/>
        <v>0</v>
      </c>
      <c r="CN39" s="21">
        <f t="shared" ca="1" si="33"/>
        <v>0</v>
      </c>
      <c r="CO39" s="21">
        <f t="shared" ca="1" si="33"/>
        <v>7</v>
      </c>
      <c r="CP39" s="21">
        <f t="shared" ca="1" si="33"/>
        <v>28.299999999999997</v>
      </c>
      <c r="CQ39" s="21">
        <f t="shared" ca="1" si="33"/>
        <v>170.30000000000004</v>
      </c>
      <c r="CR39" s="21">
        <f t="shared" ca="1" si="33"/>
        <v>344.49999999999994</v>
      </c>
      <c r="CS39" s="21">
        <f t="shared" ca="1" si="33"/>
        <v>459.99999999999994</v>
      </c>
      <c r="CT39" s="21">
        <f t="shared" ca="1" si="33"/>
        <v>414.4</v>
      </c>
      <c r="CU39" s="21">
        <f t="shared" ca="1" si="33"/>
        <v>254.5</v>
      </c>
      <c r="CV39" s="21">
        <f t="shared" ca="1" si="33"/>
        <v>82.6</v>
      </c>
      <c r="CW39" s="21">
        <f t="shared" ca="1" si="33"/>
        <v>14.899999999999999</v>
      </c>
      <c r="CX39" s="21">
        <f t="shared" ca="1" si="33"/>
        <v>1.4999999999999982</v>
      </c>
      <c r="CZ39">
        <v>2006</v>
      </c>
      <c r="DA39" s="21">
        <f t="shared" ca="1" si="41"/>
        <v>0</v>
      </c>
      <c r="DB39" s="21">
        <f t="shared" ca="1" si="34"/>
        <v>0</v>
      </c>
      <c r="DC39" s="21">
        <f t="shared" ca="1" si="34"/>
        <v>0</v>
      </c>
      <c r="DD39" s="21">
        <f t="shared" ca="1" si="34"/>
        <v>0</v>
      </c>
      <c r="DE39" s="21">
        <f t="shared" ca="1" si="34"/>
        <v>13</v>
      </c>
      <c r="DF39" s="21">
        <f t="shared" ca="1" si="34"/>
        <v>32.9</v>
      </c>
      <c r="DG39" s="21">
        <f t="shared" ca="1" si="34"/>
        <v>97.6</v>
      </c>
      <c r="DH39" s="21">
        <f t="shared" ca="1" si="34"/>
        <v>56.8</v>
      </c>
      <c r="DI39" s="21">
        <f t="shared" ca="1" si="34"/>
        <v>2.5</v>
      </c>
      <c r="DJ39" s="21">
        <f t="shared" ca="1" si="34"/>
        <v>0</v>
      </c>
      <c r="DK39" s="21">
        <f t="shared" ca="1" si="34"/>
        <v>0</v>
      </c>
      <c r="DL39" s="21">
        <f t="shared" ca="1" si="34"/>
        <v>0</v>
      </c>
    </row>
    <row r="40" spans="1:116" x14ac:dyDescent="0.2">
      <c r="A40" s="13">
        <v>37316</v>
      </c>
      <c r="B40">
        <v>2002</v>
      </c>
      <c r="C40">
        <v>3</v>
      </c>
      <c r="D40" s="21">
        <v>1.5096774193548386</v>
      </c>
      <c r="E40" s="21">
        <v>573.20000000000005</v>
      </c>
      <c r="F40" s="21">
        <v>0</v>
      </c>
      <c r="G40" s="21">
        <v>511.2</v>
      </c>
      <c r="H40" s="21">
        <v>0</v>
      </c>
      <c r="I40" s="21">
        <v>449.2</v>
      </c>
      <c r="J40" s="21">
        <v>0</v>
      </c>
      <c r="K40" s="21">
        <v>387.20000000000005</v>
      </c>
      <c r="L40" s="21">
        <v>0</v>
      </c>
      <c r="M40" s="21">
        <v>325.20000000000005</v>
      </c>
      <c r="N40" s="21">
        <v>0</v>
      </c>
      <c r="O40" s="21">
        <v>263.2</v>
      </c>
      <c r="P40" s="21">
        <v>0</v>
      </c>
      <c r="Q40" s="21">
        <v>201.19999999999996</v>
      </c>
      <c r="R40" s="21">
        <v>0</v>
      </c>
      <c r="T40">
        <v>2007</v>
      </c>
      <c r="U40" s="21">
        <f t="shared" ca="1" si="35"/>
        <v>0</v>
      </c>
      <c r="V40" s="21">
        <f t="shared" ca="1" si="28"/>
        <v>0</v>
      </c>
      <c r="W40" s="21">
        <f t="shared" ca="1" si="28"/>
        <v>0</v>
      </c>
      <c r="X40" s="21">
        <f t="shared" ca="1" si="28"/>
        <v>0</v>
      </c>
      <c r="Y40" s="21">
        <f t="shared" ca="1" si="28"/>
        <v>14.599999999999998</v>
      </c>
      <c r="Z40" s="21">
        <f t="shared" ca="1" si="28"/>
        <v>94.1</v>
      </c>
      <c r="AA40" s="21">
        <f t="shared" ca="1" si="28"/>
        <v>85.700000000000017</v>
      </c>
      <c r="AB40" s="21">
        <f t="shared" ca="1" si="28"/>
        <v>132.1</v>
      </c>
      <c r="AC40" s="21">
        <f t="shared" ca="1" si="28"/>
        <v>53.000000000000007</v>
      </c>
      <c r="AD40" s="21">
        <f t="shared" ca="1" si="28"/>
        <v>22.1</v>
      </c>
      <c r="AE40" s="21">
        <f t="shared" ca="1" si="28"/>
        <v>0</v>
      </c>
      <c r="AF40" s="21">
        <f t="shared" ca="1" si="28"/>
        <v>0</v>
      </c>
      <c r="AH40">
        <v>2007</v>
      </c>
      <c r="AI40" s="21">
        <f t="shared" ca="1" si="36"/>
        <v>0</v>
      </c>
      <c r="AJ40" s="21">
        <f t="shared" ca="1" si="29"/>
        <v>0</v>
      </c>
      <c r="AK40" s="21">
        <f t="shared" ca="1" si="29"/>
        <v>0</v>
      </c>
      <c r="AL40" s="21">
        <f t="shared" ca="1" si="29"/>
        <v>1.6000000000000014</v>
      </c>
      <c r="AM40" s="21">
        <f t="shared" ca="1" si="29"/>
        <v>27.9</v>
      </c>
      <c r="AN40" s="21">
        <f t="shared" ca="1" si="29"/>
        <v>144</v>
      </c>
      <c r="AO40" s="21">
        <f t="shared" ca="1" si="29"/>
        <v>146.1</v>
      </c>
      <c r="AP40" s="21">
        <f t="shared" ca="1" si="29"/>
        <v>191.50000000000003</v>
      </c>
      <c r="AQ40" s="21">
        <f t="shared" ca="1" si="29"/>
        <v>94.199999999999989</v>
      </c>
      <c r="AR40" s="21">
        <f t="shared" ca="1" si="29"/>
        <v>43.100000000000009</v>
      </c>
      <c r="AS40" s="21">
        <f t="shared" ca="1" si="29"/>
        <v>0</v>
      </c>
      <c r="AT40" s="21">
        <f t="shared" ca="1" si="29"/>
        <v>0</v>
      </c>
      <c r="AV40">
        <v>2007</v>
      </c>
      <c r="AW40" s="21">
        <f t="shared" ca="1" si="37"/>
        <v>0</v>
      </c>
      <c r="AX40" s="21">
        <f t="shared" ca="1" si="30"/>
        <v>0</v>
      </c>
      <c r="AY40" s="21">
        <f t="shared" ca="1" si="30"/>
        <v>0</v>
      </c>
      <c r="AZ40" s="21">
        <f t="shared" ca="1" si="30"/>
        <v>5.9000000000000021</v>
      </c>
      <c r="BA40" s="21">
        <f t="shared" ca="1" si="30"/>
        <v>49.29999999999999</v>
      </c>
      <c r="BB40" s="21">
        <f t="shared" ca="1" si="30"/>
        <v>200.50000000000003</v>
      </c>
      <c r="BC40" s="21">
        <f t="shared" ca="1" si="30"/>
        <v>208.09999999999997</v>
      </c>
      <c r="BD40" s="21">
        <f t="shared" ca="1" si="30"/>
        <v>253.50000000000006</v>
      </c>
      <c r="BE40" s="21">
        <f t="shared" ca="1" si="30"/>
        <v>147.19999999999999</v>
      </c>
      <c r="BF40" s="21">
        <f t="shared" ca="1" si="30"/>
        <v>68.900000000000006</v>
      </c>
      <c r="BG40" s="21">
        <f t="shared" ca="1" si="30"/>
        <v>0</v>
      </c>
      <c r="BH40" s="21">
        <f t="shared" ca="1" si="30"/>
        <v>0</v>
      </c>
      <c r="BJ40">
        <v>2007</v>
      </c>
      <c r="BK40" s="21">
        <f t="shared" ca="1" si="38"/>
        <v>0</v>
      </c>
      <c r="BL40" s="21">
        <f t="shared" ca="1" si="31"/>
        <v>0</v>
      </c>
      <c r="BM40" s="21">
        <f t="shared" ca="1" si="31"/>
        <v>0</v>
      </c>
      <c r="BN40" s="21">
        <f t="shared" ca="1" si="31"/>
        <v>13.700000000000003</v>
      </c>
      <c r="BO40" s="21">
        <f t="shared" ca="1" si="31"/>
        <v>77.800000000000011</v>
      </c>
      <c r="BP40" s="21">
        <f t="shared" ca="1" si="31"/>
        <v>260.5</v>
      </c>
      <c r="BQ40" s="21">
        <f t="shared" ca="1" si="31"/>
        <v>270.09999999999997</v>
      </c>
      <c r="BR40" s="21">
        <f t="shared" ca="1" si="31"/>
        <v>315.50000000000011</v>
      </c>
      <c r="BS40" s="21">
        <f t="shared" ca="1" si="31"/>
        <v>204.6</v>
      </c>
      <c r="BT40" s="21">
        <f t="shared" ca="1" si="31"/>
        <v>106.19999999999999</v>
      </c>
      <c r="BU40" s="21">
        <f t="shared" ca="1" si="31"/>
        <v>1.4000000000000004</v>
      </c>
      <c r="BV40" s="21">
        <f t="shared" ca="1" si="31"/>
        <v>0</v>
      </c>
      <c r="BX40">
        <v>2007</v>
      </c>
      <c r="BY40" s="21">
        <f t="shared" ca="1" si="39"/>
        <v>0</v>
      </c>
      <c r="BZ40" s="21">
        <f t="shared" ca="1" si="32"/>
        <v>0</v>
      </c>
      <c r="CA40" s="21">
        <f t="shared" ca="1" si="32"/>
        <v>1.3000000000000007</v>
      </c>
      <c r="CB40" s="21">
        <f t="shared" ca="1" si="32"/>
        <v>26.200000000000003</v>
      </c>
      <c r="CC40" s="21">
        <f t="shared" ca="1" si="32"/>
        <v>115.30000000000001</v>
      </c>
      <c r="CD40" s="21">
        <f t="shared" ca="1" si="32"/>
        <v>320.5</v>
      </c>
      <c r="CE40" s="21">
        <f t="shared" ca="1" si="32"/>
        <v>332.09999999999997</v>
      </c>
      <c r="CF40" s="21">
        <f t="shared" ca="1" si="32"/>
        <v>377.5</v>
      </c>
      <c r="CG40" s="21">
        <f t="shared" ca="1" si="32"/>
        <v>263.89999999999998</v>
      </c>
      <c r="CH40" s="21">
        <f t="shared" ca="1" si="32"/>
        <v>156.39999999999995</v>
      </c>
      <c r="CI40" s="21">
        <f t="shared" ca="1" si="32"/>
        <v>3.6999999999999993</v>
      </c>
      <c r="CJ40" s="21">
        <f t="shared" ca="1" si="32"/>
        <v>0</v>
      </c>
      <c r="CL40">
        <v>2007</v>
      </c>
      <c r="CM40" s="21">
        <f t="shared" ca="1" si="40"/>
        <v>1.2999999999999989</v>
      </c>
      <c r="CN40" s="21">
        <f t="shared" ca="1" si="33"/>
        <v>0</v>
      </c>
      <c r="CO40" s="21">
        <f t="shared" ca="1" si="33"/>
        <v>6.5000000000000018</v>
      </c>
      <c r="CP40" s="21">
        <f t="shared" ca="1" si="33"/>
        <v>44.599999999999994</v>
      </c>
      <c r="CQ40" s="21">
        <f t="shared" ca="1" si="33"/>
        <v>166.89999999999998</v>
      </c>
      <c r="CR40" s="21">
        <f t="shared" ca="1" si="33"/>
        <v>380.49999999999994</v>
      </c>
      <c r="CS40" s="21">
        <f t="shared" ca="1" si="33"/>
        <v>394.09999999999997</v>
      </c>
      <c r="CT40" s="21">
        <f t="shared" ca="1" si="33"/>
        <v>439.5</v>
      </c>
      <c r="CU40" s="21">
        <f t="shared" ca="1" si="33"/>
        <v>323.89999999999998</v>
      </c>
      <c r="CV40" s="21">
        <f t="shared" ca="1" si="33"/>
        <v>214.79999999999995</v>
      </c>
      <c r="CW40" s="21">
        <f t="shared" ca="1" si="33"/>
        <v>12.299999999999999</v>
      </c>
      <c r="CX40" s="21">
        <f t="shared" ca="1" si="33"/>
        <v>0</v>
      </c>
      <c r="CZ40">
        <v>2007</v>
      </c>
      <c r="DA40" s="21">
        <f t="shared" ca="1" si="41"/>
        <v>0</v>
      </c>
      <c r="DB40" s="21">
        <f t="shared" ca="1" si="34"/>
        <v>0</v>
      </c>
      <c r="DC40" s="21">
        <f t="shared" ca="1" si="34"/>
        <v>0</v>
      </c>
      <c r="DD40" s="21">
        <f t="shared" ca="1" si="34"/>
        <v>0</v>
      </c>
      <c r="DE40" s="21">
        <f t="shared" ca="1" si="34"/>
        <v>6.1999999999999993</v>
      </c>
      <c r="DF40" s="21">
        <f t="shared" ca="1" si="34"/>
        <v>53.7</v>
      </c>
      <c r="DG40" s="21">
        <f t="shared" ca="1" si="34"/>
        <v>40</v>
      </c>
      <c r="DH40" s="21">
        <f t="shared" ca="1" si="34"/>
        <v>81.3</v>
      </c>
      <c r="DI40" s="21">
        <f t="shared" ca="1" si="34"/>
        <v>25.700000000000003</v>
      </c>
      <c r="DJ40" s="21">
        <f t="shared" ca="1" si="34"/>
        <v>7.4999999999999964</v>
      </c>
      <c r="DK40" s="21">
        <f t="shared" ca="1" si="34"/>
        <v>0</v>
      </c>
      <c r="DL40" s="21">
        <f t="shared" ca="1" si="34"/>
        <v>0</v>
      </c>
    </row>
    <row r="41" spans="1:116" x14ac:dyDescent="0.2">
      <c r="A41" s="13">
        <v>37347</v>
      </c>
      <c r="B41">
        <v>2002</v>
      </c>
      <c r="C41">
        <v>4</v>
      </c>
      <c r="D41" s="21">
        <v>7.2500000000000009</v>
      </c>
      <c r="E41" s="21">
        <v>383.8</v>
      </c>
      <c r="F41" s="21">
        <v>1.3000000000000007</v>
      </c>
      <c r="G41" s="21">
        <v>325.8</v>
      </c>
      <c r="H41" s="21">
        <v>3.3000000000000007</v>
      </c>
      <c r="I41" s="21">
        <v>268.39999999999998</v>
      </c>
      <c r="J41" s="21">
        <v>5.9000000000000021</v>
      </c>
      <c r="K41" s="21">
        <v>216</v>
      </c>
      <c r="L41" s="21">
        <v>13.500000000000002</v>
      </c>
      <c r="M41" s="21">
        <v>168.00000000000003</v>
      </c>
      <c r="N41" s="21">
        <v>25.5</v>
      </c>
      <c r="O41" s="21">
        <v>120.10000000000001</v>
      </c>
      <c r="P41" s="21">
        <v>37.6</v>
      </c>
      <c r="Q41" s="21">
        <v>77.800000000000011</v>
      </c>
      <c r="R41" s="21">
        <v>55.3</v>
      </c>
      <c r="T41">
        <v>2008</v>
      </c>
      <c r="U41" s="21">
        <f t="shared" ca="1" si="35"/>
        <v>0</v>
      </c>
      <c r="V41" s="21">
        <f t="shared" ca="1" si="28"/>
        <v>0</v>
      </c>
      <c r="W41" s="21">
        <f t="shared" ca="1" si="28"/>
        <v>0</v>
      </c>
      <c r="X41" s="21">
        <f t="shared" ca="1" si="28"/>
        <v>0</v>
      </c>
      <c r="Y41" s="21">
        <f t="shared" ca="1" si="28"/>
        <v>2.5</v>
      </c>
      <c r="Z41" s="21">
        <f t="shared" ca="1" si="28"/>
        <v>67.7</v>
      </c>
      <c r="AA41" s="21">
        <f t="shared" ca="1" si="28"/>
        <v>114.70000000000002</v>
      </c>
      <c r="AB41" s="21">
        <f t="shared" ca="1" si="28"/>
        <v>71.3</v>
      </c>
      <c r="AC41" s="21">
        <f t="shared" ca="1" si="28"/>
        <v>34.6</v>
      </c>
      <c r="AD41" s="21">
        <f t="shared" ca="1" si="28"/>
        <v>1.1000000000000014</v>
      </c>
      <c r="AE41" s="21">
        <f t="shared" ca="1" si="28"/>
        <v>0</v>
      </c>
      <c r="AF41" s="21">
        <f t="shared" ca="1" si="28"/>
        <v>0</v>
      </c>
      <c r="AH41">
        <v>2008</v>
      </c>
      <c r="AI41" s="21">
        <f t="shared" ca="1" si="36"/>
        <v>0</v>
      </c>
      <c r="AJ41" s="21">
        <f t="shared" ca="1" si="29"/>
        <v>0</v>
      </c>
      <c r="AK41" s="21">
        <f t="shared" ca="1" si="29"/>
        <v>0</v>
      </c>
      <c r="AL41" s="21">
        <f t="shared" ca="1" si="29"/>
        <v>0</v>
      </c>
      <c r="AM41" s="21">
        <f t="shared" ca="1" si="29"/>
        <v>7</v>
      </c>
      <c r="AN41" s="21">
        <f t="shared" ca="1" si="29"/>
        <v>109.80000000000001</v>
      </c>
      <c r="AO41" s="21">
        <f t="shared" ca="1" si="29"/>
        <v>174.4</v>
      </c>
      <c r="AP41" s="21">
        <f t="shared" ca="1" si="29"/>
        <v>126.19999999999997</v>
      </c>
      <c r="AQ41" s="21">
        <f t="shared" ca="1" si="29"/>
        <v>66.7</v>
      </c>
      <c r="AR41" s="21">
        <f t="shared" ca="1" si="29"/>
        <v>3.2000000000000028</v>
      </c>
      <c r="AS41" s="21">
        <f t="shared" ca="1" si="29"/>
        <v>0</v>
      </c>
      <c r="AT41" s="21">
        <f t="shared" ca="1" si="29"/>
        <v>0</v>
      </c>
      <c r="AV41">
        <v>2008</v>
      </c>
      <c r="AW41" s="21">
        <f t="shared" ca="1" si="37"/>
        <v>0</v>
      </c>
      <c r="AX41" s="21">
        <f t="shared" ca="1" si="30"/>
        <v>0</v>
      </c>
      <c r="AY41" s="21">
        <f t="shared" ca="1" si="30"/>
        <v>0</v>
      </c>
      <c r="AZ41" s="21">
        <f t="shared" ca="1" si="30"/>
        <v>0</v>
      </c>
      <c r="BA41" s="21">
        <f t="shared" ca="1" si="30"/>
        <v>16.200000000000003</v>
      </c>
      <c r="BB41" s="21">
        <f t="shared" ca="1" si="30"/>
        <v>157.69999999999999</v>
      </c>
      <c r="BC41" s="21">
        <f t="shared" ca="1" si="30"/>
        <v>236.4</v>
      </c>
      <c r="BD41" s="21">
        <f t="shared" ca="1" si="30"/>
        <v>187.2</v>
      </c>
      <c r="BE41" s="21">
        <f t="shared" ca="1" si="30"/>
        <v>117.99999999999996</v>
      </c>
      <c r="BF41" s="21">
        <f t="shared" ca="1" si="30"/>
        <v>8.5000000000000036</v>
      </c>
      <c r="BG41" s="21">
        <f t="shared" ca="1" si="30"/>
        <v>1.3000000000000007</v>
      </c>
      <c r="BH41" s="21">
        <f t="shared" ca="1" si="30"/>
        <v>0</v>
      </c>
      <c r="BJ41">
        <v>2008</v>
      </c>
      <c r="BK41" s="21">
        <f t="shared" ca="1" si="38"/>
        <v>2.8000000000000007</v>
      </c>
      <c r="BL41" s="21">
        <f t="shared" ca="1" si="31"/>
        <v>0</v>
      </c>
      <c r="BM41" s="21">
        <f t="shared" ca="1" si="31"/>
        <v>0</v>
      </c>
      <c r="BN41" s="21">
        <f t="shared" ca="1" si="31"/>
        <v>4.5</v>
      </c>
      <c r="BO41" s="21">
        <f t="shared" ca="1" si="31"/>
        <v>38.299999999999997</v>
      </c>
      <c r="BP41" s="21">
        <f t="shared" ca="1" si="31"/>
        <v>215.5</v>
      </c>
      <c r="BQ41" s="21">
        <f t="shared" ca="1" si="31"/>
        <v>298.40000000000003</v>
      </c>
      <c r="BR41" s="21">
        <f t="shared" ca="1" si="31"/>
        <v>249.2</v>
      </c>
      <c r="BS41" s="21">
        <f t="shared" ca="1" si="31"/>
        <v>178</v>
      </c>
      <c r="BT41" s="21">
        <f t="shared" ca="1" si="31"/>
        <v>23.800000000000004</v>
      </c>
      <c r="BU41" s="21">
        <f t="shared" ca="1" si="31"/>
        <v>3.3000000000000007</v>
      </c>
      <c r="BV41" s="21">
        <f t="shared" ca="1" si="31"/>
        <v>0</v>
      </c>
      <c r="BX41">
        <v>2008</v>
      </c>
      <c r="BY41" s="21">
        <f t="shared" ca="1" si="39"/>
        <v>6.8000000000000007</v>
      </c>
      <c r="BZ41" s="21">
        <f t="shared" ca="1" si="32"/>
        <v>0</v>
      </c>
      <c r="CA41" s="21">
        <f t="shared" ca="1" si="32"/>
        <v>0</v>
      </c>
      <c r="CB41" s="21">
        <f t="shared" ca="1" si="32"/>
        <v>17.100000000000001</v>
      </c>
      <c r="CC41" s="21">
        <f t="shared" ca="1" si="32"/>
        <v>74.7</v>
      </c>
      <c r="CD41" s="21">
        <f t="shared" ca="1" si="32"/>
        <v>275.5</v>
      </c>
      <c r="CE41" s="21">
        <f t="shared" ca="1" si="32"/>
        <v>360.40000000000003</v>
      </c>
      <c r="CF41" s="21">
        <f t="shared" ca="1" si="32"/>
        <v>311.20000000000005</v>
      </c>
      <c r="CG41" s="21">
        <f t="shared" ca="1" si="32"/>
        <v>238.00000000000003</v>
      </c>
      <c r="CH41" s="21">
        <f t="shared" ca="1" si="32"/>
        <v>52.70000000000001</v>
      </c>
      <c r="CI41" s="21">
        <f t="shared" ca="1" si="32"/>
        <v>10.9</v>
      </c>
      <c r="CJ41" s="21">
        <f t="shared" ca="1" si="32"/>
        <v>0</v>
      </c>
      <c r="CL41">
        <v>2008</v>
      </c>
      <c r="CM41" s="21">
        <f t="shared" ca="1" si="40"/>
        <v>10.8</v>
      </c>
      <c r="CN41" s="21">
        <f t="shared" ca="1" si="33"/>
        <v>0</v>
      </c>
      <c r="CO41" s="21">
        <f t="shared" ca="1" si="33"/>
        <v>0</v>
      </c>
      <c r="CP41" s="21">
        <f t="shared" ca="1" si="33"/>
        <v>40.499999999999993</v>
      </c>
      <c r="CQ41" s="21">
        <f t="shared" ca="1" si="33"/>
        <v>126.69999999999999</v>
      </c>
      <c r="CR41" s="21">
        <f t="shared" ca="1" si="33"/>
        <v>335.5</v>
      </c>
      <c r="CS41" s="21">
        <f t="shared" ca="1" si="33"/>
        <v>422.40000000000003</v>
      </c>
      <c r="CT41" s="21">
        <f t="shared" ca="1" si="33"/>
        <v>373.2</v>
      </c>
      <c r="CU41" s="21">
        <f t="shared" ca="1" si="33"/>
        <v>298</v>
      </c>
      <c r="CV41" s="21">
        <f t="shared" ca="1" si="33"/>
        <v>96.799999999999983</v>
      </c>
      <c r="CW41" s="21">
        <f t="shared" ca="1" si="33"/>
        <v>22.699999999999996</v>
      </c>
      <c r="CX41" s="21">
        <f t="shared" ca="1" si="33"/>
        <v>1.5</v>
      </c>
      <c r="CZ41">
        <v>2008</v>
      </c>
      <c r="DA41" s="21">
        <f t="shared" ca="1" si="41"/>
        <v>0</v>
      </c>
      <c r="DB41" s="21">
        <f t="shared" ca="1" si="34"/>
        <v>0</v>
      </c>
      <c r="DC41" s="21">
        <f t="shared" ca="1" si="34"/>
        <v>0</v>
      </c>
      <c r="DD41" s="21">
        <f t="shared" ca="1" si="34"/>
        <v>0</v>
      </c>
      <c r="DE41" s="21">
        <f t="shared" ca="1" si="34"/>
        <v>0</v>
      </c>
      <c r="DF41" s="21">
        <f t="shared" ca="1" si="34"/>
        <v>32.700000000000003</v>
      </c>
      <c r="DG41" s="21">
        <f t="shared" ca="1" si="34"/>
        <v>63.599999999999994</v>
      </c>
      <c r="DH41" s="21">
        <f t="shared" ca="1" si="34"/>
        <v>32.099999999999994</v>
      </c>
      <c r="DI41" s="21">
        <f t="shared" ca="1" si="34"/>
        <v>15.800000000000004</v>
      </c>
      <c r="DJ41" s="21">
        <f t="shared" ca="1" si="34"/>
        <v>0</v>
      </c>
      <c r="DK41" s="21">
        <f t="shared" ca="1" si="34"/>
        <v>0</v>
      </c>
      <c r="DL41" s="21">
        <f t="shared" ca="1" si="34"/>
        <v>0</v>
      </c>
    </row>
    <row r="42" spans="1:116" x14ac:dyDescent="0.2">
      <c r="A42" s="13">
        <v>37377</v>
      </c>
      <c r="B42">
        <v>2002</v>
      </c>
      <c r="C42">
        <v>5</v>
      </c>
      <c r="D42" s="21">
        <v>10.848387096774193</v>
      </c>
      <c r="E42" s="21">
        <v>285.59999999999997</v>
      </c>
      <c r="F42" s="21">
        <v>1.8999999999999986</v>
      </c>
      <c r="G42" s="21">
        <v>227.70000000000005</v>
      </c>
      <c r="H42" s="21">
        <v>6</v>
      </c>
      <c r="I42" s="21">
        <v>171.70000000000007</v>
      </c>
      <c r="J42" s="21">
        <v>12</v>
      </c>
      <c r="K42" s="21">
        <v>117.00000000000001</v>
      </c>
      <c r="L42" s="21">
        <v>19.299999999999997</v>
      </c>
      <c r="M42" s="21">
        <v>74.200000000000017</v>
      </c>
      <c r="N42" s="21">
        <v>38.5</v>
      </c>
      <c r="O42" s="21">
        <v>40.599999999999994</v>
      </c>
      <c r="P42" s="21">
        <v>66.900000000000006</v>
      </c>
      <c r="Q42" s="21">
        <v>13.5</v>
      </c>
      <c r="R42" s="21">
        <v>101.80000000000001</v>
      </c>
      <c r="T42">
        <v>2009</v>
      </c>
      <c r="U42" s="21">
        <f t="shared" ca="1" si="35"/>
        <v>0</v>
      </c>
      <c r="V42" s="21">
        <f t="shared" ca="1" si="28"/>
        <v>0</v>
      </c>
      <c r="W42" s="21">
        <f t="shared" ca="1" si="28"/>
        <v>0</v>
      </c>
      <c r="X42" s="21">
        <f t="shared" ca="1" si="28"/>
        <v>0</v>
      </c>
      <c r="Y42" s="21">
        <f t="shared" ca="1" si="28"/>
        <v>5.4000000000000021</v>
      </c>
      <c r="Z42" s="21">
        <f t="shared" ca="1" si="28"/>
        <v>42.5</v>
      </c>
      <c r="AA42" s="21">
        <f t="shared" ca="1" si="28"/>
        <v>47.8</v>
      </c>
      <c r="AB42" s="21">
        <f t="shared" ca="1" si="28"/>
        <v>107</v>
      </c>
      <c r="AC42" s="21">
        <f t="shared" ca="1" si="28"/>
        <v>25.9</v>
      </c>
      <c r="AD42" s="21">
        <f t="shared" ca="1" si="28"/>
        <v>0</v>
      </c>
      <c r="AE42" s="21">
        <f t="shared" ca="1" si="28"/>
        <v>0</v>
      </c>
      <c r="AF42" s="21">
        <f t="shared" ca="1" si="28"/>
        <v>0</v>
      </c>
      <c r="AH42">
        <v>2009</v>
      </c>
      <c r="AI42" s="21">
        <f t="shared" ca="1" si="36"/>
        <v>0</v>
      </c>
      <c r="AJ42" s="21">
        <f t="shared" ca="1" si="29"/>
        <v>0</v>
      </c>
      <c r="AK42" s="21">
        <f t="shared" ca="1" si="29"/>
        <v>0</v>
      </c>
      <c r="AL42" s="21">
        <f t="shared" ca="1" si="29"/>
        <v>1.1000000000000014</v>
      </c>
      <c r="AM42" s="21">
        <f t="shared" ca="1" si="29"/>
        <v>12.700000000000003</v>
      </c>
      <c r="AN42" s="21">
        <f t="shared" ca="1" si="29"/>
        <v>72.800000000000011</v>
      </c>
      <c r="AO42" s="21">
        <f t="shared" ca="1" si="29"/>
        <v>100.39999999999998</v>
      </c>
      <c r="AP42" s="21">
        <f t="shared" ca="1" si="29"/>
        <v>164.2</v>
      </c>
      <c r="AQ42" s="21">
        <f t="shared" ca="1" si="29"/>
        <v>62.400000000000006</v>
      </c>
      <c r="AR42" s="21">
        <f t="shared" ca="1" si="29"/>
        <v>0</v>
      </c>
      <c r="AS42" s="21">
        <f t="shared" ca="1" si="29"/>
        <v>0</v>
      </c>
      <c r="AT42" s="21">
        <f t="shared" ca="1" si="29"/>
        <v>0</v>
      </c>
      <c r="AV42">
        <v>2009</v>
      </c>
      <c r="AW42" s="21">
        <f t="shared" ca="1" si="37"/>
        <v>0</v>
      </c>
      <c r="AX42" s="21">
        <f t="shared" ca="1" si="30"/>
        <v>0</v>
      </c>
      <c r="AY42" s="21">
        <f t="shared" ca="1" si="30"/>
        <v>0</v>
      </c>
      <c r="AZ42" s="21">
        <f t="shared" ca="1" si="30"/>
        <v>5.0000000000000018</v>
      </c>
      <c r="BA42" s="21">
        <f t="shared" ca="1" si="30"/>
        <v>26.000000000000004</v>
      </c>
      <c r="BB42" s="21">
        <f t="shared" ca="1" si="30"/>
        <v>112.60000000000002</v>
      </c>
      <c r="BC42" s="21">
        <f t="shared" ca="1" si="30"/>
        <v>162.30000000000004</v>
      </c>
      <c r="BD42" s="21">
        <f t="shared" ca="1" si="30"/>
        <v>226.19999999999996</v>
      </c>
      <c r="BE42" s="21">
        <f t="shared" ca="1" si="30"/>
        <v>111.20000000000003</v>
      </c>
      <c r="BF42" s="21">
        <f t="shared" ca="1" si="30"/>
        <v>0.89999999999999858</v>
      </c>
      <c r="BG42" s="21">
        <f t="shared" ca="1" si="30"/>
        <v>0</v>
      </c>
      <c r="BH42" s="21">
        <f t="shared" ca="1" si="30"/>
        <v>0</v>
      </c>
      <c r="BJ42">
        <v>2009</v>
      </c>
      <c r="BK42" s="21">
        <f t="shared" ca="1" si="38"/>
        <v>0</v>
      </c>
      <c r="BL42" s="21">
        <f t="shared" ca="1" si="31"/>
        <v>0</v>
      </c>
      <c r="BM42" s="21">
        <f t="shared" ca="1" si="31"/>
        <v>0</v>
      </c>
      <c r="BN42" s="21">
        <f t="shared" ca="1" si="31"/>
        <v>11.9</v>
      </c>
      <c r="BO42" s="21">
        <f t="shared" ca="1" si="31"/>
        <v>53.7</v>
      </c>
      <c r="BP42" s="21">
        <f t="shared" ca="1" si="31"/>
        <v>164.20000000000002</v>
      </c>
      <c r="BQ42" s="21">
        <f t="shared" ca="1" si="31"/>
        <v>224.3</v>
      </c>
      <c r="BR42" s="21">
        <f t="shared" ca="1" si="31"/>
        <v>288.2</v>
      </c>
      <c r="BS42" s="21">
        <f t="shared" ca="1" si="31"/>
        <v>167.79999999999995</v>
      </c>
      <c r="BT42" s="21">
        <f t="shared" ca="1" si="31"/>
        <v>9.5999999999999979</v>
      </c>
      <c r="BU42" s="21">
        <f t="shared" ca="1" si="31"/>
        <v>1.5</v>
      </c>
      <c r="BV42" s="21">
        <f t="shared" ca="1" si="31"/>
        <v>0</v>
      </c>
      <c r="BX42">
        <v>2009</v>
      </c>
      <c r="BY42" s="21">
        <f t="shared" ca="1" si="39"/>
        <v>0</v>
      </c>
      <c r="BZ42" s="21">
        <f t="shared" ca="1" si="32"/>
        <v>0</v>
      </c>
      <c r="CA42" s="21">
        <f t="shared" ca="1" si="32"/>
        <v>0.90000000000000036</v>
      </c>
      <c r="CB42" s="21">
        <f t="shared" ca="1" si="32"/>
        <v>24.700000000000003</v>
      </c>
      <c r="CC42" s="21">
        <f t="shared" ca="1" si="32"/>
        <v>92.499999999999986</v>
      </c>
      <c r="CD42" s="21">
        <f t="shared" ca="1" si="32"/>
        <v>223.3</v>
      </c>
      <c r="CE42" s="21">
        <f t="shared" ca="1" si="32"/>
        <v>286.3</v>
      </c>
      <c r="CF42" s="21">
        <f t="shared" ca="1" si="32"/>
        <v>350.20000000000005</v>
      </c>
      <c r="CG42" s="21">
        <f t="shared" ca="1" si="32"/>
        <v>225.79999999999995</v>
      </c>
      <c r="CH42" s="21">
        <f t="shared" ca="1" si="32"/>
        <v>35.600000000000009</v>
      </c>
      <c r="CI42" s="21">
        <f t="shared" ca="1" si="32"/>
        <v>5.4</v>
      </c>
      <c r="CJ42" s="21">
        <f t="shared" ca="1" si="32"/>
        <v>0</v>
      </c>
      <c r="CL42">
        <v>2009</v>
      </c>
      <c r="CM42" s="21">
        <f t="shared" ca="1" si="40"/>
        <v>0</v>
      </c>
      <c r="CN42" s="21">
        <f t="shared" ca="1" si="33"/>
        <v>0</v>
      </c>
      <c r="CO42" s="21">
        <f t="shared" ca="1" si="33"/>
        <v>4.5</v>
      </c>
      <c r="CP42" s="21">
        <f t="shared" ca="1" si="33"/>
        <v>39.5</v>
      </c>
      <c r="CQ42" s="21">
        <f t="shared" ca="1" si="33"/>
        <v>147.39999999999995</v>
      </c>
      <c r="CR42" s="21">
        <f t="shared" ca="1" si="33"/>
        <v>283.29999999999995</v>
      </c>
      <c r="CS42" s="21">
        <f t="shared" ca="1" si="33"/>
        <v>348.3</v>
      </c>
      <c r="CT42" s="21">
        <f t="shared" ca="1" si="33"/>
        <v>412.20000000000005</v>
      </c>
      <c r="CU42" s="21">
        <f t="shared" ca="1" si="33"/>
        <v>285.39999999999998</v>
      </c>
      <c r="CV42" s="21">
        <f t="shared" ca="1" si="33"/>
        <v>76.8</v>
      </c>
      <c r="CW42" s="21">
        <f t="shared" ca="1" si="33"/>
        <v>16.399999999999999</v>
      </c>
      <c r="CX42" s="21">
        <f t="shared" ca="1" si="33"/>
        <v>0.30000000000000071</v>
      </c>
      <c r="CZ42">
        <v>2009</v>
      </c>
      <c r="DA42" s="21">
        <f t="shared" ca="1" si="41"/>
        <v>0</v>
      </c>
      <c r="DB42" s="21">
        <f t="shared" ca="1" si="34"/>
        <v>0</v>
      </c>
      <c r="DC42" s="21">
        <f t="shared" ca="1" si="34"/>
        <v>0</v>
      </c>
      <c r="DD42" s="21">
        <f t="shared" ca="1" si="34"/>
        <v>0</v>
      </c>
      <c r="DE42" s="21">
        <f t="shared" ca="1" si="34"/>
        <v>1.3000000000000007</v>
      </c>
      <c r="DF42" s="21">
        <f t="shared" ca="1" si="34"/>
        <v>19.599999999999994</v>
      </c>
      <c r="DG42" s="21">
        <f t="shared" ca="1" si="34"/>
        <v>16.600000000000001</v>
      </c>
      <c r="DH42" s="21">
        <f t="shared" ca="1" si="34"/>
        <v>59.500000000000007</v>
      </c>
      <c r="DI42" s="21">
        <f t="shared" ca="1" si="34"/>
        <v>6.4999999999999964</v>
      </c>
      <c r="DJ42" s="21">
        <f t="shared" ca="1" si="34"/>
        <v>0</v>
      </c>
      <c r="DK42" s="21">
        <f t="shared" ca="1" si="34"/>
        <v>0</v>
      </c>
      <c r="DL42" s="21">
        <f t="shared" ca="1" si="34"/>
        <v>0</v>
      </c>
    </row>
    <row r="43" spans="1:116" x14ac:dyDescent="0.2">
      <c r="A43" s="13">
        <v>37408</v>
      </c>
      <c r="B43">
        <v>2002</v>
      </c>
      <c r="C43">
        <v>6</v>
      </c>
      <c r="D43" s="21">
        <v>18.54333333333334</v>
      </c>
      <c r="E43" s="21">
        <v>81.000000000000014</v>
      </c>
      <c r="F43" s="21">
        <v>37.300000000000004</v>
      </c>
      <c r="G43" s="21">
        <v>47.499999999999993</v>
      </c>
      <c r="H43" s="21">
        <v>63.800000000000004</v>
      </c>
      <c r="I43" s="21">
        <v>22.1</v>
      </c>
      <c r="J43" s="21">
        <v>98.4</v>
      </c>
      <c r="K43" s="21">
        <v>9.8999999999999986</v>
      </c>
      <c r="L43" s="21">
        <v>146.19999999999999</v>
      </c>
      <c r="M43" s="21">
        <v>3.6999999999999993</v>
      </c>
      <c r="N43" s="21">
        <v>199.99999999999997</v>
      </c>
      <c r="O43" s="21">
        <v>0.19999999999999929</v>
      </c>
      <c r="P43" s="21">
        <v>256.49999999999994</v>
      </c>
      <c r="Q43" s="21">
        <v>0</v>
      </c>
      <c r="R43" s="21">
        <v>316.3</v>
      </c>
      <c r="T43">
        <v>2010</v>
      </c>
      <c r="U43" s="21">
        <f t="shared" ca="1" si="35"/>
        <v>0</v>
      </c>
      <c r="V43" s="21">
        <f t="shared" ca="1" si="28"/>
        <v>0</v>
      </c>
      <c r="W43" s="21">
        <f t="shared" ca="1" si="28"/>
        <v>0</v>
      </c>
      <c r="X43" s="21">
        <f t="shared" ca="1" si="28"/>
        <v>0</v>
      </c>
      <c r="Y43" s="21">
        <f t="shared" ca="1" si="28"/>
        <v>24.800000000000004</v>
      </c>
      <c r="Z43" s="21">
        <f t="shared" ca="1" si="28"/>
        <v>61.399999999999991</v>
      </c>
      <c r="AA43" s="21">
        <f t="shared" ca="1" si="28"/>
        <v>168.40000000000003</v>
      </c>
      <c r="AB43" s="21">
        <f t="shared" ca="1" si="28"/>
        <v>145.69999999999996</v>
      </c>
      <c r="AC43" s="21">
        <f t="shared" ca="1" si="28"/>
        <v>36.1</v>
      </c>
      <c r="AD43" s="21">
        <f t="shared" ca="1" si="28"/>
        <v>0.19999999999999929</v>
      </c>
      <c r="AE43" s="21">
        <f t="shared" ca="1" si="28"/>
        <v>0</v>
      </c>
      <c r="AF43" s="21">
        <f t="shared" ca="1" si="28"/>
        <v>0</v>
      </c>
      <c r="AH43">
        <v>2010</v>
      </c>
      <c r="AI43" s="21">
        <f t="shared" ca="1" si="36"/>
        <v>0</v>
      </c>
      <c r="AJ43" s="21">
        <f t="shared" ca="1" si="29"/>
        <v>0</v>
      </c>
      <c r="AK43" s="21">
        <f t="shared" ca="1" si="29"/>
        <v>0</v>
      </c>
      <c r="AL43" s="21">
        <f t="shared" ca="1" si="29"/>
        <v>0</v>
      </c>
      <c r="AM43" s="21">
        <f t="shared" ca="1" si="29"/>
        <v>46.8</v>
      </c>
      <c r="AN43" s="21">
        <f t="shared" ca="1" si="29"/>
        <v>105</v>
      </c>
      <c r="AO43" s="21">
        <f t="shared" ca="1" si="29"/>
        <v>229.8</v>
      </c>
      <c r="AP43" s="21">
        <f t="shared" ca="1" si="29"/>
        <v>207.7</v>
      </c>
      <c r="AQ43" s="21">
        <f t="shared" ca="1" si="29"/>
        <v>56.8</v>
      </c>
      <c r="AR43" s="21">
        <f t="shared" ca="1" si="29"/>
        <v>3.4000000000000021</v>
      </c>
      <c r="AS43" s="21">
        <f t="shared" ca="1" si="29"/>
        <v>0</v>
      </c>
      <c r="AT43" s="21">
        <f t="shared" ca="1" si="29"/>
        <v>0</v>
      </c>
      <c r="AV43">
        <v>2010</v>
      </c>
      <c r="AW43" s="21">
        <f t="shared" ca="1" si="37"/>
        <v>0</v>
      </c>
      <c r="AX43" s="21">
        <f t="shared" ca="1" si="30"/>
        <v>0</v>
      </c>
      <c r="AY43" s="21">
        <f t="shared" ca="1" si="30"/>
        <v>0</v>
      </c>
      <c r="AZ43" s="21">
        <f t="shared" ca="1" si="30"/>
        <v>1.4000000000000004</v>
      </c>
      <c r="BA43" s="21">
        <f t="shared" ca="1" si="30"/>
        <v>76.900000000000006</v>
      </c>
      <c r="BB43" s="21">
        <f t="shared" ca="1" si="30"/>
        <v>161.1</v>
      </c>
      <c r="BC43" s="21">
        <f t="shared" ca="1" si="30"/>
        <v>291.7999999999999</v>
      </c>
      <c r="BD43" s="21">
        <f t="shared" ca="1" si="30"/>
        <v>269.7</v>
      </c>
      <c r="BE43" s="21">
        <f t="shared" ca="1" si="30"/>
        <v>94.4</v>
      </c>
      <c r="BF43" s="21">
        <f t="shared" ca="1" si="30"/>
        <v>13.500000000000002</v>
      </c>
      <c r="BG43" s="21">
        <f t="shared" ca="1" si="30"/>
        <v>0</v>
      </c>
      <c r="BH43" s="21">
        <f t="shared" ca="1" si="30"/>
        <v>0</v>
      </c>
      <c r="BJ43">
        <v>2010</v>
      </c>
      <c r="BK43" s="21">
        <f t="shared" ca="1" si="38"/>
        <v>0</v>
      </c>
      <c r="BL43" s="21">
        <f t="shared" ca="1" si="31"/>
        <v>0</v>
      </c>
      <c r="BM43" s="21">
        <f t="shared" ca="1" si="31"/>
        <v>0</v>
      </c>
      <c r="BN43" s="21">
        <f t="shared" ca="1" si="31"/>
        <v>9.6</v>
      </c>
      <c r="BO43" s="21">
        <f t="shared" ca="1" si="31"/>
        <v>115.5</v>
      </c>
      <c r="BP43" s="21">
        <f t="shared" ca="1" si="31"/>
        <v>221.10000000000002</v>
      </c>
      <c r="BQ43" s="21">
        <f t="shared" ca="1" si="31"/>
        <v>353.7999999999999</v>
      </c>
      <c r="BR43" s="21">
        <f t="shared" ca="1" si="31"/>
        <v>331.7</v>
      </c>
      <c r="BS43" s="21">
        <f t="shared" ca="1" si="31"/>
        <v>148.70000000000002</v>
      </c>
      <c r="BT43" s="21">
        <f t="shared" ca="1" si="31"/>
        <v>30.5</v>
      </c>
      <c r="BU43" s="21">
        <f t="shared" ca="1" si="31"/>
        <v>0.59999999999999964</v>
      </c>
      <c r="BV43" s="21">
        <f t="shared" ca="1" si="31"/>
        <v>0</v>
      </c>
      <c r="BX43">
        <v>2010</v>
      </c>
      <c r="BY43" s="21">
        <f t="shared" ca="1" si="39"/>
        <v>0</v>
      </c>
      <c r="BZ43" s="21">
        <f t="shared" ca="1" si="32"/>
        <v>0</v>
      </c>
      <c r="CA43" s="21">
        <f t="shared" ca="1" si="32"/>
        <v>2.3000000000000007</v>
      </c>
      <c r="CB43" s="21">
        <f t="shared" ca="1" si="32"/>
        <v>30.900000000000006</v>
      </c>
      <c r="CC43" s="21">
        <f t="shared" ca="1" si="32"/>
        <v>161</v>
      </c>
      <c r="CD43" s="21">
        <f t="shared" ca="1" si="32"/>
        <v>281.09999999999997</v>
      </c>
      <c r="CE43" s="21">
        <f t="shared" ca="1" si="32"/>
        <v>415.7999999999999</v>
      </c>
      <c r="CF43" s="21">
        <f t="shared" ca="1" si="32"/>
        <v>393.70000000000005</v>
      </c>
      <c r="CG43" s="21">
        <f t="shared" ca="1" si="32"/>
        <v>208.60000000000002</v>
      </c>
      <c r="CH43" s="21">
        <f t="shared" ca="1" si="32"/>
        <v>64.3</v>
      </c>
      <c r="CI43" s="21">
        <f t="shared" ca="1" si="32"/>
        <v>2.9000000000000004</v>
      </c>
      <c r="CJ43" s="21">
        <f t="shared" ca="1" si="32"/>
        <v>0</v>
      </c>
      <c r="CL43">
        <v>2010</v>
      </c>
      <c r="CM43" s="21">
        <f t="shared" ca="1" si="40"/>
        <v>0</v>
      </c>
      <c r="CN43" s="21">
        <f t="shared" ca="1" si="33"/>
        <v>0</v>
      </c>
      <c r="CO43" s="21">
        <f t="shared" ca="1" si="33"/>
        <v>10.5</v>
      </c>
      <c r="CP43" s="21">
        <f t="shared" ca="1" si="33"/>
        <v>62.500000000000007</v>
      </c>
      <c r="CQ43" s="21">
        <f t="shared" ca="1" si="33"/>
        <v>209</v>
      </c>
      <c r="CR43" s="21">
        <f t="shared" ca="1" si="33"/>
        <v>341.09999999999997</v>
      </c>
      <c r="CS43" s="21">
        <f t="shared" ca="1" si="33"/>
        <v>477.7999999999999</v>
      </c>
      <c r="CT43" s="21">
        <f t="shared" ca="1" si="33"/>
        <v>455.7</v>
      </c>
      <c r="CU43" s="21">
        <f t="shared" ca="1" si="33"/>
        <v>268.59999999999997</v>
      </c>
      <c r="CV43" s="21">
        <f t="shared" ca="1" si="33"/>
        <v>116.20000000000002</v>
      </c>
      <c r="CW43" s="21">
        <f t="shared" ca="1" si="33"/>
        <v>8.9</v>
      </c>
      <c r="CX43" s="21">
        <f t="shared" ca="1" si="33"/>
        <v>0.30000000000000071</v>
      </c>
      <c r="CZ43">
        <v>2010</v>
      </c>
      <c r="DA43" s="21">
        <f t="shared" ca="1" si="41"/>
        <v>0</v>
      </c>
      <c r="DB43" s="21">
        <f t="shared" ca="1" si="34"/>
        <v>0</v>
      </c>
      <c r="DC43" s="21">
        <f t="shared" ca="1" si="34"/>
        <v>0</v>
      </c>
      <c r="DD43" s="21">
        <f t="shared" ca="1" si="34"/>
        <v>0</v>
      </c>
      <c r="DE43" s="21">
        <f t="shared" ca="1" si="34"/>
        <v>9.600000000000005</v>
      </c>
      <c r="DF43" s="21">
        <f t="shared" ca="1" si="34"/>
        <v>28.699999999999996</v>
      </c>
      <c r="DG43" s="21">
        <f t="shared" ca="1" si="34"/>
        <v>112</v>
      </c>
      <c r="DH43" s="21">
        <f t="shared" ca="1" si="34"/>
        <v>89.800000000000011</v>
      </c>
      <c r="DI43" s="21">
        <f t="shared" ca="1" si="34"/>
        <v>22.5</v>
      </c>
      <c r="DJ43" s="21">
        <f t="shared" ca="1" si="34"/>
        <v>0</v>
      </c>
      <c r="DK43" s="21">
        <f t="shared" ca="1" si="34"/>
        <v>0</v>
      </c>
      <c r="DL43" s="21">
        <f t="shared" ca="1" si="34"/>
        <v>0</v>
      </c>
    </row>
    <row r="44" spans="1:116" x14ac:dyDescent="0.2">
      <c r="A44" s="13">
        <v>37438</v>
      </c>
      <c r="B44">
        <v>2002</v>
      </c>
      <c r="C44">
        <v>7</v>
      </c>
      <c r="D44" s="21">
        <v>23.748387096774191</v>
      </c>
      <c r="E44" s="21">
        <v>6.1000000000000014</v>
      </c>
      <c r="F44" s="21">
        <v>122.29999999999998</v>
      </c>
      <c r="G44" s="21">
        <v>1</v>
      </c>
      <c r="H44" s="21">
        <v>179.20000000000005</v>
      </c>
      <c r="I44" s="21">
        <v>0</v>
      </c>
      <c r="J44" s="21">
        <v>240.20000000000005</v>
      </c>
      <c r="K44" s="21">
        <v>0</v>
      </c>
      <c r="L44" s="21">
        <v>302.20000000000005</v>
      </c>
      <c r="M44" s="21">
        <v>0</v>
      </c>
      <c r="N44" s="21">
        <v>364.19999999999993</v>
      </c>
      <c r="O44" s="21">
        <v>0</v>
      </c>
      <c r="P44" s="21">
        <v>426.2</v>
      </c>
      <c r="Q44" s="21">
        <v>0</v>
      </c>
      <c r="R44" s="21">
        <v>488.20000000000005</v>
      </c>
      <c r="T44">
        <v>2011</v>
      </c>
      <c r="U44" s="21">
        <f t="shared" ca="1" si="35"/>
        <v>0</v>
      </c>
      <c r="V44" s="21">
        <f t="shared" ca="1" si="28"/>
        <v>0</v>
      </c>
      <c r="W44" s="21">
        <f t="shared" ca="1" si="28"/>
        <v>0</v>
      </c>
      <c r="X44" s="21">
        <f t="shared" ca="1" si="28"/>
        <v>0</v>
      </c>
      <c r="Y44" s="21">
        <f t="shared" ca="1" si="28"/>
        <v>4.6999999999999993</v>
      </c>
      <c r="Z44" s="21">
        <f t="shared" ca="1" si="28"/>
        <v>42</v>
      </c>
      <c r="AA44" s="21">
        <f t="shared" ca="1" si="28"/>
        <v>189.90000000000003</v>
      </c>
      <c r="AB44" s="21">
        <f t="shared" ca="1" si="28"/>
        <v>118.4</v>
      </c>
      <c r="AC44" s="21">
        <f t="shared" ca="1" si="28"/>
        <v>30.1</v>
      </c>
      <c r="AD44" s="21">
        <f t="shared" ca="1" si="28"/>
        <v>4.6999999999999993</v>
      </c>
      <c r="AE44" s="21">
        <f t="shared" ca="1" si="28"/>
        <v>0</v>
      </c>
      <c r="AF44" s="21">
        <f t="shared" ca="1" si="28"/>
        <v>0</v>
      </c>
      <c r="AH44">
        <v>2011</v>
      </c>
      <c r="AI44" s="21">
        <f t="shared" ca="1" si="36"/>
        <v>0</v>
      </c>
      <c r="AJ44" s="21">
        <f t="shared" ca="1" si="29"/>
        <v>0</v>
      </c>
      <c r="AK44" s="21">
        <f t="shared" ca="1" si="29"/>
        <v>0</v>
      </c>
      <c r="AL44" s="21">
        <f t="shared" ca="1" si="29"/>
        <v>0</v>
      </c>
      <c r="AM44" s="21">
        <f t="shared" ca="1" si="29"/>
        <v>9.8000000000000007</v>
      </c>
      <c r="AN44" s="21">
        <f t="shared" ca="1" si="29"/>
        <v>86.4</v>
      </c>
      <c r="AO44" s="21">
        <f t="shared" ca="1" si="29"/>
        <v>251.9</v>
      </c>
      <c r="AP44" s="21">
        <f t="shared" ca="1" si="29"/>
        <v>180.40000000000003</v>
      </c>
      <c r="AQ44" s="21">
        <f t="shared" ca="1" si="29"/>
        <v>65</v>
      </c>
      <c r="AR44" s="21">
        <f t="shared" ca="1" si="29"/>
        <v>11.599999999999998</v>
      </c>
      <c r="AS44" s="21">
        <f t="shared" ca="1" si="29"/>
        <v>0</v>
      </c>
      <c r="AT44" s="21">
        <f t="shared" ca="1" si="29"/>
        <v>0</v>
      </c>
      <c r="AV44">
        <v>2011</v>
      </c>
      <c r="AW44" s="21">
        <f t="shared" ca="1" si="37"/>
        <v>0</v>
      </c>
      <c r="AX44" s="21">
        <f t="shared" ca="1" si="30"/>
        <v>0</v>
      </c>
      <c r="AY44" s="21">
        <f t="shared" ca="1" si="30"/>
        <v>0</v>
      </c>
      <c r="AZ44" s="21">
        <f t="shared" ca="1" si="30"/>
        <v>0</v>
      </c>
      <c r="BA44" s="21">
        <f t="shared" ca="1" si="30"/>
        <v>22.700000000000003</v>
      </c>
      <c r="BB44" s="21">
        <f t="shared" ca="1" si="30"/>
        <v>139.9</v>
      </c>
      <c r="BC44" s="21">
        <f t="shared" ca="1" si="30"/>
        <v>313.90000000000003</v>
      </c>
      <c r="BD44" s="21">
        <f t="shared" ca="1" si="30"/>
        <v>242.40000000000003</v>
      </c>
      <c r="BE44" s="21">
        <f t="shared" ca="1" si="30"/>
        <v>114.19999999999996</v>
      </c>
      <c r="BF44" s="21">
        <f t="shared" ca="1" si="30"/>
        <v>27.4</v>
      </c>
      <c r="BG44" s="21">
        <f t="shared" ca="1" si="30"/>
        <v>0.99999999999999822</v>
      </c>
      <c r="BH44" s="21">
        <f t="shared" ca="1" si="30"/>
        <v>0</v>
      </c>
      <c r="BJ44">
        <v>2011</v>
      </c>
      <c r="BK44" s="21">
        <f t="shared" ca="1" si="38"/>
        <v>0</v>
      </c>
      <c r="BL44" s="21">
        <f t="shared" ca="1" si="31"/>
        <v>0</v>
      </c>
      <c r="BM44" s="21">
        <f t="shared" ca="1" si="31"/>
        <v>0</v>
      </c>
      <c r="BN44" s="21">
        <f t="shared" ca="1" si="31"/>
        <v>1.8000000000000007</v>
      </c>
      <c r="BO44" s="21">
        <f t="shared" ca="1" si="31"/>
        <v>41.399999999999991</v>
      </c>
      <c r="BP44" s="21">
        <f t="shared" ca="1" si="31"/>
        <v>199.60000000000002</v>
      </c>
      <c r="BQ44" s="21">
        <f t="shared" ca="1" si="31"/>
        <v>375.90000000000003</v>
      </c>
      <c r="BR44" s="21">
        <f t="shared" ca="1" si="31"/>
        <v>304.39999999999998</v>
      </c>
      <c r="BS44" s="21">
        <f t="shared" ca="1" si="31"/>
        <v>168.9</v>
      </c>
      <c r="BT44" s="21">
        <f t="shared" ca="1" si="31"/>
        <v>48.300000000000004</v>
      </c>
      <c r="BU44" s="21">
        <f t="shared" ca="1" si="31"/>
        <v>8.6999999999999975</v>
      </c>
      <c r="BV44" s="21">
        <f t="shared" ca="1" si="31"/>
        <v>0</v>
      </c>
      <c r="BX44">
        <v>2011</v>
      </c>
      <c r="BY44" s="21">
        <f t="shared" ca="1" si="39"/>
        <v>0</v>
      </c>
      <c r="BZ44" s="21">
        <f t="shared" ca="1" si="32"/>
        <v>0</v>
      </c>
      <c r="CA44" s="21">
        <f t="shared" ca="1" si="32"/>
        <v>0</v>
      </c>
      <c r="CB44" s="21">
        <f t="shared" ca="1" si="32"/>
        <v>10.100000000000001</v>
      </c>
      <c r="CC44" s="21">
        <f t="shared" ca="1" si="32"/>
        <v>73.8</v>
      </c>
      <c r="CD44" s="21">
        <f t="shared" ca="1" si="32"/>
        <v>259.60000000000002</v>
      </c>
      <c r="CE44" s="21">
        <f t="shared" ca="1" si="32"/>
        <v>437.90000000000003</v>
      </c>
      <c r="CF44" s="21">
        <f t="shared" ca="1" si="32"/>
        <v>366.40000000000003</v>
      </c>
      <c r="CG44" s="21">
        <f t="shared" ca="1" si="32"/>
        <v>228.5</v>
      </c>
      <c r="CH44" s="21">
        <f t="shared" ca="1" si="32"/>
        <v>79.800000000000011</v>
      </c>
      <c r="CI44" s="21">
        <f t="shared" ca="1" si="32"/>
        <v>23.599999999999998</v>
      </c>
      <c r="CJ44" s="21">
        <f t="shared" ca="1" si="32"/>
        <v>9.9999999999999645E-2</v>
      </c>
      <c r="CL44">
        <v>2011</v>
      </c>
      <c r="CM44" s="21">
        <f t="shared" ca="1" si="40"/>
        <v>0</v>
      </c>
      <c r="CN44" s="21">
        <f t="shared" ca="1" si="33"/>
        <v>0</v>
      </c>
      <c r="CO44" s="21">
        <f t="shared" ca="1" si="33"/>
        <v>2.2999999999999989</v>
      </c>
      <c r="CP44" s="21">
        <f t="shared" ca="1" si="33"/>
        <v>20.100000000000001</v>
      </c>
      <c r="CQ44" s="21">
        <f t="shared" ca="1" si="33"/>
        <v>126.30000000000001</v>
      </c>
      <c r="CR44" s="21">
        <f t="shared" ca="1" si="33"/>
        <v>319.60000000000002</v>
      </c>
      <c r="CS44" s="21">
        <f t="shared" ca="1" si="33"/>
        <v>499.90000000000003</v>
      </c>
      <c r="CT44" s="21">
        <f t="shared" ca="1" si="33"/>
        <v>428.4</v>
      </c>
      <c r="CU44" s="21">
        <f t="shared" ca="1" si="33"/>
        <v>288.5</v>
      </c>
      <c r="CV44" s="21">
        <f t="shared" ca="1" si="33"/>
        <v>124.40000000000002</v>
      </c>
      <c r="CW44" s="21">
        <f t="shared" ca="1" si="33"/>
        <v>51.599999999999994</v>
      </c>
      <c r="CX44" s="21">
        <f t="shared" ca="1" si="33"/>
        <v>2.5999999999999996</v>
      </c>
      <c r="CZ44">
        <v>2011</v>
      </c>
      <c r="DA44" s="21">
        <f t="shared" ca="1" si="41"/>
        <v>0</v>
      </c>
      <c r="DB44" s="21">
        <f t="shared" ca="1" si="34"/>
        <v>0</v>
      </c>
      <c r="DC44" s="21">
        <f t="shared" ca="1" si="34"/>
        <v>0</v>
      </c>
      <c r="DD44" s="21">
        <f t="shared" ca="1" si="34"/>
        <v>0</v>
      </c>
      <c r="DE44" s="21">
        <f t="shared" ca="1" si="34"/>
        <v>2.6999999999999993</v>
      </c>
      <c r="DF44" s="21">
        <f t="shared" ca="1" si="34"/>
        <v>12.799999999999997</v>
      </c>
      <c r="DG44" s="21">
        <f t="shared" ca="1" si="34"/>
        <v>130.49999999999997</v>
      </c>
      <c r="DH44" s="21">
        <f t="shared" ca="1" si="34"/>
        <v>63.5</v>
      </c>
      <c r="DI44" s="21">
        <f t="shared" ca="1" si="34"/>
        <v>11.600000000000001</v>
      </c>
      <c r="DJ44" s="21">
        <f t="shared" ca="1" si="34"/>
        <v>0.89999999999999858</v>
      </c>
      <c r="DK44" s="21">
        <f t="shared" ca="1" si="34"/>
        <v>0</v>
      </c>
      <c r="DL44" s="21">
        <f t="shared" ca="1" si="34"/>
        <v>0</v>
      </c>
    </row>
    <row r="45" spans="1:116" x14ac:dyDescent="0.2">
      <c r="A45" s="13">
        <v>37469</v>
      </c>
      <c r="B45">
        <v>2002</v>
      </c>
      <c r="C45">
        <v>8</v>
      </c>
      <c r="D45" s="21">
        <v>22.351612903225806</v>
      </c>
      <c r="E45" s="21">
        <v>10.199999999999999</v>
      </c>
      <c r="F45" s="21">
        <v>83.1</v>
      </c>
      <c r="G45" s="21">
        <v>0</v>
      </c>
      <c r="H45" s="21">
        <v>134.89999999999998</v>
      </c>
      <c r="I45" s="21">
        <v>0</v>
      </c>
      <c r="J45" s="21">
        <v>196.90000000000003</v>
      </c>
      <c r="K45" s="21">
        <v>0</v>
      </c>
      <c r="L45" s="21">
        <v>258.89999999999998</v>
      </c>
      <c r="M45" s="21">
        <v>0</v>
      </c>
      <c r="N45" s="21">
        <v>320.90000000000003</v>
      </c>
      <c r="O45" s="21">
        <v>0</v>
      </c>
      <c r="P45" s="21">
        <v>382.90000000000003</v>
      </c>
      <c r="Q45" s="21">
        <v>0</v>
      </c>
      <c r="R45" s="21">
        <v>444.90000000000009</v>
      </c>
      <c r="T45">
        <v>2012</v>
      </c>
      <c r="U45" s="21">
        <f t="shared" ca="1" si="35"/>
        <v>0</v>
      </c>
      <c r="V45" s="21">
        <f t="shared" ca="1" si="28"/>
        <v>0</v>
      </c>
      <c r="W45" s="21">
        <f t="shared" ca="1" si="28"/>
        <v>0</v>
      </c>
      <c r="X45" s="21">
        <f t="shared" ca="1" si="28"/>
        <v>0</v>
      </c>
      <c r="Y45" s="21">
        <f t="shared" ca="1" si="28"/>
        <v>23.2</v>
      </c>
      <c r="Z45" s="21">
        <f t="shared" ca="1" si="28"/>
        <v>101.69999999999999</v>
      </c>
      <c r="AA45" s="21">
        <f t="shared" ca="1" si="28"/>
        <v>193</v>
      </c>
      <c r="AB45" s="21">
        <f t="shared" ca="1" si="28"/>
        <v>130.80000000000001</v>
      </c>
      <c r="AC45" s="21">
        <f t="shared" ca="1" si="28"/>
        <v>40</v>
      </c>
      <c r="AD45" s="21">
        <f t="shared" ca="1" si="28"/>
        <v>0.5</v>
      </c>
      <c r="AE45" s="21">
        <f t="shared" ca="1" si="28"/>
        <v>0</v>
      </c>
      <c r="AF45" s="21">
        <f t="shared" ca="1" si="28"/>
        <v>0</v>
      </c>
      <c r="AH45">
        <v>2012</v>
      </c>
      <c r="AI45" s="21">
        <f t="shared" ca="1" si="36"/>
        <v>0</v>
      </c>
      <c r="AJ45" s="21">
        <f t="shared" ca="1" si="29"/>
        <v>0</v>
      </c>
      <c r="AK45" s="21">
        <f t="shared" ca="1" si="29"/>
        <v>0</v>
      </c>
      <c r="AL45" s="21">
        <f t="shared" ca="1" si="29"/>
        <v>0</v>
      </c>
      <c r="AM45" s="21">
        <f t="shared" ca="1" si="29"/>
        <v>46.2</v>
      </c>
      <c r="AN45" s="21">
        <f t="shared" ca="1" si="29"/>
        <v>147</v>
      </c>
      <c r="AO45" s="21">
        <f t="shared" ca="1" si="29"/>
        <v>255</v>
      </c>
      <c r="AP45" s="21">
        <f t="shared" ca="1" si="29"/>
        <v>192.8</v>
      </c>
      <c r="AQ45" s="21">
        <f t="shared" ca="1" si="29"/>
        <v>69.900000000000006</v>
      </c>
      <c r="AR45" s="21">
        <f t="shared" ca="1" si="29"/>
        <v>3.8000000000000007</v>
      </c>
      <c r="AS45" s="21">
        <f t="shared" ca="1" si="29"/>
        <v>0</v>
      </c>
      <c r="AT45" s="21">
        <f t="shared" ca="1" si="29"/>
        <v>0</v>
      </c>
      <c r="AV45">
        <v>2012</v>
      </c>
      <c r="AW45" s="21">
        <f t="shared" ca="1" si="37"/>
        <v>0</v>
      </c>
      <c r="AX45" s="21">
        <f t="shared" ca="1" si="30"/>
        <v>0</v>
      </c>
      <c r="AY45" s="21">
        <f t="shared" ca="1" si="30"/>
        <v>0.30000000000000071</v>
      </c>
      <c r="AZ45" s="21">
        <f t="shared" ca="1" si="30"/>
        <v>2.4000000000000004</v>
      </c>
      <c r="BA45" s="21">
        <f t="shared" ca="1" si="30"/>
        <v>77.3</v>
      </c>
      <c r="BB45" s="21">
        <f t="shared" ca="1" si="30"/>
        <v>200.09999999999997</v>
      </c>
      <c r="BC45" s="21">
        <f t="shared" ca="1" si="30"/>
        <v>317</v>
      </c>
      <c r="BD45" s="21">
        <f t="shared" ca="1" si="30"/>
        <v>254.8</v>
      </c>
      <c r="BE45" s="21">
        <f t="shared" ca="1" si="30"/>
        <v>112.89999999999999</v>
      </c>
      <c r="BF45" s="21">
        <f t="shared" ca="1" si="30"/>
        <v>11.9</v>
      </c>
      <c r="BG45" s="21">
        <f t="shared" ca="1" si="30"/>
        <v>0</v>
      </c>
      <c r="BH45" s="21">
        <f t="shared" ca="1" si="30"/>
        <v>0</v>
      </c>
      <c r="BJ45">
        <v>2012</v>
      </c>
      <c r="BK45" s="21">
        <f t="shared" ca="1" si="38"/>
        <v>0</v>
      </c>
      <c r="BL45" s="21">
        <f t="shared" ca="1" si="31"/>
        <v>0</v>
      </c>
      <c r="BM45" s="21">
        <f t="shared" ca="1" si="31"/>
        <v>2.4000000000000004</v>
      </c>
      <c r="BN45" s="21">
        <f t="shared" ca="1" si="31"/>
        <v>10</v>
      </c>
      <c r="BO45" s="21">
        <f t="shared" ca="1" si="31"/>
        <v>119.6</v>
      </c>
      <c r="BP45" s="21">
        <f t="shared" ca="1" si="31"/>
        <v>259</v>
      </c>
      <c r="BQ45" s="21">
        <f t="shared" ca="1" si="31"/>
        <v>379</v>
      </c>
      <c r="BR45" s="21">
        <f t="shared" ca="1" si="31"/>
        <v>316.8</v>
      </c>
      <c r="BS45" s="21">
        <f t="shared" ca="1" si="31"/>
        <v>162.5</v>
      </c>
      <c r="BT45" s="21">
        <f t="shared" ca="1" si="31"/>
        <v>29.900000000000006</v>
      </c>
      <c r="BU45" s="21">
        <f t="shared" ca="1" si="31"/>
        <v>1.9000000000000004</v>
      </c>
      <c r="BV45" s="21">
        <f t="shared" ca="1" si="31"/>
        <v>0</v>
      </c>
      <c r="BX45">
        <v>2012</v>
      </c>
      <c r="BY45" s="21">
        <f t="shared" ca="1" si="39"/>
        <v>0</v>
      </c>
      <c r="BZ45" s="21">
        <f t="shared" ca="1" si="32"/>
        <v>0</v>
      </c>
      <c r="CA45" s="21">
        <f t="shared" ca="1" si="32"/>
        <v>12.4</v>
      </c>
      <c r="CB45" s="21">
        <f t="shared" ca="1" si="32"/>
        <v>19.3</v>
      </c>
      <c r="CC45" s="21">
        <f t="shared" ca="1" si="32"/>
        <v>172.10000000000002</v>
      </c>
      <c r="CD45" s="21">
        <f t="shared" ca="1" si="32"/>
        <v>319</v>
      </c>
      <c r="CE45" s="21">
        <f t="shared" ca="1" si="32"/>
        <v>441</v>
      </c>
      <c r="CF45" s="21">
        <f t="shared" ca="1" si="32"/>
        <v>378.8</v>
      </c>
      <c r="CG45" s="21">
        <f t="shared" ca="1" si="32"/>
        <v>221.6</v>
      </c>
      <c r="CH45" s="21">
        <f t="shared" ca="1" si="32"/>
        <v>55</v>
      </c>
      <c r="CI45" s="21">
        <f t="shared" ca="1" si="32"/>
        <v>6.1</v>
      </c>
      <c r="CJ45" s="21">
        <f t="shared" ca="1" si="32"/>
        <v>1.9000000000000004</v>
      </c>
      <c r="CL45">
        <v>2012</v>
      </c>
      <c r="CM45" s="21">
        <f t="shared" ca="1" si="40"/>
        <v>0</v>
      </c>
      <c r="CN45" s="21">
        <f t="shared" ca="1" si="33"/>
        <v>0</v>
      </c>
      <c r="CO45" s="21">
        <f t="shared" ca="1" si="33"/>
        <v>34.6</v>
      </c>
      <c r="CP45" s="21">
        <f t="shared" ca="1" si="33"/>
        <v>33.799999999999997</v>
      </c>
      <c r="CQ45" s="21">
        <f t="shared" ca="1" si="33"/>
        <v>232.2</v>
      </c>
      <c r="CR45" s="21">
        <f t="shared" ca="1" si="33"/>
        <v>379</v>
      </c>
      <c r="CS45" s="21">
        <f t="shared" ca="1" si="33"/>
        <v>503</v>
      </c>
      <c r="CT45" s="21">
        <f t="shared" ca="1" si="33"/>
        <v>440.80000000000007</v>
      </c>
      <c r="CU45" s="21">
        <f t="shared" ca="1" si="33"/>
        <v>281.59999999999997</v>
      </c>
      <c r="CV45" s="21">
        <f t="shared" ca="1" si="33"/>
        <v>96.5</v>
      </c>
      <c r="CW45" s="21">
        <f t="shared" ca="1" si="33"/>
        <v>12.1</v>
      </c>
      <c r="CX45" s="21">
        <f t="shared" ca="1" si="33"/>
        <v>4.4000000000000004</v>
      </c>
      <c r="CZ45">
        <v>2012</v>
      </c>
      <c r="DA45" s="21">
        <f t="shared" ca="1" si="41"/>
        <v>0</v>
      </c>
      <c r="DB45" s="21">
        <f t="shared" ca="1" si="34"/>
        <v>0</v>
      </c>
      <c r="DC45" s="21">
        <f t="shared" ca="1" si="34"/>
        <v>0</v>
      </c>
      <c r="DD45" s="21">
        <f t="shared" ca="1" si="34"/>
        <v>0</v>
      </c>
      <c r="DE45" s="21">
        <f t="shared" ca="1" si="34"/>
        <v>12.2</v>
      </c>
      <c r="DF45" s="21">
        <f t="shared" ca="1" si="34"/>
        <v>63.20000000000001</v>
      </c>
      <c r="DG45" s="21">
        <f t="shared" ca="1" si="34"/>
        <v>131</v>
      </c>
      <c r="DH45" s="21">
        <f t="shared" ca="1" si="34"/>
        <v>71.5</v>
      </c>
      <c r="DI45" s="21">
        <f t="shared" ca="1" si="34"/>
        <v>18.900000000000002</v>
      </c>
      <c r="DJ45" s="21">
        <f t="shared" ca="1" si="34"/>
        <v>0</v>
      </c>
      <c r="DK45" s="21">
        <f t="shared" ca="1" si="34"/>
        <v>0</v>
      </c>
      <c r="DL45" s="21">
        <f t="shared" ca="1" si="34"/>
        <v>0</v>
      </c>
    </row>
    <row r="46" spans="1:116" x14ac:dyDescent="0.2">
      <c r="A46" s="13">
        <v>37500</v>
      </c>
      <c r="B46">
        <v>2002</v>
      </c>
      <c r="C46">
        <v>9</v>
      </c>
      <c r="D46" s="21">
        <v>20.413333333333338</v>
      </c>
      <c r="E46" s="21">
        <v>34.300000000000004</v>
      </c>
      <c r="F46" s="21">
        <v>46.7</v>
      </c>
      <c r="G46" s="21">
        <v>13.799999999999999</v>
      </c>
      <c r="H46" s="21">
        <v>86.199999999999989</v>
      </c>
      <c r="I46" s="21">
        <v>2.4000000000000004</v>
      </c>
      <c r="J46" s="21">
        <v>134.79999999999998</v>
      </c>
      <c r="K46" s="21">
        <v>0</v>
      </c>
      <c r="L46" s="21">
        <v>192.4</v>
      </c>
      <c r="M46" s="21">
        <v>0</v>
      </c>
      <c r="N46" s="21">
        <v>252.40000000000003</v>
      </c>
      <c r="O46" s="21">
        <v>0</v>
      </c>
      <c r="P46" s="21">
        <v>312.40000000000003</v>
      </c>
      <c r="Q46" s="21">
        <v>0</v>
      </c>
      <c r="R46" s="21">
        <v>372.40000000000009</v>
      </c>
      <c r="T46">
        <v>2013</v>
      </c>
      <c r="U46" s="21">
        <f t="shared" ca="1" si="35"/>
        <v>0</v>
      </c>
      <c r="V46" s="21">
        <f t="shared" ca="1" si="28"/>
        <v>0</v>
      </c>
      <c r="W46" s="21">
        <f t="shared" ca="1" si="28"/>
        <v>0</v>
      </c>
      <c r="X46" s="21">
        <f t="shared" ca="1" si="28"/>
        <v>0</v>
      </c>
      <c r="Y46" s="21">
        <f t="shared" ca="1" si="28"/>
        <v>16.2</v>
      </c>
      <c r="Z46" s="21">
        <f t="shared" ca="1" si="28"/>
        <v>55.6</v>
      </c>
      <c r="AA46" s="21">
        <f t="shared" ca="1" si="28"/>
        <v>131.6</v>
      </c>
      <c r="AB46" s="21">
        <f t="shared" ca="1" si="28"/>
        <v>91.600000000000009</v>
      </c>
      <c r="AC46" s="21">
        <f t="shared" ca="1" si="28"/>
        <v>29.999999999999996</v>
      </c>
      <c r="AD46" s="21">
        <f t="shared" ca="1" si="28"/>
        <v>3.0999999999999979</v>
      </c>
      <c r="AE46" s="21">
        <f t="shared" ca="1" si="28"/>
        <v>0</v>
      </c>
      <c r="AF46" s="21">
        <f t="shared" ca="1" si="28"/>
        <v>0</v>
      </c>
      <c r="AH46">
        <v>2013</v>
      </c>
      <c r="AI46" s="21">
        <f t="shared" ca="1" si="36"/>
        <v>0</v>
      </c>
      <c r="AJ46" s="21">
        <f t="shared" ca="1" si="29"/>
        <v>0</v>
      </c>
      <c r="AK46" s="21">
        <f t="shared" ca="1" si="29"/>
        <v>0</v>
      </c>
      <c r="AL46" s="21">
        <f t="shared" ca="1" si="29"/>
        <v>0</v>
      </c>
      <c r="AM46" s="21">
        <f t="shared" ca="1" si="29"/>
        <v>26.599999999999998</v>
      </c>
      <c r="AN46" s="21">
        <f t="shared" ca="1" si="29"/>
        <v>89.800000000000011</v>
      </c>
      <c r="AO46" s="21">
        <f t="shared" ca="1" si="29"/>
        <v>192.90000000000003</v>
      </c>
      <c r="AP46" s="21">
        <f t="shared" ca="1" si="29"/>
        <v>151</v>
      </c>
      <c r="AQ46" s="21">
        <f t="shared" ca="1" si="29"/>
        <v>57.099999999999994</v>
      </c>
      <c r="AR46" s="21">
        <f t="shared" ca="1" si="29"/>
        <v>9.6999999999999993</v>
      </c>
      <c r="AS46" s="21">
        <f t="shared" ca="1" si="29"/>
        <v>0</v>
      </c>
      <c r="AT46" s="21">
        <f t="shared" ca="1" si="29"/>
        <v>0</v>
      </c>
      <c r="AV46">
        <v>2013</v>
      </c>
      <c r="AW46" s="21">
        <f t="shared" ca="1" si="37"/>
        <v>0</v>
      </c>
      <c r="AX46" s="21">
        <f t="shared" ca="1" si="30"/>
        <v>0</v>
      </c>
      <c r="AY46" s="21">
        <f t="shared" ca="1" si="30"/>
        <v>0</v>
      </c>
      <c r="AZ46" s="21">
        <f t="shared" ca="1" si="30"/>
        <v>1.5999999999999996</v>
      </c>
      <c r="BA46" s="21">
        <f t="shared" ca="1" si="30"/>
        <v>43.3</v>
      </c>
      <c r="BB46" s="21">
        <f t="shared" ca="1" si="30"/>
        <v>137.6</v>
      </c>
      <c r="BC46" s="21">
        <f t="shared" ca="1" si="30"/>
        <v>254.90000000000003</v>
      </c>
      <c r="BD46" s="21">
        <f t="shared" ca="1" si="30"/>
        <v>213</v>
      </c>
      <c r="BE46" s="21">
        <f t="shared" ca="1" si="30"/>
        <v>95.4</v>
      </c>
      <c r="BF46" s="21">
        <f t="shared" ca="1" si="30"/>
        <v>26.6</v>
      </c>
      <c r="BG46" s="21">
        <f t="shared" ca="1" si="30"/>
        <v>0</v>
      </c>
      <c r="BH46" s="21">
        <f t="shared" ca="1" si="30"/>
        <v>0</v>
      </c>
      <c r="BJ46">
        <v>2013</v>
      </c>
      <c r="BK46" s="21">
        <f t="shared" ca="1" si="38"/>
        <v>0</v>
      </c>
      <c r="BL46" s="21">
        <f t="shared" ca="1" si="31"/>
        <v>0</v>
      </c>
      <c r="BM46" s="21">
        <f t="shared" ca="1" si="31"/>
        <v>0</v>
      </c>
      <c r="BN46" s="21">
        <f t="shared" ca="1" si="31"/>
        <v>4.4000000000000004</v>
      </c>
      <c r="BO46" s="21">
        <f t="shared" ca="1" si="31"/>
        <v>68.899999999999991</v>
      </c>
      <c r="BP46" s="21">
        <f t="shared" ca="1" si="31"/>
        <v>192.10000000000002</v>
      </c>
      <c r="BQ46" s="21">
        <f t="shared" ca="1" si="31"/>
        <v>316.89999999999998</v>
      </c>
      <c r="BR46" s="21">
        <f t="shared" ca="1" si="31"/>
        <v>275</v>
      </c>
      <c r="BS46" s="21">
        <f t="shared" ca="1" si="31"/>
        <v>144.9</v>
      </c>
      <c r="BT46" s="21">
        <f t="shared" ca="1" si="31"/>
        <v>57.90000000000002</v>
      </c>
      <c r="BU46" s="21">
        <f t="shared" ca="1" si="31"/>
        <v>2.9000000000000004</v>
      </c>
      <c r="BV46" s="21">
        <f t="shared" ca="1" si="31"/>
        <v>0</v>
      </c>
      <c r="BX46">
        <v>2013</v>
      </c>
      <c r="BY46" s="21">
        <f t="shared" ca="1" si="39"/>
        <v>1.0999999999999996</v>
      </c>
      <c r="BZ46" s="21">
        <f t="shared" ca="1" si="32"/>
        <v>0</v>
      </c>
      <c r="CA46" s="21">
        <f t="shared" ca="1" si="32"/>
        <v>0</v>
      </c>
      <c r="CB46" s="21">
        <f t="shared" ca="1" si="32"/>
        <v>10.8</v>
      </c>
      <c r="CC46" s="21">
        <f t="shared" ca="1" si="32"/>
        <v>113.39999999999999</v>
      </c>
      <c r="CD46" s="21">
        <f t="shared" ca="1" si="32"/>
        <v>252.00000000000003</v>
      </c>
      <c r="CE46" s="21">
        <f t="shared" ca="1" si="32"/>
        <v>378.9</v>
      </c>
      <c r="CF46" s="21">
        <f t="shared" ca="1" si="32"/>
        <v>336.99999999999994</v>
      </c>
      <c r="CG46" s="21">
        <f t="shared" ca="1" si="32"/>
        <v>203</v>
      </c>
      <c r="CH46" s="21">
        <f t="shared" ca="1" si="32"/>
        <v>97.899999999999991</v>
      </c>
      <c r="CI46" s="21">
        <f t="shared" ca="1" si="32"/>
        <v>8.9</v>
      </c>
      <c r="CJ46" s="21">
        <f t="shared" ca="1" si="32"/>
        <v>0</v>
      </c>
      <c r="CL46">
        <v>2013</v>
      </c>
      <c r="CM46" s="21">
        <f t="shared" ca="1" si="40"/>
        <v>6.4</v>
      </c>
      <c r="CN46" s="21">
        <f t="shared" ca="1" si="33"/>
        <v>0</v>
      </c>
      <c r="CO46" s="21">
        <f t="shared" ca="1" si="33"/>
        <v>1.4000000000000004</v>
      </c>
      <c r="CP46" s="21">
        <f t="shared" ca="1" si="33"/>
        <v>25.600000000000005</v>
      </c>
      <c r="CQ46" s="21">
        <f t="shared" ca="1" si="33"/>
        <v>168.2</v>
      </c>
      <c r="CR46" s="21">
        <f t="shared" ca="1" si="33"/>
        <v>312</v>
      </c>
      <c r="CS46" s="21">
        <f t="shared" ca="1" si="33"/>
        <v>440.9</v>
      </c>
      <c r="CT46" s="21">
        <f t="shared" ca="1" si="33"/>
        <v>399</v>
      </c>
      <c r="CU46" s="21">
        <f t="shared" ca="1" si="33"/>
        <v>263</v>
      </c>
      <c r="CV46" s="21">
        <f t="shared" ca="1" si="33"/>
        <v>141.19999999999999</v>
      </c>
      <c r="CW46" s="21">
        <f t="shared" ca="1" si="33"/>
        <v>18.3</v>
      </c>
      <c r="CX46" s="21">
        <f t="shared" ca="1" si="33"/>
        <v>0</v>
      </c>
      <c r="CZ46">
        <v>2013</v>
      </c>
      <c r="DA46" s="21">
        <f t="shared" ca="1" si="41"/>
        <v>0</v>
      </c>
      <c r="DB46" s="21">
        <f t="shared" ca="1" si="34"/>
        <v>0</v>
      </c>
      <c r="DC46" s="21">
        <f t="shared" ca="1" si="34"/>
        <v>0</v>
      </c>
      <c r="DD46" s="21">
        <f t="shared" ca="1" si="34"/>
        <v>0</v>
      </c>
      <c r="DE46" s="21">
        <f t="shared" ca="1" si="34"/>
        <v>8.6999999999999993</v>
      </c>
      <c r="DF46" s="21">
        <f t="shared" ca="1" si="34"/>
        <v>31.400000000000002</v>
      </c>
      <c r="DG46" s="21">
        <f t="shared" ca="1" si="34"/>
        <v>83.399999999999977</v>
      </c>
      <c r="DH46" s="21">
        <f t="shared" ca="1" si="34"/>
        <v>43.7</v>
      </c>
      <c r="DI46" s="21">
        <f t="shared" ca="1" si="34"/>
        <v>13.799999999999997</v>
      </c>
      <c r="DJ46" s="21">
        <f t="shared" ca="1" si="34"/>
        <v>0</v>
      </c>
      <c r="DK46" s="21">
        <f t="shared" ca="1" si="34"/>
        <v>0</v>
      </c>
      <c r="DL46" s="21">
        <f t="shared" ca="1" si="34"/>
        <v>0</v>
      </c>
    </row>
    <row r="47" spans="1:116" x14ac:dyDescent="0.2">
      <c r="A47" s="13">
        <v>37530</v>
      </c>
      <c r="B47">
        <v>2002</v>
      </c>
      <c r="C47">
        <v>10</v>
      </c>
      <c r="D47" s="21">
        <v>10.429032258064519</v>
      </c>
      <c r="E47" s="21">
        <v>302.3</v>
      </c>
      <c r="F47" s="21">
        <v>5.6000000000000014</v>
      </c>
      <c r="G47" s="21">
        <v>246.29999999999998</v>
      </c>
      <c r="H47" s="21">
        <v>11.600000000000001</v>
      </c>
      <c r="I47" s="21">
        <v>190.3</v>
      </c>
      <c r="J47" s="21">
        <v>17.600000000000001</v>
      </c>
      <c r="K47" s="21">
        <v>140.5</v>
      </c>
      <c r="L47" s="21">
        <v>29.800000000000004</v>
      </c>
      <c r="M47" s="21">
        <v>98.100000000000009</v>
      </c>
      <c r="N47" s="21">
        <v>49.400000000000013</v>
      </c>
      <c r="O47" s="21">
        <v>62</v>
      </c>
      <c r="P47" s="21">
        <v>75.300000000000011</v>
      </c>
      <c r="Q47" s="21">
        <v>31.999999999999996</v>
      </c>
      <c r="R47" s="21">
        <v>107.3</v>
      </c>
      <c r="T47">
        <v>2014</v>
      </c>
      <c r="U47" s="21">
        <f t="shared" ca="1" si="35"/>
        <v>0</v>
      </c>
      <c r="V47" s="21">
        <f t="shared" ca="1" si="28"/>
        <v>0</v>
      </c>
      <c r="W47" s="21">
        <f t="shared" ca="1" si="28"/>
        <v>0</v>
      </c>
      <c r="X47" s="21">
        <f t="shared" ca="1" si="28"/>
        <v>0</v>
      </c>
      <c r="Y47" s="21">
        <f t="shared" ca="1" si="28"/>
        <v>10.000000000000004</v>
      </c>
      <c r="Z47" s="21">
        <f t="shared" ca="1" si="28"/>
        <v>46.6</v>
      </c>
      <c r="AA47" s="21">
        <f t="shared" ca="1" si="28"/>
        <v>66.000000000000014</v>
      </c>
      <c r="AB47" s="21">
        <f t="shared" ca="1" si="28"/>
        <v>72.500000000000028</v>
      </c>
      <c r="AC47" s="21">
        <f t="shared" ca="1" si="28"/>
        <v>34.5</v>
      </c>
      <c r="AD47" s="21">
        <f t="shared" ca="1" si="28"/>
        <v>2.1999999999999993</v>
      </c>
      <c r="AE47" s="21">
        <f t="shared" ca="1" si="28"/>
        <v>0</v>
      </c>
      <c r="AF47" s="21">
        <f t="shared" ca="1" si="28"/>
        <v>0</v>
      </c>
      <c r="AH47">
        <v>2014</v>
      </c>
      <c r="AI47" s="21">
        <f t="shared" ca="1" si="36"/>
        <v>0</v>
      </c>
      <c r="AJ47" s="21">
        <f t="shared" ca="1" si="29"/>
        <v>0</v>
      </c>
      <c r="AK47" s="21">
        <f t="shared" ca="1" si="29"/>
        <v>0</v>
      </c>
      <c r="AL47" s="21">
        <f t="shared" ca="1" si="29"/>
        <v>0</v>
      </c>
      <c r="AM47" s="21">
        <f t="shared" ca="1" si="29"/>
        <v>18.200000000000003</v>
      </c>
      <c r="AN47" s="21">
        <f t="shared" ca="1" si="29"/>
        <v>86.1</v>
      </c>
      <c r="AO47" s="21">
        <f t="shared" ca="1" si="29"/>
        <v>119.49999999999999</v>
      </c>
      <c r="AP47" s="21">
        <f t="shared" ca="1" si="29"/>
        <v>126.70000000000002</v>
      </c>
      <c r="AQ47" s="21">
        <f t="shared" ca="1" si="29"/>
        <v>64.600000000000009</v>
      </c>
      <c r="AR47" s="21">
        <f t="shared" ca="1" si="29"/>
        <v>6.3999999999999986</v>
      </c>
      <c r="AS47" s="21">
        <f t="shared" ca="1" si="29"/>
        <v>0</v>
      </c>
      <c r="AT47" s="21">
        <f t="shared" ca="1" si="29"/>
        <v>0</v>
      </c>
      <c r="AV47">
        <v>2014</v>
      </c>
      <c r="AW47" s="21">
        <f t="shared" ca="1" si="37"/>
        <v>0</v>
      </c>
      <c r="AX47" s="21">
        <f t="shared" ca="1" si="30"/>
        <v>0</v>
      </c>
      <c r="AY47" s="21">
        <f t="shared" ca="1" si="30"/>
        <v>0</v>
      </c>
      <c r="AZ47" s="21">
        <f t="shared" ca="1" si="30"/>
        <v>0</v>
      </c>
      <c r="BA47" s="21">
        <f t="shared" ca="1" si="30"/>
        <v>35.799999999999997</v>
      </c>
      <c r="BB47" s="21">
        <f t="shared" ca="1" si="30"/>
        <v>137.30000000000001</v>
      </c>
      <c r="BC47" s="21">
        <f t="shared" ca="1" si="30"/>
        <v>180.6</v>
      </c>
      <c r="BD47" s="21">
        <f t="shared" ca="1" si="30"/>
        <v>188.19999999999996</v>
      </c>
      <c r="BE47" s="21">
        <f t="shared" ca="1" si="30"/>
        <v>108.9</v>
      </c>
      <c r="BF47" s="21">
        <f t="shared" ca="1" si="30"/>
        <v>19.899999999999999</v>
      </c>
      <c r="BG47" s="21">
        <f t="shared" ca="1" si="30"/>
        <v>0</v>
      </c>
      <c r="BH47" s="21">
        <f t="shared" ca="1" si="30"/>
        <v>0</v>
      </c>
      <c r="BJ47">
        <v>2014</v>
      </c>
      <c r="BK47" s="21">
        <f t="shared" ca="1" si="38"/>
        <v>0</v>
      </c>
      <c r="BL47" s="21">
        <f t="shared" ca="1" si="31"/>
        <v>0</v>
      </c>
      <c r="BM47" s="21">
        <f t="shared" ca="1" si="31"/>
        <v>0</v>
      </c>
      <c r="BN47" s="21">
        <f t="shared" ca="1" si="31"/>
        <v>1.5999999999999996</v>
      </c>
      <c r="BO47" s="21">
        <f t="shared" ca="1" si="31"/>
        <v>60.6</v>
      </c>
      <c r="BP47" s="21">
        <f t="shared" ca="1" si="31"/>
        <v>195.40000000000003</v>
      </c>
      <c r="BQ47" s="21">
        <f t="shared" ca="1" si="31"/>
        <v>242.6</v>
      </c>
      <c r="BR47" s="21">
        <f t="shared" ca="1" si="31"/>
        <v>250.19999999999996</v>
      </c>
      <c r="BS47" s="21">
        <f t="shared" ca="1" si="31"/>
        <v>159.19999999999996</v>
      </c>
      <c r="BT47" s="21">
        <f t="shared" ca="1" si="31"/>
        <v>41.699999999999996</v>
      </c>
      <c r="BU47" s="21">
        <f t="shared" ca="1" si="31"/>
        <v>9.9999999999999645E-2</v>
      </c>
      <c r="BV47" s="21">
        <f t="shared" ca="1" si="31"/>
        <v>0</v>
      </c>
      <c r="BX47">
        <v>2014</v>
      </c>
      <c r="BY47" s="21">
        <f t="shared" ca="1" si="39"/>
        <v>0</v>
      </c>
      <c r="BZ47" s="21">
        <f t="shared" ca="1" si="32"/>
        <v>0</v>
      </c>
      <c r="CA47" s="21">
        <f t="shared" ca="1" si="32"/>
        <v>0</v>
      </c>
      <c r="CB47" s="21">
        <f t="shared" ca="1" si="32"/>
        <v>7.6</v>
      </c>
      <c r="CC47" s="21">
        <f t="shared" ca="1" si="32"/>
        <v>98.300000000000011</v>
      </c>
      <c r="CD47" s="21">
        <f t="shared" ca="1" si="32"/>
        <v>255.40000000000003</v>
      </c>
      <c r="CE47" s="21">
        <f t="shared" ca="1" si="32"/>
        <v>304.59999999999991</v>
      </c>
      <c r="CF47" s="21">
        <f t="shared" ca="1" si="32"/>
        <v>312.2</v>
      </c>
      <c r="CG47" s="21">
        <f t="shared" ca="1" si="32"/>
        <v>218.59999999999994</v>
      </c>
      <c r="CH47" s="21">
        <f t="shared" ca="1" si="32"/>
        <v>71.199999999999989</v>
      </c>
      <c r="CI47" s="21">
        <f t="shared" ca="1" si="32"/>
        <v>5.6</v>
      </c>
      <c r="CJ47" s="21">
        <f t="shared" ca="1" si="32"/>
        <v>0</v>
      </c>
      <c r="CL47">
        <v>2014</v>
      </c>
      <c r="CM47" s="21">
        <f t="shared" ca="1" si="40"/>
        <v>0</v>
      </c>
      <c r="CN47" s="21">
        <f t="shared" ca="1" si="33"/>
        <v>0</v>
      </c>
      <c r="CO47" s="21">
        <f t="shared" ca="1" si="33"/>
        <v>0</v>
      </c>
      <c r="CP47" s="21">
        <f t="shared" ca="1" si="33"/>
        <v>18</v>
      </c>
      <c r="CQ47" s="21">
        <f t="shared" ca="1" si="33"/>
        <v>152</v>
      </c>
      <c r="CR47" s="21">
        <f t="shared" ca="1" si="33"/>
        <v>315.39999999999998</v>
      </c>
      <c r="CS47" s="21">
        <f t="shared" ca="1" si="33"/>
        <v>366.59999999999991</v>
      </c>
      <c r="CT47" s="21">
        <f t="shared" ca="1" si="33"/>
        <v>374.2</v>
      </c>
      <c r="CU47" s="21">
        <f t="shared" ca="1" si="33"/>
        <v>278.59999999999997</v>
      </c>
      <c r="CV47" s="21">
        <f t="shared" ca="1" si="33"/>
        <v>118.90000000000002</v>
      </c>
      <c r="CW47" s="21">
        <f t="shared" ca="1" si="33"/>
        <v>14.899999999999999</v>
      </c>
      <c r="CX47" s="21">
        <f t="shared" ca="1" si="33"/>
        <v>0</v>
      </c>
      <c r="CZ47">
        <v>2014</v>
      </c>
      <c r="DA47" s="21">
        <f t="shared" ca="1" si="41"/>
        <v>0</v>
      </c>
      <c r="DB47" s="21">
        <f t="shared" ca="1" si="34"/>
        <v>0</v>
      </c>
      <c r="DC47" s="21">
        <f t="shared" ca="1" si="34"/>
        <v>0</v>
      </c>
      <c r="DD47" s="21">
        <f t="shared" ca="1" si="34"/>
        <v>0</v>
      </c>
      <c r="DE47" s="21">
        <f t="shared" ca="1" si="34"/>
        <v>4.0000000000000036</v>
      </c>
      <c r="DF47" s="21">
        <f t="shared" ca="1" si="34"/>
        <v>20.799999999999997</v>
      </c>
      <c r="DG47" s="21">
        <f t="shared" ca="1" si="34"/>
        <v>31.2</v>
      </c>
      <c r="DH47" s="21">
        <f t="shared" ca="1" si="34"/>
        <v>31.500000000000007</v>
      </c>
      <c r="DI47" s="21">
        <f t="shared" ca="1" si="34"/>
        <v>18.399999999999999</v>
      </c>
      <c r="DJ47" s="21">
        <f t="shared" ca="1" si="34"/>
        <v>0</v>
      </c>
      <c r="DK47" s="21">
        <f t="shared" ca="1" si="34"/>
        <v>0</v>
      </c>
      <c r="DL47" s="21">
        <f t="shared" ca="1" si="34"/>
        <v>0</v>
      </c>
    </row>
    <row r="48" spans="1:116" x14ac:dyDescent="0.2">
      <c r="A48" s="13">
        <v>37561</v>
      </c>
      <c r="B48">
        <v>2002</v>
      </c>
      <c r="C48">
        <v>11</v>
      </c>
      <c r="D48" s="21">
        <v>4.6800000000000006</v>
      </c>
      <c r="E48" s="21">
        <v>459.6</v>
      </c>
      <c r="F48" s="21">
        <v>0</v>
      </c>
      <c r="G48" s="21">
        <v>399.6</v>
      </c>
      <c r="H48" s="21">
        <v>0</v>
      </c>
      <c r="I48" s="21">
        <v>339.60000000000008</v>
      </c>
      <c r="J48" s="21">
        <v>0</v>
      </c>
      <c r="K48" s="21">
        <v>280.70000000000005</v>
      </c>
      <c r="L48" s="21">
        <v>1.0999999999999996</v>
      </c>
      <c r="M48" s="21">
        <v>225.1</v>
      </c>
      <c r="N48" s="21">
        <v>5.5</v>
      </c>
      <c r="O48" s="21">
        <v>172.39999999999998</v>
      </c>
      <c r="P48" s="21">
        <v>12.8</v>
      </c>
      <c r="Q48" s="21">
        <v>122</v>
      </c>
      <c r="R48" s="21">
        <v>22.4</v>
      </c>
      <c r="T48">
        <v>2015</v>
      </c>
      <c r="U48" s="21">
        <f t="shared" ca="1" si="35"/>
        <v>0</v>
      </c>
      <c r="V48" s="21">
        <f t="shared" ca="1" si="35"/>
        <v>0</v>
      </c>
      <c r="W48" s="21">
        <f t="shared" ca="1" si="35"/>
        <v>0</v>
      </c>
      <c r="X48" s="21">
        <f t="shared" ca="1" si="35"/>
        <v>0</v>
      </c>
      <c r="Y48" s="21">
        <f t="shared" ca="1" si="35"/>
        <v>16.5</v>
      </c>
      <c r="Z48" s="21">
        <f t="shared" ca="1" si="35"/>
        <v>27.9</v>
      </c>
      <c r="AA48" s="21">
        <f t="shared" ca="1" si="35"/>
        <v>125.30000000000001</v>
      </c>
      <c r="AB48" s="21">
        <f t="shared" ca="1" si="35"/>
        <v>88.499999999999986</v>
      </c>
      <c r="AC48" s="21">
        <f t="shared" ca="1" si="35"/>
        <v>83.5</v>
      </c>
      <c r="AD48" s="21">
        <f t="shared" ca="1" si="35"/>
        <v>1.1999999999999993</v>
      </c>
      <c r="AE48" s="21">
        <f t="shared" ca="1" si="35"/>
        <v>0</v>
      </c>
      <c r="AF48" s="21">
        <f t="shared" ca="1" si="35"/>
        <v>0</v>
      </c>
      <c r="AH48">
        <v>2015</v>
      </c>
      <c r="AI48" s="21">
        <f t="shared" ca="1" si="36"/>
        <v>0</v>
      </c>
      <c r="AJ48" s="21">
        <f t="shared" ca="1" si="36"/>
        <v>0</v>
      </c>
      <c r="AK48" s="21">
        <f t="shared" ca="1" si="36"/>
        <v>0</v>
      </c>
      <c r="AL48" s="21">
        <f t="shared" ca="1" si="36"/>
        <v>0</v>
      </c>
      <c r="AM48" s="21">
        <f t="shared" ca="1" si="36"/>
        <v>35.1</v>
      </c>
      <c r="AN48" s="21">
        <f t="shared" ca="1" si="36"/>
        <v>56.3</v>
      </c>
      <c r="AO48" s="21">
        <f t="shared" ca="1" si="36"/>
        <v>182.9</v>
      </c>
      <c r="AP48" s="21">
        <f t="shared" ca="1" si="36"/>
        <v>148.70000000000002</v>
      </c>
      <c r="AQ48" s="21">
        <f t="shared" ca="1" si="36"/>
        <v>128.10000000000002</v>
      </c>
      <c r="AR48" s="21">
        <f t="shared" ca="1" si="36"/>
        <v>4.2999999999999972</v>
      </c>
      <c r="AS48" s="21">
        <f t="shared" ca="1" si="36"/>
        <v>0.10000000000000142</v>
      </c>
      <c r="AT48" s="21">
        <f t="shared" ca="1" si="36"/>
        <v>0</v>
      </c>
      <c r="AV48">
        <v>2015</v>
      </c>
      <c r="AW48" s="21">
        <f t="shared" ca="1" si="37"/>
        <v>0</v>
      </c>
      <c r="AX48" s="21">
        <f t="shared" ca="1" si="37"/>
        <v>0</v>
      </c>
      <c r="AY48" s="21">
        <f t="shared" ca="1" si="37"/>
        <v>0</v>
      </c>
      <c r="AZ48" s="21">
        <f t="shared" ca="1" si="37"/>
        <v>1.5999999999999996</v>
      </c>
      <c r="BA48" s="21">
        <f t="shared" ca="1" si="37"/>
        <v>60.8</v>
      </c>
      <c r="BB48" s="21">
        <f t="shared" ca="1" si="37"/>
        <v>98.000000000000028</v>
      </c>
      <c r="BC48" s="21">
        <f t="shared" ca="1" si="37"/>
        <v>244.9</v>
      </c>
      <c r="BD48" s="21">
        <f t="shared" ca="1" si="37"/>
        <v>210.70000000000002</v>
      </c>
      <c r="BE48" s="21">
        <f t="shared" ca="1" si="37"/>
        <v>181</v>
      </c>
      <c r="BF48" s="21">
        <f t="shared" ca="1" si="37"/>
        <v>14.399999999999997</v>
      </c>
      <c r="BG48" s="21">
        <f t="shared" ca="1" si="37"/>
        <v>4.0000000000000018</v>
      </c>
      <c r="BH48" s="21">
        <f t="shared" ca="1" si="37"/>
        <v>0</v>
      </c>
      <c r="BJ48">
        <v>2015</v>
      </c>
      <c r="BK48" s="21">
        <f t="shared" ca="1" si="38"/>
        <v>0</v>
      </c>
      <c r="BL48" s="21">
        <f t="shared" ca="1" si="38"/>
        <v>0</v>
      </c>
      <c r="BM48" s="21">
        <f t="shared" ca="1" si="38"/>
        <v>0</v>
      </c>
      <c r="BN48" s="21">
        <f t="shared" ca="1" si="38"/>
        <v>7.8000000000000007</v>
      </c>
      <c r="BO48" s="21">
        <f t="shared" ca="1" si="38"/>
        <v>96.90000000000002</v>
      </c>
      <c r="BP48" s="21">
        <f t="shared" ca="1" si="38"/>
        <v>150.10000000000005</v>
      </c>
      <c r="BQ48" s="21">
        <f t="shared" ca="1" si="38"/>
        <v>306.90000000000003</v>
      </c>
      <c r="BR48" s="21">
        <f t="shared" ca="1" si="38"/>
        <v>272.70000000000005</v>
      </c>
      <c r="BS48" s="21">
        <f t="shared" ca="1" si="38"/>
        <v>240.9</v>
      </c>
      <c r="BT48" s="21">
        <f t="shared" ca="1" si="38"/>
        <v>38.999999999999993</v>
      </c>
      <c r="BU48" s="21">
        <f t="shared" ca="1" si="38"/>
        <v>11.9</v>
      </c>
      <c r="BV48" s="21">
        <f t="shared" ca="1" si="38"/>
        <v>0</v>
      </c>
      <c r="BX48">
        <v>2015</v>
      </c>
      <c r="BY48" s="21">
        <f t="shared" ca="1" si="39"/>
        <v>0</v>
      </c>
      <c r="BZ48" s="21">
        <f t="shared" ca="1" si="39"/>
        <v>0</v>
      </c>
      <c r="CA48" s="21">
        <f t="shared" ca="1" si="39"/>
        <v>0</v>
      </c>
      <c r="CB48" s="21">
        <f t="shared" ca="1" si="39"/>
        <v>20.6</v>
      </c>
      <c r="CC48" s="21">
        <f t="shared" ca="1" si="39"/>
        <v>145.20000000000002</v>
      </c>
      <c r="CD48" s="21">
        <f t="shared" ca="1" si="39"/>
        <v>206.60000000000002</v>
      </c>
      <c r="CE48" s="21">
        <f t="shared" ca="1" si="39"/>
        <v>368.90000000000003</v>
      </c>
      <c r="CF48" s="21">
        <f t="shared" ca="1" si="39"/>
        <v>334.7000000000001</v>
      </c>
      <c r="CG48" s="21">
        <f t="shared" ca="1" si="39"/>
        <v>300.90000000000003</v>
      </c>
      <c r="CH48" s="21">
        <f t="shared" ca="1" si="39"/>
        <v>76.100000000000023</v>
      </c>
      <c r="CI48" s="21">
        <f t="shared" ca="1" si="39"/>
        <v>29.1</v>
      </c>
      <c r="CJ48" s="21">
        <f t="shared" ca="1" si="39"/>
        <v>1.5</v>
      </c>
      <c r="CL48">
        <v>2015</v>
      </c>
      <c r="CM48" s="21">
        <f t="shared" ca="1" si="40"/>
        <v>0</v>
      </c>
      <c r="CN48" s="21">
        <f t="shared" ca="1" si="40"/>
        <v>0</v>
      </c>
      <c r="CO48" s="21">
        <f t="shared" ca="1" si="40"/>
        <v>0</v>
      </c>
      <c r="CP48" s="21">
        <f t="shared" ca="1" si="40"/>
        <v>39.799999999999997</v>
      </c>
      <c r="CQ48" s="21">
        <f t="shared" ca="1" si="40"/>
        <v>203.09999999999997</v>
      </c>
      <c r="CR48" s="21">
        <f t="shared" ca="1" si="40"/>
        <v>266.60000000000002</v>
      </c>
      <c r="CS48" s="21">
        <f t="shared" ca="1" si="40"/>
        <v>430.90000000000003</v>
      </c>
      <c r="CT48" s="21">
        <f t="shared" ca="1" si="40"/>
        <v>396.7000000000001</v>
      </c>
      <c r="CU48" s="21">
        <f t="shared" ca="1" si="40"/>
        <v>360.90000000000009</v>
      </c>
      <c r="CV48" s="21">
        <f t="shared" ca="1" si="40"/>
        <v>122.50000000000003</v>
      </c>
      <c r="CW48" s="21">
        <f t="shared" ca="1" si="40"/>
        <v>55.70000000000001</v>
      </c>
      <c r="CX48" s="21">
        <f t="shared" ca="1" si="40"/>
        <v>12.400000000000002</v>
      </c>
      <c r="CZ48">
        <v>2015</v>
      </c>
      <c r="DA48" s="21">
        <f t="shared" ca="1" si="41"/>
        <v>0</v>
      </c>
      <c r="DB48" s="21">
        <f t="shared" ca="1" si="41"/>
        <v>0</v>
      </c>
      <c r="DC48" s="21">
        <f t="shared" ca="1" si="41"/>
        <v>0</v>
      </c>
      <c r="DD48" s="21">
        <f t="shared" ca="1" si="41"/>
        <v>0</v>
      </c>
      <c r="DE48" s="21">
        <f t="shared" ca="1" si="41"/>
        <v>6.1000000000000014</v>
      </c>
      <c r="DF48" s="21">
        <f t="shared" ca="1" si="41"/>
        <v>8</v>
      </c>
      <c r="DG48" s="21">
        <f t="shared" ca="1" si="41"/>
        <v>76.5</v>
      </c>
      <c r="DH48" s="21">
        <f t="shared" ca="1" si="41"/>
        <v>45.100000000000009</v>
      </c>
      <c r="DI48" s="21">
        <f t="shared" ca="1" si="41"/>
        <v>51.000000000000014</v>
      </c>
      <c r="DJ48" s="21">
        <f t="shared" ca="1" si="41"/>
        <v>0</v>
      </c>
      <c r="DK48" s="21">
        <f t="shared" ca="1" si="41"/>
        <v>0</v>
      </c>
      <c r="DL48" s="21">
        <f t="shared" ca="1" si="41"/>
        <v>0</v>
      </c>
    </row>
    <row r="49" spans="1:116" x14ac:dyDescent="0.2">
      <c r="A49" s="13">
        <v>37591</v>
      </c>
      <c r="B49">
        <v>2002</v>
      </c>
      <c r="C49">
        <v>12</v>
      </c>
      <c r="D49" s="21">
        <v>-0.36774193548387102</v>
      </c>
      <c r="E49" s="21">
        <v>631.4</v>
      </c>
      <c r="F49" s="21">
        <v>0</v>
      </c>
      <c r="G49" s="21">
        <v>569.39999999999986</v>
      </c>
      <c r="H49" s="21">
        <v>0</v>
      </c>
      <c r="I49" s="21">
        <v>507.39999999999992</v>
      </c>
      <c r="J49" s="21">
        <v>0</v>
      </c>
      <c r="K49" s="21">
        <v>445.4</v>
      </c>
      <c r="L49" s="21">
        <v>0</v>
      </c>
      <c r="M49" s="21">
        <v>383.39999999999992</v>
      </c>
      <c r="N49" s="21">
        <v>0</v>
      </c>
      <c r="O49" s="21">
        <v>321.39999999999998</v>
      </c>
      <c r="P49" s="21">
        <v>0</v>
      </c>
      <c r="Q49" s="21">
        <v>259.39999999999998</v>
      </c>
      <c r="R49" s="21">
        <v>0</v>
      </c>
      <c r="T49">
        <v>2016</v>
      </c>
      <c r="U49" s="21">
        <f t="shared" ca="1" si="35"/>
        <v>0</v>
      </c>
      <c r="V49" s="21">
        <f t="shared" ca="1" si="35"/>
        <v>0</v>
      </c>
      <c r="W49" s="21">
        <f t="shared" ca="1" si="35"/>
        <v>0</v>
      </c>
      <c r="X49" s="21">
        <f t="shared" ca="1" si="35"/>
        <v>0</v>
      </c>
      <c r="Y49" s="21">
        <f t="shared" ca="1" si="35"/>
        <v>28.099999999999998</v>
      </c>
      <c r="Z49" s="21">
        <f t="shared" ca="1" si="35"/>
        <v>68.099999999999994</v>
      </c>
      <c r="AA49" s="21">
        <f t="shared" ca="1" si="35"/>
        <v>152.60000000000002</v>
      </c>
      <c r="AB49" s="21">
        <f t="shared" ca="1" si="35"/>
        <v>177.79999999999998</v>
      </c>
      <c r="AC49" s="21">
        <f t="shared" ca="1" si="35"/>
        <v>76.40000000000002</v>
      </c>
      <c r="AD49" s="21">
        <f t="shared" ca="1" si="35"/>
        <v>8.1000000000000014</v>
      </c>
      <c r="AE49" s="21">
        <f t="shared" ca="1" si="35"/>
        <v>0</v>
      </c>
      <c r="AF49" s="21">
        <f t="shared" ca="1" si="35"/>
        <v>0</v>
      </c>
      <c r="AH49">
        <v>2016</v>
      </c>
      <c r="AI49" s="21">
        <f t="shared" ca="1" si="36"/>
        <v>0</v>
      </c>
      <c r="AJ49" s="21">
        <f t="shared" ca="1" si="36"/>
        <v>0</v>
      </c>
      <c r="AK49" s="21">
        <f t="shared" ca="1" si="36"/>
        <v>0</v>
      </c>
      <c r="AL49" s="21">
        <f t="shared" ca="1" si="36"/>
        <v>0.80000000000000071</v>
      </c>
      <c r="AM49" s="21">
        <f t="shared" ca="1" si="36"/>
        <v>47.699999999999989</v>
      </c>
      <c r="AN49" s="21">
        <f t="shared" ca="1" si="36"/>
        <v>110.1</v>
      </c>
      <c r="AO49" s="21">
        <f t="shared" ca="1" si="36"/>
        <v>214.50000000000003</v>
      </c>
      <c r="AP49" s="21">
        <f t="shared" ca="1" si="36"/>
        <v>239.79999999999998</v>
      </c>
      <c r="AQ49" s="21">
        <f t="shared" ca="1" si="36"/>
        <v>124.7</v>
      </c>
      <c r="AR49" s="21">
        <f t="shared" ca="1" si="36"/>
        <v>24.799999999999997</v>
      </c>
      <c r="AS49" s="21">
        <f t="shared" ca="1" si="36"/>
        <v>0</v>
      </c>
      <c r="AT49" s="21">
        <f t="shared" ca="1" si="36"/>
        <v>0</v>
      </c>
      <c r="AV49">
        <v>2016</v>
      </c>
      <c r="AW49" s="21">
        <f t="shared" ca="1" si="37"/>
        <v>0</v>
      </c>
      <c r="AX49" s="21">
        <f t="shared" ca="1" si="37"/>
        <v>0</v>
      </c>
      <c r="AY49" s="21">
        <f t="shared" ca="1" si="37"/>
        <v>0</v>
      </c>
      <c r="AZ49" s="21">
        <f t="shared" ca="1" si="37"/>
        <v>2.8000000000000007</v>
      </c>
      <c r="BA49" s="21">
        <f t="shared" ca="1" si="37"/>
        <v>70.599999999999994</v>
      </c>
      <c r="BB49" s="21">
        <f t="shared" ca="1" si="37"/>
        <v>163.6</v>
      </c>
      <c r="BC49" s="21">
        <f t="shared" ca="1" si="37"/>
        <v>276.5</v>
      </c>
      <c r="BD49" s="21">
        <f t="shared" ca="1" si="37"/>
        <v>301.80000000000007</v>
      </c>
      <c r="BE49" s="21">
        <f t="shared" ca="1" si="37"/>
        <v>181</v>
      </c>
      <c r="BF49" s="21">
        <f t="shared" ca="1" si="37"/>
        <v>52.699999999999989</v>
      </c>
      <c r="BG49" s="21">
        <f t="shared" ca="1" si="37"/>
        <v>1.9000000000000004</v>
      </c>
      <c r="BH49" s="21">
        <f t="shared" ca="1" si="37"/>
        <v>0</v>
      </c>
      <c r="BJ49">
        <v>2016</v>
      </c>
      <c r="BK49" s="21">
        <f t="shared" ca="1" si="38"/>
        <v>0</v>
      </c>
      <c r="BL49" s="21">
        <f t="shared" ca="1" si="38"/>
        <v>0</v>
      </c>
      <c r="BM49" s="21">
        <f t="shared" ca="1" si="38"/>
        <v>1.8000000000000007</v>
      </c>
      <c r="BN49" s="21">
        <f t="shared" ca="1" si="38"/>
        <v>5.9</v>
      </c>
      <c r="BO49" s="21">
        <f t="shared" ca="1" si="38"/>
        <v>99.899999999999991</v>
      </c>
      <c r="BP49" s="21">
        <f t="shared" ca="1" si="38"/>
        <v>221.60000000000002</v>
      </c>
      <c r="BQ49" s="21">
        <f t="shared" ca="1" si="38"/>
        <v>338.49999999999994</v>
      </c>
      <c r="BR49" s="21">
        <f t="shared" ca="1" si="38"/>
        <v>363.80000000000007</v>
      </c>
      <c r="BS49" s="21">
        <f t="shared" ca="1" si="38"/>
        <v>240.9</v>
      </c>
      <c r="BT49" s="21">
        <f t="shared" ca="1" si="38"/>
        <v>87.600000000000009</v>
      </c>
      <c r="BU49" s="21">
        <f t="shared" ca="1" si="38"/>
        <v>8.3999999999999986</v>
      </c>
      <c r="BV49" s="21">
        <f t="shared" ca="1" si="38"/>
        <v>0</v>
      </c>
      <c r="BX49">
        <v>2016</v>
      </c>
      <c r="BY49" s="21">
        <f t="shared" ca="1" si="39"/>
        <v>0</v>
      </c>
      <c r="BZ49" s="21">
        <f t="shared" ca="1" si="39"/>
        <v>0.19999999999999929</v>
      </c>
      <c r="CA49" s="21">
        <f t="shared" ca="1" si="39"/>
        <v>5.3000000000000007</v>
      </c>
      <c r="CB49" s="21">
        <f t="shared" ca="1" si="39"/>
        <v>11.700000000000001</v>
      </c>
      <c r="CC49" s="21">
        <f t="shared" ca="1" si="39"/>
        <v>137.30000000000001</v>
      </c>
      <c r="CD49" s="21">
        <f t="shared" ca="1" si="39"/>
        <v>281.60000000000008</v>
      </c>
      <c r="CE49" s="21">
        <f t="shared" ca="1" si="39"/>
        <v>400.49999999999983</v>
      </c>
      <c r="CF49" s="21">
        <f t="shared" ca="1" si="39"/>
        <v>425.80000000000007</v>
      </c>
      <c r="CG49" s="21">
        <f t="shared" ca="1" si="39"/>
        <v>300.89999999999992</v>
      </c>
      <c r="CH49" s="21">
        <f t="shared" ca="1" si="39"/>
        <v>126.10000000000001</v>
      </c>
      <c r="CI49" s="21">
        <f t="shared" ca="1" si="39"/>
        <v>23.099999999999998</v>
      </c>
      <c r="CJ49" s="21">
        <f t="shared" ca="1" si="39"/>
        <v>0</v>
      </c>
      <c r="CL49">
        <v>2016</v>
      </c>
      <c r="CM49" s="21">
        <f t="shared" ca="1" si="40"/>
        <v>0</v>
      </c>
      <c r="CN49" s="21">
        <f t="shared" ca="1" si="40"/>
        <v>2.8999999999999986</v>
      </c>
      <c r="CO49" s="21">
        <f t="shared" ca="1" si="40"/>
        <v>13.100000000000001</v>
      </c>
      <c r="CP49" s="21">
        <f t="shared" ca="1" si="40"/>
        <v>22.700000000000003</v>
      </c>
      <c r="CQ49" s="21">
        <f t="shared" ca="1" si="40"/>
        <v>186.50000000000003</v>
      </c>
      <c r="CR49" s="21">
        <f t="shared" ca="1" si="40"/>
        <v>341.6</v>
      </c>
      <c r="CS49" s="21">
        <f t="shared" ca="1" si="40"/>
        <v>462.49999999999989</v>
      </c>
      <c r="CT49" s="21">
        <f t="shared" ca="1" si="40"/>
        <v>487.80000000000007</v>
      </c>
      <c r="CU49" s="21">
        <f t="shared" ca="1" si="40"/>
        <v>360.89999999999992</v>
      </c>
      <c r="CV49" s="21">
        <f t="shared" ca="1" si="40"/>
        <v>172.3</v>
      </c>
      <c r="CW49" s="21">
        <f t="shared" ca="1" si="40"/>
        <v>52.900000000000006</v>
      </c>
      <c r="CX49" s="21">
        <f t="shared" ca="1" si="40"/>
        <v>0</v>
      </c>
      <c r="CZ49">
        <v>2016</v>
      </c>
      <c r="DA49" s="21">
        <f t="shared" ca="1" si="41"/>
        <v>0</v>
      </c>
      <c r="DB49" s="21">
        <f t="shared" ca="1" si="41"/>
        <v>0</v>
      </c>
      <c r="DC49" s="21">
        <f t="shared" ca="1" si="41"/>
        <v>0</v>
      </c>
      <c r="DD49" s="21">
        <f t="shared" ca="1" si="41"/>
        <v>0</v>
      </c>
      <c r="DE49" s="21">
        <f t="shared" ca="1" si="41"/>
        <v>13.599999999999998</v>
      </c>
      <c r="DF49" s="21">
        <f t="shared" ca="1" si="41"/>
        <v>34.6</v>
      </c>
      <c r="DG49" s="21">
        <f t="shared" ca="1" si="41"/>
        <v>95.800000000000026</v>
      </c>
      <c r="DH49" s="21">
        <f t="shared" ca="1" si="41"/>
        <v>115.89999999999998</v>
      </c>
      <c r="DI49" s="21">
        <f t="shared" ca="1" si="41"/>
        <v>42.800000000000011</v>
      </c>
      <c r="DJ49" s="21">
        <f t="shared" ca="1" si="41"/>
        <v>1.7999999999999972</v>
      </c>
      <c r="DK49" s="21">
        <f t="shared" ca="1" si="41"/>
        <v>0</v>
      </c>
      <c r="DL49" s="21">
        <f t="shared" ca="1" si="41"/>
        <v>0</v>
      </c>
    </row>
    <row r="50" spans="1:116" x14ac:dyDescent="0.2">
      <c r="A50" s="13">
        <v>37622</v>
      </c>
      <c r="B50">
        <v>2003</v>
      </c>
      <c r="C50">
        <v>1</v>
      </c>
      <c r="D50" s="21">
        <v>-6.5483870967741939</v>
      </c>
      <c r="E50" s="21">
        <v>823</v>
      </c>
      <c r="F50" s="21">
        <v>0</v>
      </c>
      <c r="G50" s="21">
        <v>761</v>
      </c>
      <c r="H50" s="21">
        <v>0</v>
      </c>
      <c r="I50" s="21">
        <v>699.00000000000011</v>
      </c>
      <c r="J50" s="21">
        <v>0</v>
      </c>
      <c r="K50" s="21">
        <v>637</v>
      </c>
      <c r="L50" s="21">
        <v>0</v>
      </c>
      <c r="M50" s="21">
        <v>575</v>
      </c>
      <c r="N50" s="21">
        <v>0</v>
      </c>
      <c r="O50" s="21">
        <v>513</v>
      </c>
      <c r="P50" s="21">
        <v>0</v>
      </c>
      <c r="Q50" s="21">
        <v>451</v>
      </c>
      <c r="R50" s="21">
        <v>0</v>
      </c>
      <c r="T50">
        <v>2017</v>
      </c>
      <c r="U50" s="21">
        <f t="shared" ca="1" si="35"/>
        <v>0</v>
      </c>
      <c r="V50" s="21">
        <f t="shared" ca="1" si="35"/>
        <v>0</v>
      </c>
      <c r="W50" s="21">
        <f t="shared" ca="1" si="35"/>
        <v>0</v>
      </c>
      <c r="X50" s="21">
        <f t="shared" ca="1" si="35"/>
        <v>0</v>
      </c>
      <c r="Y50" s="21">
        <f t="shared" ca="1" si="35"/>
        <v>7.7999999999999972</v>
      </c>
      <c r="Z50" s="21">
        <f t="shared" ca="1" si="35"/>
        <v>68.399999999999991</v>
      </c>
      <c r="AA50" s="21">
        <f t="shared" ca="1" si="35"/>
        <v>113.49999999999997</v>
      </c>
      <c r="AB50" s="21">
        <f t="shared" ca="1" si="35"/>
        <v>85.4</v>
      </c>
      <c r="AC50" s="21">
        <f t="shared" ca="1" si="35"/>
        <v>60</v>
      </c>
      <c r="AD50" s="21">
        <f t="shared" ca="1" si="35"/>
        <v>9.6999999999999993</v>
      </c>
      <c r="AE50" s="21">
        <f t="shared" ca="1" si="35"/>
        <v>0</v>
      </c>
      <c r="AF50" s="21">
        <f t="shared" ca="1" si="35"/>
        <v>0</v>
      </c>
      <c r="AH50">
        <v>2017</v>
      </c>
      <c r="AI50" s="21">
        <f t="shared" ca="1" si="36"/>
        <v>0</v>
      </c>
      <c r="AJ50" s="21">
        <f t="shared" ca="1" si="36"/>
        <v>0</v>
      </c>
      <c r="AK50" s="21">
        <f t="shared" ca="1" si="36"/>
        <v>0</v>
      </c>
      <c r="AL50" s="21">
        <f t="shared" ca="1" si="36"/>
        <v>0.89999999999999858</v>
      </c>
      <c r="AM50" s="21">
        <f t="shared" ca="1" si="36"/>
        <v>17.299999999999997</v>
      </c>
      <c r="AN50" s="21">
        <f t="shared" ca="1" si="36"/>
        <v>107.99999999999999</v>
      </c>
      <c r="AO50" s="21">
        <f t="shared" ca="1" si="36"/>
        <v>175.5</v>
      </c>
      <c r="AP50" s="21">
        <f t="shared" ca="1" si="36"/>
        <v>140.19999999999999</v>
      </c>
      <c r="AQ50" s="21">
        <f t="shared" ca="1" si="36"/>
        <v>96.9</v>
      </c>
      <c r="AR50" s="21">
        <f t="shared" ca="1" si="36"/>
        <v>33.599999999999994</v>
      </c>
      <c r="AS50" s="21">
        <f t="shared" ca="1" si="36"/>
        <v>0</v>
      </c>
      <c r="AT50" s="21">
        <f t="shared" ca="1" si="36"/>
        <v>0</v>
      </c>
      <c r="AV50">
        <v>2017</v>
      </c>
      <c r="AW50" s="21">
        <f t="shared" ca="1" si="37"/>
        <v>0</v>
      </c>
      <c r="AX50" s="21">
        <f t="shared" ca="1" si="37"/>
        <v>0</v>
      </c>
      <c r="AY50" s="21">
        <f t="shared" ca="1" si="37"/>
        <v>0</v>
      </c>
      <c r="AZ50" s="21">
        <f t="shared" ca="1" si="37"/>
        <v>4.6999999999999993</v>
      </c>
      <c r="BA50" s="21">
        <f t="shared" ca="1" si="37"/>
        <v>29.9</v>
      </c>
      <c r="BB50" s="21">
        <f t="shared" ca="1" si="37"/>
        <v>159.10000000000002</v>
      </c>
      <c r="BC50" s="21">
        <f t="shared" ca="1" si="37"/>
        <v>237.5</v>
      </c>
      <c r="BD50" s="21">
        <f t="shared" ca="1" si="37"/>
        <v>202.19999999999996</v>
      </c>
      <c r="BE50" s="21">
        <f t="shared" ca="1" si="37"/>
        <v>142.4</v>
      </c>
      <c r="BF50" s="21">
        <f t="shared" ca="1" si="37"/>
        <v>67.900000000000006</v>
      </c>
      <c r="BG50" s="21">
        <f t="shared" ca="1" si="37"/>
        <v>0</v>
      </c>
      <c r="BH50" s="21">
        <f t="shared" ca="1" si="37"/>
        <v>0</v>
      </c>
      <c r="BJ50">
        <v>2017</v>
      </c>
      <c r="BK50" s="21">
        <f t="shared" ca="1" si="38"/>
        <v>0</v>
      </c>
      <c r="BL50" s="21">
        <f t="shared" ca="1" si="38"/>
        <v>0</v>
      </c>
      <c r="BM50" s="21">
        <f t="shared" ca="1" si="38"/>
        <v>0</v>
      </c>
      <c r="BN50" s="21">
        <f t="shared" ca="1" si="38"/>
        <v>15</v>
      </c>
      <c r="BO50" s="21">
        <f t="shared" ca="1" si="38"/>
        <v>51.199999999999996</v>
      </c>
      <c r="BP50" s="21">
        <f t="shared" ca="1" si="38"/>
        <v>219.10000000000002</v>
      </c>
      <c r="BQ50" s="21">
        <f t="shared" ca="1" si="38"/>
        <v>299.50000000000006</v>
      </c>
      <c r="BR50" s="21">
        <f t="shared" ca="1" si="38"/>
        <v>264.2</v>
      </c>
      <c r="BS50" s="21">
        <f t="shared" ca="1" si="38"/>
        <v>199.29999999999998</v>
      </c>
      <c r="BT50" s="21">
        <f t="shared" ca="1" si="38"/>
        <v>108.7</v>
      </c>
      <c r="BU50" s="21">
        <f t="shared" ca="1" si="38"/>
        <v>0.19999999999999929</v>
      </c>
      <c r="BV50" s="21">
        <f t="shared" ca="1" si="38"/>
        <v>0</v>
      </c>
      <c r="BX50">
        <v>2017</v>
      </c>
      <c r="BY50" s="21">
        <f t="shared" ca="1" si="39"/>
        <v>0</v>
      </c>
      <c r="BZ50" s="21">
        <f t="shared" ca="1" si="39"/>
        <v>0.5</v>
      </c>
      <c r="CA50" s="21">
        <f t="shared" ca="1" si="39"/>
        <v>0.19999999999999929</v>
      </c>
      <c r="CB50" s="21">
        <f t="shared" ca="1" si="39"/>
        <v>33.700000000000003</v>
      </c>
      <c r="CC50" s="21">
        <f t="shared" ca="1" si="39"/>
        <v>81</v>
      </c>
      <c r="CD50" s="21">
        <f t="shared" ca="1" si="39"/>
        <v>279.10000000000002</v>
      </c>
      <c r="CE50" s="21">
        <f t="shared" ca="1" si="39"/>
        <v>361.50000000000011</v>
      </c>
      <c r="CF50" s="21">
        <f t="shared" ca="1" si="39"/>
        <v>326.2</v>
      </c>
      <c r="CG50" s="21">
        <f t="shared" ca="1" si="39"/>
        <v>258.29999999999995</v>
      </c>
      <c r="CH50" s="21">
        <f t="shared" ca="1" si="39"/>
        <v>156.69999999999996</v>
      </c>
      <c r="CI50" s="21">
        <f t="shared" ca="1" si="39"/>
        <v>3.8999999999999986</v>
      </c>
      <c r="CJ50" s="21">
        <f t="shared" ca="1" si="39"/>
        <v>0</v>
      </c>
      <c r="CL50">
        <v>2017</v>
      </c>
      <c r="CM50" s="21">
        <f t="shared" ca="1" si="40"/>
        <v>0</v>
      </c>
      <c r="CN50" s="21">
        <f t="shared" ca="1" si="40"/>
        <v>2.5999999999999996</v>
      </c>
      <c r="CO50" s="21">
        <f t="shared" ca="1" si="40"/>
        <v>3.4999999999999982</v>
      </c>
      <c r="CP50" s="21">
        <f t="shared" ca="1" si="40"/>
        <v>57.4</v>
      </c>
      <c r="CQ50" s="21">
        <f t="shared" ca="1" si="40"/>
        <v>124.1</v>
      </c>
      <c r="CR50" s="21">
        <f t="shared" ca="1" si="40"/>
        <v>339.09999999999997</v>
      </c>
      <c r="CS50" s="21">
        <f t="shared" ca="1" si="40"/>
        <v>423.50000000000011</v>
      </c>
      <c r="CT50" s="21">
        <f t="shared" ca="1" si="40"/>
        <v>388.2</v>
      </c>
      <c r="CU50" s="21">
        <f t="shared" ca="1" si="40"/>
        <v>318.3</v>
      </c>
      <c r="CV50" s="21">
        <f t="shared" ca="1" si="40"/>
        <v>208.49999999999994</v>
      </c>
      <c r="CW50" s="21">
        <f t="shared" ca="1" si="40"/>
        <v>11.099999999999998</v>
      </c>
      <c r="CX50" s="21">
        <f t="shared" ca="1" si="40"/>
        <v>0</v>
      </c>
      <c r="CZ50">
        <v>2017</v>
      </c>
      <c r="DA50" s="21">
        <f t="shared" ca="1" si="41"/>
        <v>0</v>
      </c>
      <c r="DB50" s="21">
        <f t="shared" ca="1" si="41"/>
        <v>0</v>
      </c>
      <c r="DC50" s="21">
        <f t="shared" ca="1" si="41"/>
        <v>0</v>
      </c>
      <c r="DD50" s="21">
        <f t="shared" ca="1" si="41"/>
        <v>0</v>
      </c>
      <c r="DE50" s="21">
        <f t="shared" ca="1" si="41"/>
        <v>3.8999999999999986</v>
      </c>
      <c r="DF50" s="21">
        <f t="shared" ca="1" si="41"/>
        <v>36.5</v>
      </c>
      <c r="DG50" s="21">
        <f t="shared" ca="1" si="41"/>
        <v>56.9</v>
      </c>
      <c r="DH50" s="21">
        <f t="shared" ca="1" si="41"/>
        <v>42.8</v>
      </c>
      <c r="DI50" s="21">
        <f t="shared" ca="1" si="41"/>
        <v>30.500000000000004</v>
      </c>
      <c r="DJ50" s="21">
        <f t="shared" ca="1" si="41"/>
        <v>2.1999999999999993</v>
      </c>
      <c r="DK50" s="21">
        <f t="shared" ca="1" si="41"/>
        <v>0</v>
      </c>
      <c r="DL50" s="21">
        <f t="shared" ca="1" si="41"/>
        <v>0</v>
      </c>
    </row>
    <row r="51" spans="1:116" x14ac:dyDescent="0.2">
      <c r="A51" s="13">
        <v>37653</v>
      </c>
      <c r="B51">
        <v>2003</v>
      </c>
      <c r="C51">
        <v>2</v>
      </c>
      <c r="D51" s="21">
        <v>-5.2142857142857153</v>
      </c>
      <c r="E51" s="21">
        <v>705.99999999999989</v>
      </c>
      <c r="F51" s="21">
        <v>0</v>
      </c>
      <c r="G51" s="21">
        <v>649.99999999999989</v>
      </c>
      <c r="H51" s="21">
        <v>0</v>
      </c>
      <c r="I51" s="21">
        <v>594</v>
      </c>
      <c r="J51" s="21">
        <v>0</v>
      </c>
      <c r="K51" s="21">
        <v>538</v>
      </c>
      <c r="L51" s="21">
        <v>0</v>
      </c>
      <c r="M51" s="21">
        <v>482</v>
      </c>
      <c r="N51" s="21">
        <v>0</v>
      </c>
      <c r="O51" s="21">
        <v>426</v>
      </c>
      <c r="P51" s="21">
        <v>0</v>
      </c>
      <c r="Q51" s="21">
        <v>370</v>
      </c>
      <c r="R51" s="21">
        <v>0</v>
      </c>
      <c r="T51">
        <v>2018</v>
      </c>
      <c r="U51" s="21">
        <f t="shared" ca="1" si="35"/>
        <v>0</v>
      </c>
      <c r="V51" s="21">
        <f t="shared" ca="1" si="35"/>
        <v>0</v>
      </c>
      <c r="W51" s="21">
        <f t="shared" ca="1" si="35"/>
        <v>0</v>
      </c>
      <c r="X51" s="21">
        <f t="shared" ca="1" si="35"/>
        <v>0</v>
      </c>
      <c r="Y51" s="21">
        <f t="shared" ca="1" si="35"/>
        <v>28.2</v>
      </c>
      <c r="Z51" s="21">
        <f t="shared" ca="1" si="35"/>
        <v>57.800000000000004</v>
      </c>
      <c r="AA51" s="21">
        <f t="shared" ca="1" si="35"/>
        <v>164.19999999999996</v>
      </c>
      <c r="AB51" s="21">
        <f t="shared" ca="1" si="35"/>
        <v>165.10000000000002</v>
      </c>
      <c r="AC51" s="21">
        <f t="shared" ca="1" si="35"/>
        <v>71.199999999999989</v>
      </c>
      <c r="AD51" s="21">
        <f t="shared" ca="1" si="35"/>
        <v>9.5</v>
      </c>
      <c r="AE51" s="21">
        <f t="shared" ca="1" si="35"/>
        <v>0</v>
      </c>
      <c r="AF51" s="21">
        <f t="shared" ca="1" si="35"/>
        <v>0</v>
      </c>
      <c r="AH51">
        <v>2018</v>
      </c>
      <c r="AI51" s="21">
        <f t="shared" ca="1" si="36"/>
        <v>0</v>
      </c>
      <c r="AJ51" s="21">
        <f t="shared" ca="1" si="36"/>
        <v>0</v>
      </c>
      <c r="AK51" s="21">
        <f t="shared" ca="1" si="36"/>
        <v>0</v>
      </c>
      <c r="AL51" s="21">
        <f t="shared" ca="1" si="36"/>
        <v>0</v>
      </c>
      <c r="AM51" s="21">
        <f t="shared" ca="1" si="36"/>
        <v>48.5</v>
      </c>
      <c r="AN51" s="21">
        <f t="shared" ca="1" si="36"/>
        <v>95.899999999999977</v>
      </c>
      <c r="AO51" s="21">
        <f t="shared" ca="1" si="36"/>
        <v>226.19999999999996</v>
      </c>
      <c r="AP51" s="21">
        <f t="shared" ca="1" si="36"/>
        <v>225.8</v>
      </c>
      <c r="AQ51" s="21">
        <f t="shared" ca="1" si="36"/>
        <v>114.70000000000003</v>
      </c>
      <c r="AR51" s="21">
        <f t="shared" ca="1" si="36"/>
        <v>16.2</v>
      </c>
      <c r="AS51" s="21">
        <f t="shared" ca="1" si="36"/>
        <v>0</v>
      </c>
      <c r="AT51" s="21">
        <f t="shared" ca="1" si="36"/>
        <v>0</v>
      </c>
      <c r="AV51">
        <v>2018</v>
      </c>
      <c r="AW51" s="21">
        <f t="shared" ca="1" si="37"/>
        <v>0</v>
      </c>
      <c r="AX51" s="21">
        <f t="shared" ca="1" si="37"/>
        <v>0</v>
      </c>
      <c r="AY51" s="21">
        <f t="shared" ca="1" si="37"/>
        <v>0</v>
      </c>
      <c r="AZ51" s="21">
        <f t="shared" ca="1" si="37"/>
        <v>0</v>
      </c>
      <c r="BA51" s="21">
        <f t="shared" ca="1" si="37"/>
        <v>74.999999999999986</v>
      </c>
      <c r="BB51" s="21">
        <f t="shared" ca="1" si="37"/>
        <v>151.49999999999997</v>
      </c>
      <c r="BC51" s="21">
        <f t="shared" ca="1" si="37"/>
        <v>288.2</v>
      </c>
      <c r="BD51" s="21">
        <f t="shared" ca="1" si="37"/>
        <v>287.79999999999995</v>
      </c>
      <c r="BE51" s="21">
        <f t="shared" ca="1" si="37"/>
        <v>165.40000000000003</v>
      </c>
      <c r="BF51" s="21">
        <f t="shared" ca="1" si="37"/>
        <v>28.7</v>
      </c>
      <c r="BG51" s="21">
        <f t="shared" ca="1" si="37"/>
        <v>0</v>
      </c>
      <c r="BH51" s="21">
        <f t="shared" ca="1" si="37"/>
        <v>0</v>
      </c>
      <c r="BJ51">
        <v>2018</v>
      </c>
      <c r="BK51" s="21">
        <f t="shared" ca="1" si="38"/>
        <v>0</v>
      </c>
      <c r="BL51" s="21">
        <f t="shared" ca="1" si="38"/>
        <v>0</v>
      </c>
      <c r="BM51" s="21">
        <f t="shared" ca="1" si="38"/>
        <v>0</v>
      </c>
      <c r="BN51" s="21">
        <f t="shared" ca="1" si="38"/>
        <v>0</v>
      </c>
      <c r="BO51" s="21">
        <f t="shared" ca="1" si="38"/>
        <v>111.69999999999997</v>
      </c>
      <c r="BP51" s="21">
        <f t="shared" ca="1" si="38"/>
        <v>210.90000000000006</v>
      </c>
      <c r="BQ51" s="21">
        <f t="shared" ca="1" si="38"/>
        <v>350.2</v>
      </c>
      <c r="BR51" s="21">
        <f t="shared" ca="1" si="38"/>
        <v>349.79999999999995</v>
      </c>
      <c r="BS51" s="21">
        <f t="shared" ca="1" si="38"/>
        <v>223.39999999999998</v>
      </c>
      <c r="BT51" s="21">
        <f t="shared" ca="1" si="38"/>
        <v>46.2</v>
      </c>
      <c r="BU51" s="21">
        <f t="shared" ca="1" si="38"/>
        <v>0</v>
      </c>
      <c r="BV51" s="21">
        <f t="shared" ca="1" si="38"/>
        <v>0</v>
      </c>
      <c r="BX51">
        <v>2018</v>
      </c>
      <c r="BY51" s="21">
        <f t="shared" ca="1" si="39"/>
        <v>0.19999999999999929</v>
      </c>
      <c r="BZ51" s="21">
        <f t="shared" ca="1" si="39"/>
        <v>0.40000000000000036</v>
      </c>
      <c r="CA51" s="21">
        <f t="shared" ca="1" si="39"/>
        <v>0</v>
      </c>
      <c r="CB51" s="21">
        <f t="shared" ca="1" si="39"/>
        <v>1.5</v>
      </c>
      <c r="CC51" s="21">
        <f t="shared" ca="1" si="39"/>
        <v>155.39999999999998</v>
      </c>
      <c r="CD51" s="21">
        <f t="shared" ca="1" si="39"/>
        <v>270.90000000000009</v>
      </c>
      <c r="CE51" s="21">
        <f t="shared" ca="1" si="39"/>
        <v>412.20000000000005</v>
      </c>
      <c r="CF51" s="21">
        <f t="shared" ca="1" si="39"/>
        <v>411.7999999999999</v>
      </c>
      <c r="CG51" s="21">
        <f t="shared" ca="1" si="39"/>
        <v>283.39999999999998</v>
      </c>
      <c r="CH51" s="21">
        <f t="shared" ca="1" si="39"/>
        <v>70.2</v>
      </c>
      <c r="CI51" s="21">
        <f t="shared" ca="1" si="39"/>
        <v>1.6999999999999993</v>
      </c>
      <c r="CJ51" s="21">
        <f t="shared" ca="1" si="39"/>
        <v>0</v>
      </c>
      <c r="CL51">
        <v>2018</v>
      </c>
      <c r="CM51" s="21">
        <f t="shared" ca="1" si="40"/>
        <v>2.1999999999999993</v>
      </c>
      <c r="CN51" s="21">
        <f t="shared" ca="1" si="40"/>
        <v>3.4000000000000004</v>
      </c>
      <c r="CO51" s="21">
        <f t="shared" ca="1" si="40"/>
        <v>0</v>
      </c>
      <c r="CP51" s="21">
        <f t="shared" ca="1" si="40"/>
        <v>8.1999999999999993</v>
      </c>
      <c r="CQ51" s="21">
        <f t="shared" ca="1" si="40"/>
        <v>211.20000000000002</v>
      </c>
      <c r="CR51" s="21">
        <f t="shared" ca="1" si="40"/>
        <v>330.90000000000009</v>
      </c>
      <c r="CS51" s="21">
        <f t="shared" ca="1" si="40"/>
        <v>474.2000000000001</v>
      </c>
      <c r="CT51" s="21">
        <f t="shared" ca="1" si="40"/>
        <v>473.7999999999999</v>
      </c>
      <c r="CU51" s="21">
        <f t="shared" ca="1" si="40"/>
        <v>343.39999999999992</v>
      </c>
      <c r="CV51" s="21">
        <f t="shared" ca="1" si="40"/>
        <v>102.60000000000001</v>
      </c>
      <c r="CW51" s="21">
        <f t="shared" ca="1" si="40"/>
        <v>5.5</v>
      </c>
      <c r="CX51" s="21">
        <f t="shared" ca="1" si="40"/>
        <v>0</v>
      </c>
      <c r="CZ51">
        <v>2018</v>
      </c>
      <c r="DA51" s="21">
        <f t="shared" ca="1" si="41"/>
        <v>0</v>
      </c>
      <c r="DB51" s="21">
        <f t="shared" ca="1" si="41"/>
        <v>0</v>
      </c>
      <c r="DC51" s="21">
        <f t="shared" ca="1" si="41"/>
        <v>0</v>
      </c>
      <c r="DD51" s="21">
        <f t="shared" ca="1" si="41"/>
        <v>0</v>
      </c>
      <c r="DE51" s="21">
        <f t="shared" ca="1" si="41"/>
        <v>12.3</v>
      </c>
      <c r="DF51" s="21">
        <f t="shared" ca="1" si="41"/>
        <v>35.5</v>
      </c>
      <c r="DG51" s="21">
        <f t="shared" ca="1" si="41"/>
        <v>102.69999999999999</v>
      </c>
      <c r="DH51" s="21">
        <f t="shared" ca="1" si="41"/>
        <v>107.60000000000002</v>
      </c>
      <c r="DI51" s="21">
        <f t="shared" ca="1" si="41"/>
        <v>40.599999999999994</v>
      </c>
      <c r="DJ51" s="21">
        <f t="shared" ca="1" si="41"/>
        <v>5.5</v>
      </c>
      <c r="DK51" s="21">
        <f t="shared" ca="1" si="41"/>
        <v>0</v>
      </c>
      <c r="DL51" s="21">
        <f t="shared" ca="1" si="41"/>
        <v>0</v>
      </c>
    </row>
    <row r="52" spans="1:116" x14ac:dyDescent="0.2">
      <c r="A52" s="13">
        <v>37681</v>
      </c>
      <c r="B52">
        <v>2003</v>
      </c>
      <c r="C52">
        <v>3</v>
      </c>
      <c r="D52" s="21">
        <v>-0.20322580645161345</v>
      </c>
      <c r="E52" s="21">
        <v>626.29999999999973</v>
      </c>
      <c r="F52" s="21">
        <v>0</v>
      </c>
      <c r="G52" s="21">
        <v>564.29999999999995</v>
      </c>
      <c r="H52" s="21">
        <v>0</v>
      </c>
      <c r="I52" s="21">
        <v>502.29999999999984</v>
      </c>
      <c r="J52" s="21">
        <v>0</v>
      </c>
      <c r="K52" s="21">
        <v>440.29999999999984</v>
      </c>
      <c r="L52" s="21">
        <v>0</v>
      </c>
      <c r="M52" s="21">
        <v>378.29999999999984</v>
      </c>
      <c r="N52" s="21">
        <v>0</v>
      </c>
      <c r="O52" s="21">
        <v>316.29999999999984</v>
      </c>
      <c r="P52" s="21">
        <v>0</v>
      </c>
      <c r="Q52" s="21">
        <v>258.09999999999991</v>
      </c>
      <c r="R52" s="21">
        <v>3.7999999999999989</v>
      </c>
      <c r="T52">
        <v>2019</v>
      </c>
      <c r="U52" s="21">
        <f t="shared" ca="1" si="35"/>
        <v>0</v>
      </c>
      <c r="V52" s="21">
        <f t="shared" ca="1" si="35"/>
        <v>0</v>
      </c>
      <c r="W52" s="21">
        <f t="shared" ca="1" si="35"/>
        <v>0</v>
      </c>
      <c r="X52" s="21">
        <f t="shared" ca="1" si="35"/>
        <v>0</v>
      </c>
      <c r="Y52" s="21">
        <f t="shared" ca="1" si="35"/>
        <v>0.39999999999999858</v>
      </c>
      <c r="Z52" s="21">
        <f t="shared" ca="1" si="35"/>
        <v>34.1</v>
      </c>
      <c r="AA52" s="21">
        <f t="shared" ca="1" si="35"/>
        <v>152.6</v>
      </c>
      <c r="AB52" s="21">
        <f t="shared" ca="1" si="35"/>
        <v>102.69999999999999</v>
      </c>
      <c r="AC52" s="21">
        <f t="shared" ca="1" si="35"/>
        <v>35.4</v>
      </c>
      <c r="AD52" s="21">
        <f t="shared" ca="1" si="35"/>
        <v>4.8999999999999986</v>
      </c>
      <c r="AE52" s="21">
        <f t="shared" ca="1" si="35"/>
        <v>0</v>
      </c>
      <c r="AF52" s="21">
        <f t="shared" ca="1" si="35"/>
        <v>0</v>
      </c>
      <c r="AH52">
        <v>2019</v>
      </c>
      <c r="AI52" s="21">
        <f t="shared" ca="1" si="36"/>
        <v>0</v>
      </c>
      <c r="AJ52" s="21">
        <f t="shared" ca="1" si="36"/>
        <v>0</v>
      </c>
      <c r="AK52" s="21">
        <f t="shared" ca="1" si="36"/>
        <v>0</v>
      </c>
      <c r="AL52" s="21">
        <f t="shared" ca="1" si="36"/>
        <v>0</v>
      </c>
      <c r="AM52" s="21">
        <f t="shared" ca="1" si="36"/>
        <v>4.5999999999999979</v>
      </c>
      <c r="AN52" s="21">
        <f t="shared" ca="1" si="36"/>
        <v>61.2</v>
      </c>
      <c r="AO52" s="21">
        <f t="shared" ca="1" si="36"/>
        <v>214.60000000000002</v>
      </c>
      <c r="AP52" s="21">
        <f t="shared" ca="1" si="36"/>
        <v>163.29999999999998</v>
      </c>
      <c r="AQ52" s="21">
        <f t="shared" ca="1" si="36"/>
        <v>78.7</v>
      </c>
      <c r="AR52" s="21">
        <f t="shared" ca="1" si="36"/>
        <v>8.3999999999999986</v>
      </c>
      <c r="AS52" s="21">
        <f t="shared" ca="1" si="36"/>
        <v>0</v>
      </c>
      <c r="AT52" s="21">
        <f t="shared" ca="1" si="36"/>
        <v>0</v>
      </c>
      <c r="AV52">
        <v>2019</v>
      </c>
      <c r="AW52" s="21">
        <f t="shared" ca="1" si="37"/>
        <v>0</v>
      </c>
      <c r="AX52" s="21">
        <f t="shared" ca="1" si="37"/>
        <v>0</v>
      </c>
      <c r="AY52" s="21">
        <f t="shared" ca="1" si="37"/>
        <v>0</v>
      </c>
      <c r="AZ52" s="21">
        <f t="shared" ca="1" si="37"/>
        <v>0</v>
      </c>
      <c r="BA52" s="21">
        <f t="shared" ca="1" si="37"/>
        <v>14.6</v>
      </c>
      <c r="BB52" s="21">
        <f t="shared" ca="1" si="37"/>
        <v>103.60000000000002</v>
      </c>
      <c r="BC52" s="21">
        <f t="shared" ca="1" si="37"/>
        <v>276.59999999999997</v>
      </c>
      <c r="BD52" s="21">
        <f t="shared" ca="1" si="37"/>
        <v>225.29999999999998</v>
      </c>
      <c r="BE52" s="21">
        <f t="shared" ca="1" si="37"/>
        <v>133.90000000000003</v>
      </c>
      <c r="BF52" s="21">
        <f t="shared" ca="1" si="37"/>
        <v>15.999999999999998</v>
      </c>
      <c r="BG52" s="21">
        <f t="shared" ca="1" si="37"/>
        <v>0</v>
      </c>
      <c r="BH52" s="21">
        <f t="shared" ca="1" si="37"/>
        <v>0</v>
      </c>
      <c r="BJ52">
        <v>2019</v>
      </c>
      <c r="BK52" s="21">
        <f t="shared" ca="1" si="38"/>
        <v>0</v>
      </c>
      <c r="BL52" s="21">
        <f t="shared" ca="1" si="38"/>
        <v>0</v>
      </c>
      <c r="BM52" s="21">
        <f t="shared" ca="1" si="38"/>
        <v>0</v>
      </c>
      <c r="BN52" s="21">
        <f t="shared" ca="1" si="38"/>
        <v>1.4000000000000004</v>
      </c>
      <c r="BO52" s="21">
        <f t="shared" ca="1" si="38"/>
        <v>34.299999999999997</v>
      </c>
      <c r="BP52" s="21">
        <f t="shared" ca="1" si="38"/>
        <v>159.4</v>
      </c>
      <c r="BQ52" s="21">
        <f t="shared" ca="1" si="38"/>
        <v>338.59999999999997</v>
      </c>
      <c r="BR52" s="21">
        <f t="shared" ca="1" si="38"/>
        <v>287.3</v>
      </c>
      <c r="BS52" s="21">
        <f t="shared" ca="1" si="38"/>
        <v>193.6</v>
      </c>
      <c r="BT52" s="21">
        <f t="shared" ca="1" si="38"/>
        <v>35.9</v>
      </c>
      <c r="BU52" s="21">
        <f t="shared" ca="1" si="38"/>
        <v>0</v>
      </c>
      <c r="BV52" s="21">
        <f t="shared" ca="1" si="38"/>
        <v>0</v>
      </c>
      <c r="BX52">
        <v>2019</v>
      </c>
      <c r="BY52" s="21">
        <f t="shared" ca="1" si="39"/>
        <v>0</v>
      </c>
      <c r="BZ52" s="21">
        <f t="shared" ca="1" si="39"/>
        <v>0</v>
      </c>
      <c r="CA52" s="21">
        <f t="shared" ca="1" si="39"/>
        <v>0</v>
      </c>
      <c r="CB52" s="21">
        <f t="shared" ca="1" si="39"/>
        <v>4.8000000000000007</v>
      </c>
      <c r="CC52" s="21">
        <f t="shared" ca="1" si="39"/>
        <v>65.899999999999991</v>
      </c>
      <c r="CD52" s="21">
        <f t="shared" ca="1" si="39"/>
        <v>219.2</v>
      </c>
      <c r="CE52" s="21">
        <f t="shared" ca="1" si="39"/>
        <v>400.59999999999997</v>
      </c>
      <c r="CF52" s="21">
        <f t="shared" ca="1" si="39"/>
        <v>349.3</v>
      </c>
      <c r="CG52" s="21">
        <f t="shared" ca="1" si="39"/>
        <v>253.59999999999997</v>
      </c>
      <c r="CH52" s="21">
        <f t="shared" ca="1" si="39"/>
        <v>76.299999999999983</v>
      </c>
      <c r="CI52" s="21">
        <f t="shared" ca="1" si="39"/>
        <v>0</v>
      </c>
      <c r="CJ52" s="21">
        <f t="shared" ca="1" si="39"/>
        <v>0</v>
      </c>
      <c r="CL52">
        <v>2019</v>
      </c>
      <c r="CM52" s="21">
        <f t="shared" ca="1" si="40"/>
        <v>0</v>
      </c>
      <c r="CN52" s="21">
        <f t="shared" ca="1" si="40"/>
        <v>2</v>
      </c>
      <c r="CO52" s="21">
        <f t="shared" ca="1" si="40"/>
        <v>9.9999999999999645E-2</v>
      </c>
      <c r="CP52" s="21">
        <f t="shared" ca="1" si="40"/>
        <v>19.5</v>
      </c>
      <c r="CQ52" s="21">
        <f t="shared" ca="1" si="40"/>
        <v>108.19999999999997</v>
      </c>
      <c r="CR52" s="21">
        <f t="shared" ca="1" si="40"/>
        <v>279.2</v>
      </c>
      <c r="CS52" s="21">
        <f t="shared" ca="1" si="40"/>
        <v>462.59999999999997</v>
      </c>
      <c r="CT52" s="21">
        <f t="shared" ca="1" si="40"/>
        <v>411.29999999999995</v>
      </c>
      <c r="CU52" s="21">
        <f t="shared" ca="1" si="40"/>
        <v>313.59999999999997</v>
      </c>
      <c r="CV52" s="21">
        <f t="shared" ca="1" si="40"/>
        <v>128.19999999999999</v>
      </c>
      <c r="CW52" s="21">
        <f t="shared" ca="1" si="40"/>
        <v>1.8000000000000007</v>
      </c>
      <c r="CX52" s="21">
        <f t="shared" ca="1" si="40"/>
        <v>0</v>
      </c>
      <c r="CZ52">
        <v>2019</v>
      </c>
      <c r="DA52" s="21">
        <f t="shared" ca="1" si="41"/>
        <v>0</v>
      </c>
      <c r="DB52" s="21">
        <f t="shared" ca="1" si="41"/>
        <v>0</v>
      </c>
      <c r="DC52" s="21">
        <f t="shared" ca="1" si="41"/>
        <v>0</v>
      </c>
      <c r="DD52" s="21">
        <f t="shared" ca="1" si="41"/>
        <v>0</v>
      </c>
      <c r="DE52" s="21">
        <f t="shared" ca="1" si="41"/>
        <v>0</v>
      </c>
      <c r="DF52" s="21">
        <f t="shared" ca="1" si="41"/>
        <v>16.100000000000001</v>
      </c>
      <c r="DG52" s="21">
        <f t="shared" ca="1" si="41"/>
        <v>92</v>
      </c>
      <c r="DH52" s="21">
        <f t="shared" ca="1" si="41"/>
        <v>50</v>
      </c>
      <c r="DI52" s="21">
        <f t="shared" ca="1" si="41"/>
        <v>11.599999999999994</v>
      </c>
      <c r="DJ52" s="21">
        <f t="shared" ca="1" si="41"/>
        <v>2.8999999999999986</v>
      </c>
      <c r="DK52" s="21">
        <f t="shared" ca="1" si="41"/>
        <v>0</v>
      </c>
      <c r="DL52" s="21">
        <f t="shared" ca="1" si="41"/>
        <v>0</v>
      </c>
    </row>
    <row r="53" spans="1:116" ht="15" x14ac:dyDescent="0.25">
      <c r="A53" s="13">
        <v>37712</v>
      </c>
      <c r="B53">
        <v>2003</v>
      </c>
      <c r="C53">
        <v>4</v>
      </c>
      <c r="D53" s="21">
        <v>5.2900000000000009</v>
      </c>
      <c r="E53" s="21">
        <v>441.29999999999995</v>
      </c>
      <c r="F53" s="21">
        <v>0</v>
      </c>
      <c r="G53" s="21">
        <v>382.8</v>
      </c>
      <c r="H53" s="21">
        <v>1.5</v>
      </c>
      <c r="I53" s="21">
        <v>326.2</v>
      </c>
      <c r="J53" s="21">
        <v>4.8999999999999986</v>
      </c>
      <c r="K53" s="21">
        <v>270.70000000000005</v>
      </c>
      <c r="L53" s="21">
        <v>9.3999999999999986</v>
      </c>
      <c r="M53" s="21">
        <v>216.7</v>
      </c>
      <c r="N53" s="21">
        <v>15.399999999999999</v>
      </c>
      <c r="O53" s="21">
        <v>163.89999999999998</v>
      </c>
      <c r="P53" s="21">
        <v>22.599999999999994</v>
      </c>
      <c r="Q53" s="21">
        <v>118.2</v>
      </c>
      <c r="R53" s="21">
        <v>36.9</v>
      </c>
      <c r="T53" s="59">
        <v>2020</v>
      </c>
      <c r="U53" s="59">
        <f ca="1">MAX(TREND(U$33:U$52,$T$33:$T$52,$T53),0)</f>
        <v>0</v>
      </c>
      <c r="V53" s="59">
        <f t="shared" ref="V53:AF54" ca="1" si="42">MAX(TREND(V$33:V$52,$T$33:$T$52,$T53),0)</f>
        <v>0</v>
      </c>
      <c r="W53" s="59">
        <f t="shared" ca="1" si="42"/>
        <v>0</v>
      </c>
      <c r="X53" s="59">
        <f t="shared" ca="1" si="42"/>
        <v>0</v>
      </c>
      <c r="Y53" s="59">
        <f t="shared" ca="1" si="42"/>
        <v>16.925263157894733</v>
      </c>
      <c r="Z53" s="59">
        <f t="shared" ca="1" si="42"/>
        <v>54.3321052631577</v>
      </c>
      <c r="AA53" s="59">
        <f t="shared" ca="1" si="42"/>
        <v>152.00105263157911</v>
      </c>
      <c r="AB53" s="59">
        <f t="shared" ca="1" si="42"/>
        <v>115.81684210526316</v>
      </c>
      <c r="AC53" s="59">
        <f t="shared" ca="1" si="42"/>
        <v>54.006315789473774</v>
      </c>
      <c r="AD53" s="59">
        <f t="shared" ca="1" si="42"/>
        <v>5.5389473684210486</v>
      </c>
      <c r="AE53" s="59">
        <f t="shared" ca="1" si="42"/>
        <v>0</v>
      </c>
      <c r="AF53" s="59">
        <f t="shared" ca="1" si="42"/>
        <v>0</v>
      </c>
      <c r="AH53" s="59">
        <v>2020</v>
      </c>
      <c r="AI53" s="59">
        <f ca="1">MAX(TREND(AI$33:AI$52,$AH$33:$AH$52,$AH53),0)</f>
        <v>0</v>
      </c>
      <c r="AJ53" s="59">
        <f t="shared" ref="AJ53:AT54" ca="1" si="43">MAX(TREND(AJ$33:AJ$52,$AH$33:$AH$52,$AH53),0)</f>
        <v>0</v>
      </c>
      <c r="AK53" s="59">
        <f t="shared" ca="1" si="43"/>
        <v>0</v>
      </c>
      <c r="AL53" s="59">
        <f t="shared" ca="1" si="43"/>
        <v>0</v>
      </c>
      <c r="AM53" s="59">
        <f t="shared" ca="1" si="43"/>
        <v>31.764210526315537</v>
      </c>
      <c r="AN53" s="59">
        <f t="shared" ca="1" si="43"/>
        <v>91.112105263158128</v>
      </c>
      <c r="AO53" s="59">
        <f t="shared" ca="1" si="43"/>
        <v>213.00526315789466</v>
      </c>
      <c r="AP53" s="59">
        <f t="shared" ca="1" si="43"/>
        <v>175.00210526315789</v>
      </c>
      <c r="AQ53" s="59">
        <f t="shared" ca="1" si="43"/>
        <v>92.325263157894824</v>
      </c>
      <c r="AR53" s="59">
        <f t="shared" ca="1" si="43"/>
        <v>14.861578947368457</v>
      </c>
      <c r="AS53" s="59">
        <f t="shared" ca="1" si="43"/>
        <v>1.3684210526315965E-2</v>
      </c>
      <c r="AT53" s="59">
        <f t="shared" ca="1" si="43"/>
        <v>0</v>
      </c>
      <c r="AV53" s="59">
        <v>2020</v>
      </c>
      <c r="AW53" s="59">
        <f ca="1">MAX(TREND(AW$33:AW$52,$AV$33:$AV$52,$AV53),0)</f>
        <v>0</v>
      </c>
      <c r="AX53" s="59">
        <f t="shared" ref="AX53:BH54" ca="1" si="44">MAX(TREND(AX$33:AX$52,$AV$33:$AV$52,$AV53),0)</f>
        <v>0</v>
      </c>
      <c r="AY53" s="59">
        <f t="shared" ca="1" si="44"/>
        <v>2.6842105263158E-2</v>
      </c>
      <c r="AZ53" s="59">
        <f t="shared" ca="1" si="44"/>
        <v>0</v>
      </c>
      <c r="BA53" s="59">
        <f t="shared" ca="1" si="44"/>
        <v>53.264210526315765</v>
      </c>
      <c r="BB53" s="59">
        <f t="shared" ca="1" si="44"/>
        <v>141.64473684210543</v>
      </c>
      <c r="BC53" s="59">
        <f t="shared" ca="1" si="44"/>
        <v>274.96789473684203</v>
      </c>
      <c r="BD53" s="59">
        <f t="shared" ca="1" si="44"/>
        <v>237.02947368421053</v>
      </c>
      <c r="BE53" s="59">
        <f t="shared" ca="1" si="44"/>
        <v>141.84894736842102</v>
      </c>
      <c r="BF53" s="59">
        <f t="shared" ca="1" si="44"/>
        <v>32.161578947368525</v>
      </c>
      <c r="BG53" s="59">
        <f t="shared" ca="1" si="44"/>
        <v>0.7242105263157903</v>
      </c>
      <c r="BH53" s="59">
        <f t="shared" ca="1" si="44"/>
        <v>0</v>
      </c>
      <c r="BJ53" s="59">
        <v>2020</v>
      </c>
      <c r="BK53" s="59">
        <f ca="1">MAX(TREND(BK$33:BK$52,$BJ$33:$BJ$52,$BJ53),0)</f>
        <v>7.3684210526316463E-2</v>
      </c>
      <c r="BL53" s="59">
        <f t="shared" ref="BL53:BV54" ca="1" si="45">MAX(TREND(BL$33:BL$52,$BJ$33:$BJ$52,$BJ53),0)</f>
        <v>0</v>
      </c>
      <c r="BM53" s="59">
        <f t="shared" ca="1" si="45"/>
        <v>0.3857894736842109</v>
      </c>
      <c r="BN53" s="59">
        <f t="shared" ca="1" si="45"/>
        <v>3.2415789473684526</v>
      </c>
      <c r="BO53" s="59">
        <f t="shared" ca="1" si="45"/>
        <v>83.8321052631577</v>
      </c>
      <c r="BP53" s="59">
        <f t="shared" ca="1" si="45"/>
        <v>200.67684210526318</v>
      </c>
      <c r="BQ53" s="59">
        <f t="shared" ca="1" si="45"/>
        <v>336.96789473684203</v>
      </c>
      <c r="BR53" s="59">
        <f t="shared" ca="1" si="45"/>
        <v>299.02947368421047</v>
      </c>
      <c r="BS53" s="59">
        <f t="shared" ca="1" si="45"/>
        <v>199.16684210526296</v>
      </c>
      <c r="BT53" s="59">
        <f t="shared" ca="1" si="45"/>
        <v>58.427894736842063</v>
      </c>
      <c r="BU53" s="59">
        <f t="shared" ca="1" si="45"/>
        <v>2.782105263157888</v>
      </c>
      <c r="BV53" s="59">
        <f t="shared" ca="1" si="45"/>
        <v>0</v>
      </c>
      <c r="BX53" s="59">
        <v>2020</v>
      </c>
      <c r="BY53" s="59">
        <f ca="1">MAX(TREND(BY$33:BY$52,$BJ$33:$BJ$52,$BJ53),0)</f>
        <v>0.33157894736842053</v>
      </c>
      <c r="BZ53" s="59">
        <f t="shared" ref="BZ53:CJ54" ca="1" si="46">MAX(TREND(BZ$33:BZ$52,$BJ$33:$BJ$52,$BJ53),0)</f>
        <v>0.18842105263157904</v>
      </c>
      <c r="CA53" s="59">
        <f t="shared" ca="1" si="46"/>
        <v>1.5200000000000031</v>
      </c>
      <c r="CB53" s="59">
        <f t="shared" ca="1" si="46"/>
        <v>11.311578947368162</v>
      </c>
      <c r="CC53" s="59">
        <f t="shared" ca="1" si="46"/>
        <v>123.45789473684181</v>
      </c>
      <c r="CD53" s="59">
        <f t="shared" ca="1" si="46"/>
        <v>260.80315789473696</v>
      </c>
      <c r="CE53" s="59">
        <f t="shared" ca="1" si="46"/>
        <v>398.96789473684294</v>
      </c>
      <c r="CF53" s="59">
        <f t="shared" ca="1" si="46"/>
        <v>361.02947368421047</v>
      </c>
      <c r="CG53" s="59">
        <f t="shared" ca="1" si="46"/>
        <v>259.7547368421051</v>
      </c>
      <c r="CH53" s="59">
        <f t="shared" ca="1" si="46"/>
        <v>95.673684210526517</v>
      </c>
      <c r="CI53" s="59">
        <f t="shared" ca="1" si="46"/>
        <v>8.8668421052631459</v>
      </c>
      <c r="CJ53" s="59">
        <f t="shared" ca="1" si="46"/>
        <v>0</v>
      </c>
      <c r="CL53" s="59">
        <v>2020</v>
      </c>
      <c r="CM53" s="59">
        <f ca="1">MAX(TREND(CM$33:CM$52,$BJ$33:$BJ$52,$BJ53),0)</f>
        <v>1.2894736842105274</v>
      </c>
      <c r="CN53" s="59">
        <f t="shared" ref="CN53:CX54" ca="1" si="47">MAX(TREND(CN$33:CN$52,$BJ$33:$BJ$52,$BJ53),0)</f>
        <v>1.5873684210526164</v>
      </c>
      <c r="CO53" s="59">
        <f t="shared" ca="1" si="47"/>
        <v>5.0557894736842144</v>
      </c>
      <c r="CP53" s="59">
        <f t="shared" ca="1" si="47"/>
        <v>25.896315789473647</v>
      </c>
      <c r="CQ53" s="59">
        <f t="shared" ca="1" si="47"/>
        <v>175.10052631578901</v>
      </c>
      <c r="CR53" s="59">
        <f t="shared" ca="1" si="47"/>
        <v>320.85894736842101</v>
      </c>
      <c r="CS53" s="59">
        <f t="shared" ca="1" si="47"/>
        <v>460.96789473684294</v>
      </c>
      <c r="CT53" s="59">
        <f t="shared" ca="1" si="47"/>
        <v>423.02947368421047</v>
      </c>
      <c r="CU53" s="59">
        <f t="shared" ca="1" si="47"/>
        <v>320.1889473684214</v>
      </c>
      <c r="CV53" s="59">
        <f t="shared" ca="1" si="47"/>
        <v>143.89526315789408</v>
      </c>
      <c r="CW53" s="59">
        <f t="shared" ca="1" si="47"/>
        <v>19.727894736842018</v>
      </c>
      <c r="CX53" s="59">
        <f t="shared" ca="1" si="47"/>
        <v>1.1936842105263139</v>
      </c>
      <c r="CZ53" s="59">
        <v>2020</v>
      </c>
      <c r="DA53" s="59">
        <f ca="1">MAX(TREND(DA$33:DA$52,$BJ$33:$BJ$52,$BJ53),0)</f>
        <v>0</v>
      </c>
      <c r="DB53" s="59">
        <f t="shared" ref="DB53:DL54" ca="1" si="48">MAX(TREND(DB$33:DB$52,$BJ$33:$BJ$52,$BJ53),0)</f>
        <v>0</v>
      </c>
      <c r="DC53" s="59">
        <f t="shared" ca="1" si="48"/>
        <v>0</v>
      </c>
      <c r="DD53" s="59">
        <f t="shared" ca="1" si="48"/>
        <v>0</v>
      </c>
      <c r="DE53" s="59">
        <f t="shared" ca="1" si="48"/>
        <v>7.5521052631578982</v>
      </c>
      <c r="DF53" s="59">
        <f t="shared" ca="1" si="48"/>
        <v>27.449473684210488</v>
      </c>
      <c r="DG53" s="59">
        <f t="shared" ca="1" si="48"/>
        <v>94.803157894736614</v>
      </c>
      <c r="DH53" s="59">
        <f t="shared" ca="1" si="48"/>
        <v>64.775263157894742</v>
      </c>
      <c r="DI53" s="59">
        <f t="shared" ca="1" si="48"/>
        <v>28.493157894736896</v>
      </c>
      <c r="DJ53" s="59">
        <f t="shared" ca="1" si="48"/>
        <v>1.9336842105263088</v>
      </c>
      <c r="DK53" s="59">
        <f t="shared" ca="1" si="48"/>
        <v>0</v>
      </c>
      <c r="DL53" s="59">
        <f t="shared" ca="1" si="48"/>
        <v>0</v>
      </c>
    </row>
    <row r="54" spans="1:116" ht="15" x14ac:dyDescent="0.25">
      <c r="A54" s="13">
        <v>37742</v>
      </c>
      <c r="B54">
        <v>2003</v>
      </c>
      <c r="C54">
        <v>5</v>
      </c>
      <c r="D54" s="21">
        <v>10.567741935483873</v>
      </c>
      <c r="E54" s="21">
        <v>292.39999999999992</v>
      </c>
      <c r="F54" s="21">
        <v>0</v>
      </c>
      <c r="G54" s="21">
        <v>230.39999999999998</v>
      </c>
      <c r="H54" s="21">
        <v>0</v>
      </c>
      <c r="I54" s="21">
        <v>169.39999999999995</v>
      </c>
      <c r="J54" s="21">
        <v>1</v>
      </c>
      <c r="K54" s="21">
        <v>110.4</v>
      </c>
      <c r="L54" s="21">
        <v>4</v>
      </c>
      <c r="M54" s="21">
        <v>61.2</v>
      </c>
      <c r="N54" s="21">
        <v>16.8</v>
      </c>
      <c r="O54" s="21">
        <v>24.099999999999994</v>
      </c>
      <c r="P54" s="21">
        <v>41.7</v>
      </c>
      <c r="Q54" s="21">
        <v>6.2999999999999989</v>
      </c>
      <c r="R54" s="21">
        <v>85.9</v>
      </c>
      <c r="T54" s="59">
        <v>2021</v>
      </c>
      <c r="U54" s="59">
        <f ca="1">MAX(TREND(U$33:U$52,$T$33:$T$52,$T54),0)</f>
        <v>0</v>
      </c>
      <c r="V54" s="59">
        <f t="shared" ca="1" si="42"/>
        <v>0</v>
      </c>
      <c r="W54" s="59">
        <f t="shared" ca="1" si="42"/>
        <v>0</v>
      </c>
      <c r="X54" s="59">
        <f t="shared" ca="1" si="42"/>
        <v>0</v>
      </c>
      <c r="Y54" s="59">
        <f t="shared" ca="1" si="42"/>
        <v>17.400526315789421</v>
      </c>
      <c r="Z54" s="59">
        <f t="shared" ca="1" si="42"/>
        <v>53.785639097744252</v>
      </c>
      <c r="AA54" s="59">
        <f t="shared" ca="1" si="42"/>
        <v>154.51639097744373</v>
      </c>
      <c r="AB54" s="59">
        <f t="shared" ca="1" si="42"/>
        <v>115.83796992481203</v>
      </c>
      <c r="AC54" s="59">
        <f t="shared" ca="1" si="42"/>
        <v>54.7269172932331</v>
      </c>
      <c r="AD54" s="59">
        <f t="shared" ca="1" si="42"/>
        <v>5.6378947368420995</v>
      </c>
      <c r="AE54" s="59">
        <f t="shared" ca="1" si="42"/>
        <v>0</v>
      </c>
      <c r="AF54" s="59">
        <f t="shared" ca="1" si="42"/>
        <v>0</v>
      </c>
      <c r="AH54" s="59">
        <v>2021</v>
      </c>
      <c r="AI54" s="59">
        <f ca="1">MAX(TREND(AI$33:AI$52,$AH$33:$AH$52,$AH54),0)</f>
        <v>0</v>
      </c>
      <c r="AJ54" s="59">
        <f t="shared" ca="1" si="43"/>
        <v>0</v>
      </c>
      <c r="AK54" s="59">
        <f t="shared" ca="1" si="43"/>
        <v>0</v>
      </c>
      <c r="AL54" s="59">
        <f t="shared" ca="1" si="43"/>
        <v>0</v>
      </c>
      <c r="AM54" s="59">
        <f t="shared" ca="1" si="43"/>
        <v>32.624135338345695</v>
      </c>
      <c r="AN54" s="59">
        <f t="shared" ca="1" si="43"/>
        <v>90.368496240601644</v>
      </c>
      <c r="AO54" s="59">
        <f t="shared" ca="1" si="43"/>
        <v>215.65052631578965</v>
      </c>
      <c r="AP54" s="59">
        <f t="shared" ca="1" si="43"/>
        <v>174.99421052631578</v>
      </c>
      <c r="AQ54" s="59">
        <f t="shared" ca="1" si="43"/>
        <v>93.160526315789411</v>
      </c>
      <c r="AR54" s="59">
        <f t="shared" ca="1" si="43"/>
        <v>15.201729323308314</v>
      </c>
      <c r="AS54" s="59">
        <f t="shared" ca="1" si="43"/>
        <v>1.451127819548903E-2</v>
      </c>
      <c r="AT54" s="59">
        <f t="shared" ca="1" si="43"/>
        <v>0</v>
      </c>
      <c r="AV54" s="59">
        <v>2021</v>
      </c>
      <c r="AW54" s="59">
        <f ca="1">MAX(TREND(AW$33:AW$52,$AV$33:$AV$52,$AV54),0)</f>
        <v>0</v>
      </c>
      <c r="AX54" s="59">
        <f t="shared" ca="1" si="44"/>
        <v>0</v>
      </c>
      <c r="AY54" s="59">
        <f t="shared" ca="1" si="44"/>
        <v>2.79699248120302E-2</v>
      </c>
      <c r="AZ54" s="59">
        <f t="shared" ca="1" si="44"/>
        <v>0</v>
      </c>
      <c r="BA54" s="59">
        <f t="shared" ca="1" si="44"/>
        <v>54.539849624060025</v>
      </c>
      <c r="BB54" s="59">
        <f t="shared" ca="1" si="44"/>
        <v>140.98947368421068</v>
      </c>
      <c r="BC54" s="59">
        <f t="shared" ca="1" si="44"/>
        <v>277.61864661654181</v>
      </c>
      <c r="BD54" s="59">
        <f t="shared" ca="1" si="44"/>
        <v>237.04037593984961</v>
      </c>
      <c r="BE54" s="59">
        <f t="shared" ca="1" si="44"/>
        <v>142.7893233082707</v>
      </c>
      <c r="BF54" s="59">
        <f t="shared" ca="1" si="44"/>
        <v>32.903157894736978</v>
      </c>
      <c r="BG54" s="59">
        <f t="shared" ca="1" si="44"/>
        <v>0.73984962406014887</v>
      </c>
      <c r="BH54" s="59">
        <f t="shared" ca="1" si="44"/>
        <v>0</v>
      </c>
      <c r="BJ54" s="59">
        <v>2021</v>
      </c>
      <c r="BK54" s="59">
        <f ca="1">MAX(TREND(BK$33:BK$52,$BJ$33:$BJ$52,$BJ54),0)</f>
        <v>6.7368421052631078E-2</v>
      </c>
      <c r="BL54" s="59">
        <f t="shared" ca="1" si="45"/>
        <v>0</v>
      </c>
      <c r="BM54" s="59">
        <f t="shared" ca="1" si="45"/>
        <v>0.39157894736842103</v>
      </c>
      <c r="BN54" s="59">
        <f t="shared" ca="1" si="45"/>
        <v>2.7674436090226209</v>
      </c>
      <c r="BO54" s="59">
        <f t="shared" ca="1" si="45"/>
        <v>85.501353383458536</v>
      </c>
      <c r="BP54" s="59">
        <f t="shared" ca="1" si="45"/>
        <v>200.2822556390978</v>
      </c>
      <c r="BQ54" s="59">
        <f t="shared" ca="1" si="45"/>
        <v>339.61864661654181</v>
      </c>
      <c r="BR54" s="59">
        <f t="shared" ca="1" si="45"/>
        <v>299.04037593984958</v>
      </c>
      <c r="BS54" s="59">
        <f t="shared" ca="1" si="45"/>
        <v>200.27511278195493</v>
      </c>
      <c r="BT54" s="59">
        <f t="shared" ca="1" si="45"/>
        <v>59.565789473684163</v>
      </c>
      <c r="BU54" s="59">
        <f t="shared" ca="1" si="45"/>
        <v>2.7356390977443539</v>
      </c>
      <c r="BV54" s="59">
        <f t="shared" ca="1" si="45"/>
        <v>0</v>
      </c>
      <c r="BX54" s="59">
        <v>2021</v>
      </c>
      <c r="BY54" s="59">
        <f ca="1">MAX(TREND(BY$33:BY$52,$BJ$33:$BJ$52,$BJ54),0)</f>
        <v>0.32458646616541209</v>
      </c>
      <c r="BZ54" s="59">
        <f t="shared" ca="1" si="46"/>
        <v>0.20112781954887282</v>
      </c>
      <c r="CA54" s="59">
        <f t="shared" ca="1" si="46"/>
        <v>1.5028571428571453</v>
      </c>
      <c r="CB54" s="59">
        <f t="shared" ca="1" si="46"/>
        <v>10.64601503759377</v>
      </c>
      <c r="CC54" s="59">
        <f t="shared" ca="1" si="46"/>
        <v>125.20578947368404</v>
      </c>
      <c r="CD54" s="59">
        <f t="shared" ca="1" si="46"/>
        <v>260.49345864661666</v>
      </c>
      <c r="CE54" s="59">
        <f t="shared" ca="1" si="46"/>
        <v>401.61864661654181</v>
      </c>
      <c r="CF54" s="59">
        <f t="shared" ca="1" si="46"/>
        <v>361.04037593984958</v>
      </c>
      <c r="CG54" s="59">
        <f t="shared" ca="1" si="46"/>
        <v>261.02804511278191</v>
      </c>
      <c r="CH54" s="59">
        <f t="shared" ca="1" si="46"/>
        <v>97.254511278195423</v>
      </c>
      <c r="CI54" s="59">
        <f t="shared" ca="1" si="46"/>
        <v>8.7593984962406068</v>
      </c>
      <c r="CJ54" s="59">
        <f t="shared" ca="1" si="46"/>
        <v>0</v>
      </c>
      <c r="CL54" s="59">
        <v>2021</v>
      </c>
      <c r="CM54" s="59">
        <f ca="1">MAX(TREND(CM$33:CM$52,$BJ$33:$BJ$52,$BJ54),0)</f>
        <v>1.2989473684210537</v>
      </c>
      <c r="CN54" s="59">
        <f t="shared" ca="1" si="47"/>
        <v>1.6690225563909564</v>
      </c>
      <c r="CO54" s="59">
        <f t="shared" ca="1" si="47"/>
        <v>5.0044360902255676</v>
      </c>
      <c r="CP54" s="59">
        <f t="shared" ca="1" si="47"/>
        <v>25.068345864661524</v>
      </c>
      <c r="CQ54" s="59">
        <f t="shared" ca="1" si="47"/>
        <v>176.90248120300703</v>
      </c>
      <c r="CR54" s="59">
        <f t="shared" ca="1" si="47"/>
        <v>320.55932330827068</v>
      </c>
      <c r="CS54" s="59">
        <f t="shared" ca="1" si="47"/>
        <v>463.61864661654181</v>
      </c>
      <c r="CT54" s="59">
        <f t="shared" ca="1" si="47"/>
        <v>423.04037593984958</v>
      </c>
      <c r="CU54" s="59">
        <f t="shared" ca="1" si="47"/>
        <v>321.52789473684243</v>
      </c>
      <c r="CV54" s="59">
        <f t="shared" ca="1" si="47"/>
        <v>145.95766917293167</v>
      </c>
      <c r="CW54" s="59">
        <f t="shared" ca="1" si="47"/>
        <v>19.380075187969851</v>
      </c>
      <c r="CX54" s="59">
        <f t="shared" ca="1" si="47"/>
        <v>1.1316541353383371</v>
      </c>
      <c r="CZ54" s="59">
        <v>2021</v>
      </c>
      <c r="DA54" s="59">
        <f ca="1">MAX(TREND(DA$33:DA$52,$BJ$33:$BJ$52,$BJ54),0)</f>
        <v>0</v>
      </c>
      <c r="DB54" s="59">
        <f t="shared" ca="1" si="48"/>
        <v>0</v>
      </c>
      <c r="DC54" s="59">
        <f t="shared" ca="1" si="48"/>
        <v>0</v>
      </c>
      <c r="DD54" s="59">
        <f t="shared" ca="1" si="48"/>
        <v>0</v>
      </c>
      <c r="DE54" s="59">
        <f t="shared" ca="1" si="48"/>
        <v>7.7442105263157828</v>
      </c>
      <c r="DF54" s="59">
        <f t="shared" ca="1" si="48"/>
        <v>27.030375939849591</v>
      </c>
      <c r="DG54" s="59">
        <f t="shared" ca="1" si="48"/>
        <v>96.670601503759372</v>
      </c>
      <c r="DH54" s="59">
        <f t="shared" ca="1" si="48"/>
        <v>64.741954887218057</v>
      </c>
      <c r="DI54" s="59">
        <f t="shared" ca="1" si="48"/>
        <v>29.034887218045242</v>
      </c>
      <c r="DJ54" s="59">
        <f t="shared" ca="1" si="48"/>
        <v>1.9845112781954839</v>
      </c>
      <c r="DK54" s="59">
        <f t="shared" ca="1" si="48"/>
        <v>0</v>
      </c>
      <c r="DL54" s="59">
        <f t="shared" ca="1" si="48"/>
        <v>0</v>
      </c>
    </row>
    <row r="55" spans="1:116" x14ac:dyDescent="0.2">
      <c r="A55" s="13">
        <v>37773</v>
      </c>
      <c r="B55">
        <v>2003</v>
      </c>
      <c r="C55">
        <v>6</v>
      </c>
      <c r="D55" s="21">
        <v>17.506666666666668</v>
      </c>
      <c r="E55" s="21">
        <v>106.30000000000001</v>
      </c>
      <c r="F55" s="21">
        <v>31.500000000000004</v>
      </c>
      <c r="G55" s="21">
        <v>68.099999999999994</v>
      </c>
      <c r="H55" s="21">
        <v>53.300000000000004</v>
      </c>
      <c r="I55" s="21">
        <v>37.799999999999997</v>
      </c>
      <c r="J55" s="21">
        <v>83</v>
      </c>
      <c r="K55" s="21">
        <v>18.799999999999997</v>
      </c>
      <c r="L55" s="21">
        <v>124</v>
      </c>
      <c r="M55" s="21">
        <v>4.9000000000000004</v>
      </c>
      <c r="N55" s="21">
        <v>170.09999999999997</v>
      </c>
      <c r="O55" s="21">
        <v>0.80000000000000071</v>
      </c>
      <c r="P55" s="21">
        <v>225.99999999999994</v>
      </c>
      <c r="Q55" s="21">
        <v>0</v>
      </c>
      <c r="R55" s="21">
        <v>285.20000000000005</v>
      </c>
    </row>
    <row r="56" spans="1:116" x14ac:dyDescent="0.2">
      <c r="A56" s="13">
        <v>37803</v>
      </c>
      <c r="B56">
        <v>2003</v>
      </c>
      <c r="C56">
        <v>7</v>
      </c>
      <c r="D56" s="21">
        <v>20.709677419354836</v>
      </c>
      <c r="E56" s="21">
        <v>20.6</v>
      </c>
      <c r="F56" s="21">
        <v>42.599999999999994</v>
      </c>
      <c r="G56" s="21">
        <v>3.4000000000000021</v>
      </c>
      <c r="H56" s="21">
        <v>87.4</v>
      </c>
      <c r="I56" s="21">
        <v>0</v>
      </c>
      <c r="J56" s="21">
        <v>146.00000000000003</v>
      </c>
      <c r="K56" s="21">
        <v>0</v>
      </c>
      <c r="L56" s="21">
        <v>208</v>
      </c>
      <c r="M56" s="21">
        <v>0</v>
      </c>
      <c r="N56" s="21">
        <v>270</v>
      </c>
      <c r="O56" s="21">
        <v>0</v>
      </c>
      <c r="P56" s="21">
        <v>332</v>
      </c>
      <c r="Q56" s="21">
        <v>0</v>
      </c>
      <c r="R56" s="21">
        <v>394</v>
      </c>
      <c r="T56" s="1" t="s">
        <v>100</v>
      </c>
      <c r="U56" s="21">
        <f ca="1">AVERAGE(U43:U52)</f>
        <v>0</v>
      </c>
      <c r="V56" s="21">
        <f t="shared" ref="V56:AF56" ca="1" si="49">AVERAGE(V43:V52)</f>
        <v>0</v>
      </c>
      <c r="W56" s="21">
        <f t="shared" ca="1" si="49"/>
        <v>0</v>
      </c>
      <c r="X56" s="21">
        <f t="shared" ca="1" si="49"/>
        <v>0</v>
      </c>
      <c r="Y56" s="21">
        <f t="shared" ca="1" si="49"/>
        <v>15.99</v>
      </c>
      <c r="Z56" s="21">
        <f t="shared" ca="1" si="49"/>
        <v>56.359999999999992</v>
      </c>
      <c r="AA56" s="21">
        <f t="shared" ca="1" si="49"/>
        <v>145.71</v>
      </c>
      <c r="AB56" s="21">
        <f t="shared" ca="1" si="49"/>
        <v>117.85</v>
      </c>
      <c r="AC56" s="21">
        <f t="shared" ca="1" si="49"/>
        <v>49.72</v>
      </c>
      <c r="AD56" s="21">
        <f t="shared" ca="1" si="49"/>
        <v>4.4099999999999993</v>
      </c>
      <c r="AE56" s="21">
        <f t="shared" ca="1" si="49"/>
        <v>0</v>
      </c>
      <c r="AF56" s="21">
        <f t="shared" ca="1" si="49"/>
        <v>0</v>
      </c>
      <c r="AH56" s="1" t="s">
        <v>100</v>
      </c>
      <c r="AI56" s="21">
        <f ca="1">AVERAGE(AI43:AI52)</f>
        <v>0</v>
      </c>
      <c r="AJ56" s="21">
        <f t="shared" ref="AJ56:AT56" ca="1" si="50">AVERAGE(AJ43:AJ52)</f>
        <v>0</v>
      </c>
      <c r="AK56" s="21">
        <f t="shared" ca="1" si="50"/>
        <v>0</v>
      </c>
      <c r="AL56" s="21">
        <f t="shared" ca="1" si="50"/>
        <v>0.16999999999999993</v>
      </c>
      <c r="AM56" s="21">
        <f t="shared" ca="1" si="50"/>
        <v>30.080000000000002</v>
      </c>
      <c r="AN56" s="21">
        <f t="shared" ca="1" si="50"/>
        <v>94.58</v>
      </c>
      <c r="AO56" s="21">
        <f t="shared" ca="1" si="50"/>
        <v>206.28000000000003</v>
      </c>
      <c r="AP56" s="21">
        <f t="shared" ca="1" si="50"/>
        <v>177.64000000000001</v>
      </c>
      <c r="AQ56" s="21">
        <f t="shared" ca="1" si="50"/>
        <v>85.65</v>
      </c>
      <c r="AR56" s="21">
        <f t="shared" ca="1" si="50"/>
        <v>12.219999999999999</v>
      </c>
      <c r="AS56" s="21">
        <f t="shared" ca="1" si="50"/>
        <v>1.0000000000000142E-2</v>
      </c>
      <c r="AT56" s="21">
        <f t="shared" ca="1" si="50"/>
        <v>0</v>
      </c>
      <c r="AV56" s="1" t="s">
        <v>100</v>
      </c>
      <c r="AW56" s="21">
        <f ca="1">AVERAGE(AW43:AW52)</f>
        <v>0</v>
      </c>
      <c r="AX56" s="21">
        <f t="shared" ref="AX56:BH56" ca="1" si="51">AVERAGE(AX43:AX52)</f>
        <v>0</v>
      </c>
      <c r="AY56" s="21">
        <f t="shared" ca="1" si="51"/>
        <v>3.0000000000000072E-2</v>
      </c>
      <c r="AZ56" s="21">
        <f t="shared" ca="1" si="51"/>
        <v>1.45</v>
      </c>
      <c r="BA56" s="21">
        <f t="shared" ca="1" si="51"/>
        <v>50.69</v>
      </c>
      <c r="BB56" s="21">
        <f t="shared" ca="1" si="51"/>
        <v>145.17999999999998</v>
      </c>
      <c r="BC56" s="21">
        <f t="shared" ca="1" si="51"/>
        <v>268.18999999999994</v>
      </c>
      <c r="BD56" s="21">
        <f t="shared" ca="1" si="51"/>
        <v>239.59000000000006</v>
      </c>
      <c r="BE56" s="21">
        <f t="shared" ca="1" si="51"/>
        <v>132.95000000000002</v>
      </c>
      <c r="BF56" s="21">
        <f t="shared" ca="1" si="51"/>
        <v>27.9</v>
      </c>
      <c r="BG56" s="21">
        <f t="shared" ca="1" si="51"/>
        <v>0.69000000000000006</v>
      </c>
      <c r="BH56" s="21">
        <f t="shared" ca="1" si="51"/>
        <v>0</v>
      </c>
      <c r="BJ56" s="1" t="s">
        <v>100</v>
      </c>
      <c r="BK56" s="21">
        <f ca="1">AVERAGE(BK43:BK52)</f>
        <v>0</v>
      </c>
      <c r="BL56" s="21">
        <f t="shared" ref="BL56:BV56" ca="1" si="52">AVERAGE(BL43:BL52)</f>
        <v>0</v>
      </c>
      <c r="BM56" s="21">
        <f t="shared" ca="1" si="52"/>
        <v>0.4200000000000001</v>
      </c>
      <c r="BN56" s="21">
        <f t="shared" ca="1" si="52"/>
        <v>5.75</v>
      </c>
      <c r="BO56" s="21">
        <f t="shared" ca="1" si="52"/>
        <v>80</v>
      </c>
      <c r="BP56" s="21">
        <f t="shared" ca="1" si="52"/>
        <v>202.83</v>
      </c>
      <c r="BQ56" s="21">
        <f t="shared" ca="1" si="52"/>
        <v>330.18999999999994</v>
      </c>
      <c r="BR56" s="21">
        <f t="shared" ca="1" si="52"/>
        <v>301.58999999999997</v>
      </c>
      <c r="BS56" s="21">
        <f t="shared" ca="1" si="52"/>
        <v>188.22999999999996</v>
      </c>
      <c r="BT56" s="21">
        <f t="shared" ca="1" si="52"/>
        <v>52.570000000000007</v>
      </c>
      <c r="BU56" s="21">
        <f t="shared" ca="1" si="52"/>
        <v>3.47</v>
      </c>
      <c r="BV56" s="21">
        <f t="shared" ca="1" si="52"/>
        <v>0</v>
      </c>
      <c r="BX56" s="1" t="s">
        <v>100</v>
      </c>
      <c r="BY56" s="21">
        <f ca="1">AVERAGE(BY43:BY52)</f>
        <v>0.12999999999999989</v>
      </c>
      <c r="BZ56" s="21">
        <f t="shared" ref="BZ56:CJ56" ca="1" si="53">AVERAGE(BZ43:BZ52)</f>
        <v>0.10999999999999996</v>
      </c>
      <c r="CA56" s="21">
        <f t="shared" ca="1" si="53"/>
        <v>2.02</v>
      </c>
      <c r="CB56" s="21">
        <f t="shared" ca="1" si="53"/>
        <v>15.100000000000003</v>
      </c>
      <c r="CC56" s="21">
        <f t="shared" ca="1" si="53"/>
        <v>120.34</v>
      </c>
      <c r="CD56" s="21">
        <f t="shared" ca="1" si="53"/>
        <v>262.45000000000005</v>
      </c>
      <c r="CE56" s="21">
        <f t="shared" ca="1" si="53"/>
        <v>392.19</v>
      </c>
      <c r="CF56" s="21">
        <f t="shared" ca="1" si="53"/>
        <v>363.59000000000003</v>
      </c>
      <c r="CG56" s="21">
        <f t="shared" ca="1" si="53"/>
        <v>247.73999999999995</v>
      </c>
      <c r="CH56" s="21">
        <f t="shared" ca="1" si="53"/>
        <v>87.359999999999985</v>
      </c>
      <c r="CI56" s="21">
        <f t="shared" ca="1" si="53"/>
        <v>10.489999999999998</v>
      </c>
      <c r="CJ56" s="21">
        <f t="shared" ca="1" si="53"/>
        <v>0.35</v>
      </c>
      <c r="CL56" s="1" t="s">
        <v>100</v>
      </c>
      <c r="CM56" s="21">
        <f ca="1">AVERAGE(CM43:CM52)</f>
        <v>0.86</v>
      </c>
      <c r="CN56" s="21">
        <f t="shared" ref="CN56:CX56" ca="1" si="54">AVERAGE(CN43:CN52)</f>
        <v>1.0899999999999999</v>
      </c>
      <c r="CO56" s="21">
        <f t="shared" ca="1" si="54"/>
        <v>6.5499999999999989</v>
      </c>
      <c r="CP56" s="21">
        <f t="shared" ca="1" si="54"/>
        <v>30.759999999999998</v>
      </c>
      <c r="CQ56" s="21">
        <f t="shared" ca="1" si="54"/>
        <v>172.07999999999998</v>
      </c>
      <c r="CR56" s="21">
        <f t="shared" ca="1" si="54"/>
        <v>322.44999999999993</v>
      </c>
      <c r="CS56" s="21">
        <f t="shared" ca="1" si="54"/>
        <v>454.19000000000005</v>
      </c>
      <c r="CT56" s="21">
        <f t="shared" ca="1" si="54"/>
        <v>425.59</v>
      </c>
      <c r="CU56" s="21">
        <f t="shared" ca="1" si="54"/>
        <v>307.74</v>
      </c>
      <c r="CV56" s="21">
        <f t="shared" ca="1" si="54"/>
        <v>133.13</v>
      </c>
      <c r="CW56" s="21">
        <f t="shared" ca="1" si="54"/>
        <v>23.28</v>
      </c>
      <c r="CX56" s="21">
        <f t="shared" ca="1" si="54"/>
        <v>1.9700000000000002</v>
      </c>
      <c r="CZ56" s="1" t="s">
        <v>100</v>
      </c>
      <c r="DA56" s="21">
        <f ca="1">AVERAGE(DA43:DA52)</f>
        <v>0</v>
      </c>
      <c r="DB56" s="21">
        <f t="shared" ref="DB56:DL56" ca="1" si="55">AVERAGE(DB43:DB52)</f>
        <v>0</v>
      </c>
      <c r="DC56" s="21">
        <f t="shared" ca="1" si="55"/>
        <v>0</v>
      </c>
      <c r="DD56" s="21">
        <f t="shared" ca="1" si="55"/>
        <v>0</v>
      </c>
      <c r="DE56" s="21">
        <f t="shared" ca="1" si="55"/>
        <v>7.3100000000000005</v>
      </c>
      <c r="DF56" s="21">
        <f t="shared" ca="1" si="55"/>
        <v>28.76</v>
      </c>
      <c r="DG56" s="21">
        <f t="shared" ca="1" si="55"/>
        <v>91.2</v>
      </c>
      <c r="DH56" s="21">
        <f t="shared" ca="1" si="55"/>
        <v>66.140000000000015</v>
      </c>
      <c r="DI56" s="21">
        <f t="shared" ca="1" si="55"/>
        <v>26.169999999999998</v>
      </c>
      <c r="DJ56" s="21">
        <f t="shared" ca="1" si="55"/>
        <v>1.3299999999999994</v>
      </c>
      <c r="DK56" s="21">
        <f t="shared" ca="1" si="55"/>
        <v>0</v>
      </c>
      <c r="DL56" s="21">
        <f t="shared" ca="1" si="55"/>
        <v>0</v>
      </c>
    </row>
    <row r="57" spans="1:116" x14ac:dyDescent="0.2">
      <c r="A57" s="13">
        <v>37834</v>
      </c>
      <c r="B57">
        <v>2003</v>
      </c>
      <c r="C57">
        <v>8</v>
      </c>
      <c r="D57" s="21">
        <v>21.793548387096774</v>
      </c>
      <c r="E57" s="21">
        <v>13.200000000000003</v>
      </c>
      <c r="F57" s="21">
        <v>68.800000000000011</v>
      </c>
      <c r="G57" s="21">
        <v>1.4000000000000021</v>
      </c>
      <c r="H57" s="21">
        <v>119.00000000000003</v>
      </c>
      <c r="I57" s="21">
        <v>0</v>
      </c>
      <c r="J57" s="21">
        <v>179.60000000000005</v>
      </c>
      <c r="K57" s="21">
        <v>0</v>
      </c>
      <c r="L57" s="21">
        <v>241.60000000000002</v>
      </c>
      <c r="M57" s="21">
        <v>0</v>
      </c>
      <c r="N57" s="21">
        <v>303.60000000000002</v>
      </c>
      <c r="O57" s="21">
        <v>0</v>
      </c>
      <c r="P57" s="21">
        <v>365.59999999999997</v>
      </c>
      <c r="Q57" s="21">
        <v>0</v>
      </c>
      <c r="R57" s="21">
        <v>427.59999999999997</v>
      </c>
      <c r="T57"/>
      <c r="U57"/>
    </row>
    <row r="58" spans="1:116" x14ac:dyDescent="0.2">
      <c r="A58" s="13">
        <v>37865</v>
      </c>
      <c r="B58">
        <v>2003</v>
      </c>
      <c r="C58">
        <v>9</v>
      </c>
      <c r="D58" s="21">
        <v>17.27333333333333</v>
      </c>
      <c r="E58" s="21">
        <v>84.9</v>
      </c>
      <c r="F58" s="21">
        <v>3.1000000000000014</v>
      </c>
      <c r="G58" s="21">
        <v>36.300000000000011</v>
      </c>
      <c r="H58" s="21">
        <v>14.500000000000007</v>
      </c>
      <c r="I58" s="21">
        <v>15.099999999999998</v>
      </c>
      <c r="J58" s="21">
        <v>53.300000000000004</v>
      </c>
      <c r="K58" s="21">
        <v>6.3999999999999986</v>
      </c>
      <c r="L58" s="21">
        <v>104.6</v>
      </c>
      <c r="M58" s="21">
        <v>1.7999999999999989</v>
      </c>
      <c r="N58" s="21">
        <v>160.00000000000003</v>
      </c>
      <c r="O58" s="21">
        <v>0</v>
      </c>
      <c r="P58" s="21">
        <v>218.20000000000007</v>
      </c>
      <c r="Q58" s="21">
        <v>0</v>
      </c>
      <c r="R58" s="21">
        <v>278.2</v>
      </c>
      <c r="T58"/>
      <c r="U58"/>
    </row>
    <row r="59" spans="1:116" ht="15" x14ac:dyDescent="0.25">
      <c r="A59" s="13">
        <v>37895</v>
      </c>
      <c r="B59">
        <v>2003</v>
      </c>
      <c r="C59">
        <v>10</v>
      </c>
      <c r="D59" s="21">
        <v>9.1032258064516132</v>
      </c>
      <c r="E59" s="21">
        <v>337.80000000000007</v>
      </c>
      <c r="F59" s="21">
        <v>0</v>
      </c>
      <c r="G59" s="21">
        <v>275.8</v>
      </c>
      <c r="H59" s="21">
        <v>0</v>
      </c>
      <c r="I59" s="21">
        <v>213.8</v>
      </c>
      <c r="J59" s="21">
        <v>0</v>
      </c>
      <c r="K59" s="21">
        <v>152.99999999999997</v>
      </c>
      <c r="L59" s="21">
        <v>1.1999999999999993</v>
      </c>
      <c r="M59" s="21">
        <v>99.199999999999989</v>
      </c>
      <c r="N59" s="21">
        <v>9.3999999999999986</v>
      </c>
      <c r="O59" s="21">
        <v>54</v>
      </c>
      <c r="P59" s="21">
        <v>26.199999999999996</v>
      </c>
      <c r="Q59" s="21">
        <v>20.6</v>
      </c>
      <c r="R59" s="21">
        <v>54.800000000000004</v>
      </c>
      <c r="T59" s="60" t="s">
        <v>101</v>
      </c>
      <c r="U59"/>
      <c r="Y59" s="60" t="s">
        <v>182</v>
      </c>
      <c r="AH59" s="60" t="s">
        <v>101</v>
      </c>
      <c r="AM59" s="60" t="s">
        <v>182</v>
      </c>
      <c r="AV59" s="60" t="s">
        <v>101</v>
      </c>
      <c r="BA59" s="60" t="s">
        <v>182</v>
      </c>
      <c r="BJ59" s="60" t="s">
        <v>101</v>
      </c>
      <c r="BO59" s="60" t="s">
        <v>182</v>
      </c>
      <c r="BX59" s="60" t="s">
        <v>101</v>
      </c>
      <c r="CC59" s="60" t="s">
        <v>182</v>
      </c>
      <c r="CL59" s="60" t="s">
        <v>101</v>
      </c>
      <c r="CQ59" s="60" t="s">
        <v>182</v>
      </c>
      <c r="CZ59" s="60" t="s">
        <v>101</v>
      </c>
      <c r="DE59" s="60" t="s">
        <v>182</v>
      </c>
    </row>
    <row r="60" spans="1:116" x14ac:dyDescent="0.2">
      <c r="A60" s="13">
        <v>37926</v>
      </c>
      <c r="B60">
        <v>2003</v>
      </c>
      <c r="C60">
        <v>11</v>
      </c>
      <c r="D60" s="21">
        <v>6.1</v>
      </c>
      <c r="E60" s="21">
        <v>417</v>
      </c>
      <c r="F60" s="21">
        <v>0</v>
      </c>
      <c r="G60" s="21">
        <v>357.00000000000006</v>
      </c>
      <c r="H60" s="21">
        <v>0</v>
      </c>
      <c r="I60" s="21">
        <v>297</v>
      </c>
      <c r="J60" s="21">
        <v>0</v>
      </c>
      <c r="K60" s="21">
        <v>237</v>
      </c>
      <c r="L60" s="21">
        <v>0</v>
      </c>
      <c r="M60" s="21">
        <v>178.20000000000002</v>
      </c>
      <c r="N60" s="21">
        <v>1.1999999999999993</v>
      </c>
      <c r="O60" s="21">
        <v>121.49999999999999</v>
      </c>
      <c r="P60" s="21">
        <v>4.4999999999999982</v>
      </c>
      <c r="Q60" s="21">
        <v>72.7</v>
      </c>
      <c r="R60" s="21">
        <v>15.699999999999998</v>
      </c>
      <c r="T60"/>
      <c r="U60"/>
      <c r="V60" s="61" t="s">
        <v>35</v>
      </c>
      <c r="W60" s="61" t="s">
        <v>36</v>
      </c>
      <c r="AA60" t="s">
        <v>35</v>
      </c>
      <c r="AB60" t="s">
        <v>36</v>
      </c>
      <c r="AJ60" s="61" t="str">
        <f>AH4</f>
        <v>HDD16</v>
      </c>
      <c r="AK60" s="61" t="str">
        <f>AH31</f>
        <v>CDD16</v>
      </c>
      <c r="AO60" t="str">
        <f>AH4</f>
        <v>HDD16</v>
      </c>
      <c r="AP60" t="str">
        <f>AH31</f>
        <v>CDD16</v>
      </c>
      <c r="AX60" s="61" t="str">
        <f>AV4</f>
        <v>HDD14</v>
      </c>
      <c r="AY60" s="61" t="str">
        <f>AV31</f>
        <v>CDD14</v>
      </c>
      <c r="BC60" t="str">
        <f>AV4</f>
        <v>HDD14</v>
      </c>
      <c r="BD60" t="str">
        <f>AV31</f>
        <v>CDD14</v>
      </c>
      <c r="BL60" s="61" t="str">
        <f>BJ4</f>
        <v>HDD12</v>
      </c>
      <c r="BM60" s="61" t="str">
        <f>BJ31</f>
        <v>CDD12</v>
      </c>
      <c r="BQ60" t="str">
        <f>BJ4</f>
        <v>HDD12</v>
      </c>
      <c r="BR60" t="str">
        <f>BJ31</f>
        <v>CDD12</v>
      </c>
      <c r="BZ60" s="78" t="str">
        <f>BX4</f>
        <v>HDD10</v>
      </c>
      <c r="CA60" s="78" t="str">
        <f>BX31</f>
        <v>CDD10</v>
      </c>
      <c r="CE60" t="str">
        <f>BX4</f>
        <v>HDD10</v>
      </c>
      <c r="CF60" t="str">
        <f>BX31</f>
        <v>CDD10</v>
      </c>
      <c r="CN60" s="78" t="str">
        <f>CL4</f>
        <v>HDD8</v>
      </c>
      <c r="CO60" s="78" t="str">
        <f>CL31</f>
        <v>CDD8</v>
      </c>
      <c r="CS60" t="str">
        <f>CL4</f>
        <v>HDD8</v>
      </c>
      <c r="CT60" t="str">
        <f>CL31</f>
        <v>CDD8</v>
      </c>
      <c r="DB60" s="78" t="str">
        <f>CZ4</f>
        <v>HDD20</v>
      </c>
      <c r="DC60" s="78" t="str">
        <f>CZ31</f>
        <v>CDD20</v>
      </c>
      <c r="DG60" t="str">
        <f>CZ4</f>
        <v>HDD20</v>
      </c>
      <c r="DH60" t="str">
        <f>CZ31</f>
        <v>CDD20</v>
      </c>
    </row>
    <row r="61" spans="1:116" x14ac:dyDescent="0.2">
      <c r="A61" s="13">
        <v>37956</v>
      </c>
      <c r="B61">
        <v>2003</v>
      </c>
      <c r="C61">
        <v>12</v>
      </c>
      <c r="D61" s="21">
        <v>1.3612903225806452</v>
      </c>
      <c r="E61" s="21">
        <v>577.79999999999995</v>
      </c>
      <c r="F61" s="21">
        <v>0</v>
      </c>
      <c r="G61" s="21">
        <v>515.79999999999995</v>
      </c>
      <c r="H61" s="21">
        <v>0</v>
      </c>
      <c r="I61" s="21">
        <v>453.8</v>
      </c>
      <c r="J61" s="21">
        <v>0</v>
      </c>
      <c r="K61" s="21">
        <v>391.8</v>
      </c>
      <c r="L61" s="21">
        <v>0</v>
      </c>
      <c r="M61" s="21">
        <v>329.8</v>
      </c>
      <c r="N61" s="21">
        <v>0</v>
      </c>
      <c r="O61" s="21">
        <v>267.8</v>
      </c>
      <c r="P61" s="21">
        <v>0</v>
      </c>
      <c r="Q61" s="21">
        <v>206.00000000000006</v>
      </c>
      <c r="R61" s="21">
        <v>0.19999999999999929</v>
      </c>
      <c r="T61" t="s">
        <v>110</v>
      </c>
      <c r="U61" t="s">
        <v>102</v>
      </c>
      <c r="V61" s="20">
        <f t="shared" ref="V61:V72" ca="1" si="56">OFFSET($U$29,0,(ROW()-ROW(V$61)))</f>
        <v>663.1400000000001</v>
      </c>
      <c r="W61" s="20">
        <f t="shared" ref="W61:W72" ca="1" si="57">OFFSET($U$56,0,(ROW()-ROW(W$61)))</f>
        <v>0</v>
      </c>
      <c r="Y61" t="s">
        <v>110</v>
      </c>
      <c r="Z61" t="s">
        <v>102</v>
      </c>
      <c r="AA61" s="20">
        <f ca="1">OFFSET($U$27,0,(ROW()-ROW(AA$61)))</f>
        <v>665.46541353383486</v>
      </c>
      <c r="AB61" s="20">
        <f ca="1">OFFSET($U$54,0,(ROW()-ROW(AB$61)))</f>
        <v>0</v>
      </c>
      <c r="AH61" t="s">
        <v>110</v>
      </c>
      <c r="AI61" t="s">
        <v>102</v>
      </c>
      <c r="AJ61" s="20">
        <f t="shared" ref="AJ61:AJ72" ca="1" si="58">OFFSET(AI$29,0,(ROW()-ROW(AJ$61)))</f>
        <v>601.1400000000001</v>
      </c>
      <c r="AK61" s="20">
        <f t="shared" ref="AK61:AK72" ca="1" si="59">OFFSET(AI$56,0,(ROW()-ROW(AK$61)))</f>
        <v>0</v>
      </c>
      <c r="AM61" t="s">
        <v>110</v>
      </c>
      <c r="AN61" t="s">
        <v>102</v>
      </c>
      <c r="AO61" s="20">
        <f ca="1">OFFSET(AI$27,0,(ROW()-ROW(AO$61)))</f>
        <v>603.46541353383452</v>
      </c>
      <c r="AP61" s="20">
        <f ca="1">OFFSET(AI$54,0,(ROW()-ROW(AP$61)))</f>
        <v>0</v>
      </c>
      <c r="AV61" t="s">
        <v>110</v>
      </c>
      <c r="AW61" t="s">
        <v>102</v>
      </c>
      <c r="AX61" s="20">
        <f t="shared" ref="AX61:AX72" ca="1" si="60">OFFSET(AW$29,0,(ROW()-ROW(AX$61)))</f>
        <v>539.1400000000001</v>
      </c>
      <c r="AY61" s="20">
        <f t="shared" ref="AY61:AY72" ca="1" si="61">OFFSET(AW$56,0,(ROW()-ROW(AY$61)))</f>
        <v>0</v>
      </c>
      <c r="BA61" t="s">
        <v>110</v>
      </c>
      <c r="BB61" t="s">
        <v>102</v>
      </c>
      <c r="BC61" s="20">
        <f ca="1">OFFSET(AW$27,0,(ROW()-ROW(BC$61)))</f>
        <v>541.46541353383441</v>
      </c>
      <c r="BD61" s="20">
        <f ca="1">OFFSET(AW$54,0,(ROW()-ROW(BD$61)))</f>
        <v>0</v>
      </c>
      <c r="BJ61" t="s">
        <v>110</v>
      </c>
      <c r="BK61" t="s">
        <v>102</v>
      </c>
      <c r="BL61" s="20">
        <f t="shared" ref="BL61:BL72" ca="1" si="62">OFFSET(BK$29,0,(ROW()-ROW(BL$61)))</f>
        <v>477.14</v>
      </c>
      <c r="BM61" s="20">
        <f t="shared" ref="BM61:BM72" ca="1" si="63">OFFSET(BK$56,0,(ROW()-ROW(BM$61)))</f>
        <v>0</v>
      </c>
      <c r="BO61" t="s">
        <v>110</v>
      </c>
      <c r="BP61" t="s">
        <v>102</v>
      </c>
      <c r="BQ61" s="20">
        <f ca="1">OFFSET(BK$27,0,(ROW()-ROW(BQ$61)))</f>
        <v>479.53278195488724</v>
      </c>
      <c r="BR61" s="20">
        <f ca="1">OFFSET(BK$54,0,(ROW()-ROW(BR$61)))</f>
        <v>6.7368421052631078E-2</v>
      </c>
      <c r="BX61" t="s">
        <v>110</v>
      </c>
      <c r="BY61" t="s">
        <v>102</v>
      </c>
      <c r="BZ61" s="20">
        <f t="shared" ref="BZ61:BZ72" ca="1" si="64">OFFSET(BY$29,0,(ROW()-ROW(BZ$61)))</f>
        <v>415.27</v>
      </c>
      <c r="CA61" s="20">
        <f t="shared" ref="CA61:CA72" ca="1" si="65">OFFSET(BY$56,0,(ROW()-ROW(CA$61)))</f>
        <v>0.12999999999999989</v>
      </c>
      <c r="CC61" t="s">
        <v>110</v>
      </c>
      <c r="CD61" t="s">
        <v>102</v>
      </c>
      <c r="CE61" s="20">
        <f ca="1">OFFSET(BY$27,0,(ROW()-ROW(CE$61)))</f>
        <v>417.79000000000008</v>
      </c>
      <c r="CF61" s="20">
        <f ca="1">OFFSET(BY$54,0,(ROW()-ROW(CF$61)))</f>
        <v>0.32458646616541209</v>
      </c>
      <c r="CL61" t="s">
        <v>110</v>
      </c>
      <c r="CM61" t="s">
        <v>102</v>
      </c>
      <c r="CN61" s="20">
        <f t="shared" ref="CN61:CN72" ca="1" si="66">OFFSET(CM$29,0,(ROW()-ROW(CN$61)))</f>
        <v>353.99999999999994</v>
      </c>
      <c r="CO61" s="20">
        <f t="shared" ref="CO61:CO72" ca="1" si="67">OFFSET(CM$56,0,(ROW()-ROW(CO$61)))</f>
        <v>0.86</v>
      </c>
      <c r="CQ61" t="s">
        <v>110</v>
      </c>
      <c r="CR61" t="s">
        <v>102</v>
      </c>
      <c r="CS61" s="20">
        <f ca="1">OFFSET(CM$27,0,(ROW()-ROW(CS$61)))</f>
        <v>356.76436090225582</v>
      </c>
      <c r="CT61" s="20">
        <f ca="1">OFFSET(CM$54,0,(ROW()-ROW(CT$61)))</f>
        <v>1.2989473684210537</v>
      </c>
      <c r="CZ61" t="s">
        <v>110</v>
      </c>
      <c r="DA61" t="s">
        <v>102</v>
      </c>
      <c r="DB61" s="20">
        <f t="shared" ref="DB61:DB72" ca="1" si="68">OFFSET(DA$29,0,(ROW()-ROW(DB$61)))</f>
        <v>725.1400000000001</v>
      </c>
      <c r="DC61" s="20">
        <f t="shared" ref="DC61:DC72" ca="1" si="69">OFFSET(DA$56,0,(ROW()-ROW(DC$61)))</f>
        <v>0</v>
      </c>
      <c r="DE61" t="s">
        <v>110</v>
      </c>
      <c r="DF61" t="s">
        <v>102</v>
      </c>
      <c r="DG61" s="20">
        <f ca="1">OFFSET(DA$27,0,(ROW()-ROW(DG$61)))</f>
        <v>727.46541353383464</v>
      </c>
      <c r="DH61" s="20">
        <f ca="1">OFFSET(DA$54,0,(ROW()-ROW(DH$61)))</f>
        <v>0</v>
      </c>
    </row>
    <row r="62" spans="1:116" x14ac:dyDescent="0.2">
      <c r="A62" s="13">
        <v>37987</v>
      </c>
      <c r="B62">
        <v>2004</v>
      </c>
      <c r="C62">
        <v>1</v>
      </c>
      <c r="D62" s="21">
        <v>-7.2935483870967754</v>
      </c>
      <c r="E62" s="21">
        <v>846.09999999999991</v>
      </c>
      <c r="F62" s="21">
        <v>0</v>
      </c>
      <c r="G62" s="21">
        <v>784.09999999999991</v>
      </c>
      <c r="H62" s="21">
        <v>0</v>
      </c>
      <c r="I62" s="21">
        <v>722.09999999999991</v>
      </c>
      <c r="J62" s="21">
        <v>0</v>
      </c>
      <c r="K62" s="21">
        <v>660.09999999999991</v>
      </c>
      <c r="L62" s="21">
        <v>0</v>
      </c>
      <c r="M62" s="21">
        <v>598.09999999999991</v>
      </c>
      <c r="N62" s="21">
        <v>0</v>
      </c>
      <c r="O62" s="21">
        <v>536.1</v>
      </c>
      <c r="P62" s="21">
        <v>0</v>
      </c>
      <c r="Q62" s="21">
        <v>475.5</v>
      </c>
      <c r="R62" s="21">
        <v>1.4000000000000004</v>
      </c>
      <c r="T62" t="s">
        <v>110</v>
      </c>
      <c r="U62" t="s">
        <v>103</v>
      </c>
      <c r="V62" s="20">
        <f t="shared" ca="1" si="56"/>
        <v>586.24999999999989</v>
      </c>
      <c r="W62" s="20">
        <f t="shared" ca="1" si="57"/>
        <v>0</v>
      </c>
      <c r="Y62" t="s">
        <v>110</v>
      </c>
      <c r="Z62" t="s">
        <v>103</v>
      </c>
      <c r="AA62" s="20">
        <f t="shared" ref="AA62:AA72" ca="1" si="70">OFFSET($U$27,0,(ROW()-ROW(AA$61)))</f>
        <v>590.40586466165405</v>
      </c>
      <c r="AB62" s="20">
        <f t="shared" ref="AB62:AB72" ca="1" si="71">OFFSET($U$54,0,(ROW()-ROW(AB$61)))</f>
        <v>0</v>
      </c>
      <c r="AH62" t="s">
        <v>110</v>
      </c>
      <c r="AI62" t="s">
        <v>103</v>
      </c>
      <c r="AJ62" s="20">
        <f t="shared" ca="1" si="58"/>
        <v>529.85</v>
      </c>
      <c r="AK62" s="20">
        <f t="shared" ca="1" si="59"/>
        <v>0</v>
      </c>
      <c r="AM62" t="s">
        <v>110</v>
      </c>
      <c r="AN62" t="s">
        <v>103</v>
      </c>
      <c r="AO62" s="20">
        <f t="shared" ref="AO62:AO72" ca="1" si="72">OFFSET(AI$27,0,(ROW()-ROW(AO$61)))</f>
        <v>534.16526315789474</v>
      </c>
      <c r="AP62" s="20">
        <f t="shared" ref="AP62:AP72" ca="1" si="73">OFFSET(AI$54,0,(ROW()-ROW(AP$61)))</f>
        <v>0</v>
      </c>
      <c r="AV62" t="s">
        <v>110</v>
      </c>
      <c r="AW62" t="s">
        <v>103</v>
      </c>
      <c r="AX62" s="20">
        <f t="shared" ca="1" si="60"/>
        <v>473.45</v>
      </c>
      <c r="AY62" s="20">
        <f t="shared" ca="1" si="61"/>
        <v>0</v>
      </c>
      <c r="BA62" t="s">
        <v>110</v>
      </c>
      <c r="BB62" t="s">
        <v>103</v>
      </c>
      <c r="BC62" s="20">
        <f t="shared" ref="BC62:BC72" ca="1" si="74">OFFSET(AW$27,0,(ROW()-ROW(BC$61)))</f>
        <v>477.92466165413532</v>
      </c>
      <c r="BD62" s="20">
        <f t="shared" ref="BD62:BD72" ca="1" si="75">OFFSET(AW$54,0,(ROW()-ROW(BD$61)))</f>
        <v>0</v>
      </c>
      <c r="BJ62" t="s">
        <v>110</v>
      </c>
      <c r="BK62" t="s">
        <v>103</v>
      </c>
      <c r="BL62" s="20">
        <f t="shared" ca="1" si="62"/>
        <v>417.05</v>
      </c>
      <c r="BM62" s="20">
        <f t="shared" ca="1" si="63"/>
        <v>0</v>
      </c>
      <c r="BO62" t="s">
        <v>110</v>
      </c>
      <c r="BP62" t="s">
        <v>103</v>
      </c>
      <c r="BQ62" s="20">
        <f t="shared" ref="BQ62:BQ72" ca="1" si="76">OFFSET(BK$27,0,(ROW()-ROW(BQ$61)))</f>
        <v>421.68406015037601</v>
      </c>
      <c r="BR62" s="20">
        <f t="shared" ref="BR62:BR72" ca="1" si="77">OFFSET(BK$54,0,(ROW()-ROW(BR$61)))</f>
        <v>0</v>
      </c>
      <c r="BX62" t="s">
        <v>110</v>
      </c>
      <c r="BY62" t="s">
        <v>103</v>
      </c>
      <c r="BZ62" s="20">
        <f t="shared" ca="1" si="64"/>
        <v>360.76000000000005</v>
      </c>
      <c r="CA62" s="20">
        <f t="shared" ca="1" si="65"/>
        <v>0.10999999999999996</v>
      </c>
      <c r="CC62" t="s">
        <v>110</v>
      </c>
      <c r="CD62" t="s">
        <v>103</v>
      </c>
      <c r="CE62" s="20">
        <f t="shared" ref="CE62:CE72" ca="1" si="78">OFFSET(BY$27,0,(ROW()-ROW(CE$61)))</f>
        <v>365.64458646616526</v>
      </c>
      <c r="CF62" s="20">
        <f t="shared" ref="CF62:CF72" ca="1" si="79">OFFSET(BY$54,0,(ROW()-ROW(CF$61)))</f>
        <v>0.20112781954887282</v>
      </c>
      <c r="CL62" t="s">
        <v>110</v>
      </c>
      <c r="CM62" t="s">
        <v>103</v>
      </c>
      <c r="CN62" s="20">
        <f t="shared" ca="1" si="66"/>
        <v>305.34000000000003</v>
      </c>
      <c r="CO62" s="20">
        <f t="shared" ca="1" si="67"/>
        <v>1.0899999999999999</v>
      </c>
      <c r="CQ62" t="s">
        <v>110</v>
      </c>
      <c r="CR62" t="s">
        <v>103</v>
      </c>
      <c r="CS62" s="20">
        <f t="shared" ref="CS62:CS72" ca="1" si="80">OFFSET(CM$27,0,(ROW()-ROW(CS$61)))</f>
        <v>310.8718796992481</v>
      </c>
      <c r="CT62" s="20">
        <f t="shared" ref="CT62:CT72" ca="1" si="81">OFFSET(CM$54,0,(ROW()-ROW(CT$61)))</f>
        <v>1.6690225563909564</v>
      </c>
      <c r="CZ62" t="s">
        <v>110</v>
      </c>
      <c r="DA62" t="s">
        <v>103</v>
      </c>
      <c r="DB62" s="20">
        <f t="shared" ca="1" si="68"/>
        <v>642.65</v>
      </c>
      <c r="DC62" s="20">
        <f t="shared" ca="1" si="69"/>
        <v>0</v>
      </c>
      <c r="DE62" t="s">
        <v>110</v>
      </c>
      <c r="DF62" t="s">
        <v>103</v>
      </c>
      <c r="DG62" s="20">
        <f t="shared" ref="DG62:DG72" ca="1" si="82">OFFSET(DA$27,0,(ROW()-ROW(DG$61)))</f>
        <v>646.64646616541359</v>
      </c>
      <c r="DH62" s="20">
        <f t="shared" ref="DH62:DH72" ca="1" si="83">OFFSET(DA$54,0,(ROW()-ROW(DH$61)))</f>
        <v>0</v>
      </c>
    </row>
    <row r="63" spans="1:116" x14ac:dyDescent="0.2">
      <c r="A63" s="13">
        <v>38018</v>
      </c>
      <c r="B63">
        <v>2004</v>
      </c>
      <c r="C63">
        <v>2</v>
      </c>
      <c r="D63" s="21">
        <v>-1.824137931034483</v>
      </c>
      <c r="E63" s="21">
        <v>632.90000000000009</v>
      </c>
      <c r="F63" s="21">
        <v>0</v>
      </c>
      <c r="G63" s="21">
        <v>574.9</v>
      </c>
      <c r="H63" s="21">
        <v>0</v>
      </c>
      <c r="I63" s="21">
        <v>516.90000000000009</v>
      </c>
      <c r="J63" s="21">
        <v>0</v>
      </c>
      <c r="K63" s="21">
        <v>458.90000000000003</v>
      </c>
      <c r="L63" s="21">
        <v>0</v>
      </c>
      <c r="M63" s="21">
        <v>400.90000000000003</v>
      </c>
      <c r="N63" s="21">
        <v>0</v>
      </c>
      <c r="O63" s="21">
        <v>342.90000000000003</v>
      </c>
      <c r="P63" s="21">
        <v>0</v>
      </c>
      <c r="Q63" s="21">
        <v>284.89999999999998</v>
      </c>
      <c r="R63" s="21">
        <v>0</v>
      </c>
      <c r="T63" t="s">
        <v>110</v>
      </c>
      <c r="U63" t="s">
        <v>104</v>
      </c>
      <c r="V63" s="20">
        <f t="shared" ca="1" si="56"/>
        <v>518.29</v>
      </c>
      <c r="W63" s="20">
        <f t="shared" ca="1" si="57"/>
        <v>0</v>
      </c>
      <c r="Y63" t="s">
        <v>110</v>
      </c>
      <c r="Z63" t="s">
        <v>104</v>
      </c>
      <c r="AA63" s="20">
        <f t="shared" ca="1" si="70"/>
        <v>542.09601503759404</v>
      </c>
      <c r="AB63" s="20">
        <f t="shared" ca="1" si="71"/>
        <v>0</v>
      </c>
      <c r="AH63" t="s">
        <v>110</v>
      </c>
      <c r="AI63" t="s">
        <v>104</v>
      </c>
      <c r="AJ63" s="20">
        <f t="shared" ca="1" si="58"/>
        <v>456.28999999999996</v>
      </c>
      <c r="AK63" s="20">
        <f t="shared" ca="1" si="59"/>
        <v>0</v>
      </c>
      <c r="AM63" t="s">
        <v>110</v>
      </c>
      <c r="AN63" t="s">
        <v>104</v>
      </c>
      <c r="AO63" s="20">
        <f t="shared" ca="1" si="72"/>
        <v>480.09601503759404</v>
      </c>
      <c r="AP63" s="20">
        <f t="shared" ca="1" si="73"/>
        <v>0</v>
      </c>
      <c r="AV63" t="s">
        <v>110</v>
      </c>
      <c r="AW63" t="s">
        <v>104</v>
      </c>
      <c r="AX63" s="20">
        <f t="shared" ca="1" si="60"/>
        <v>394.31999999999988</v>
      </c>
      <c r="AY63" s="20">
        <f t="shared" ca="1" si="61"/>
        <v>3.0000000000000072E-2</v>
      </c>
      <c r="BA63" t="s">
        <v>110</v>
      </c>
      <c r="BB63" t="s">
        <v>104</v>
      </c>
      <c r="BC63" s="20">
        <f t="shared" ca="1" si="74"/>
        <v>418.1239849624053</v>
      </c>
      <c r="BD63" s="20">
        <f t="shared" ca="1" si="75"/>
        <v>2.79699248120302E-2</v>
      </c>
      <c r="BJ63" t="s">
        <v>110</v>
      </c>
      <c r="BK63" t="s">
        <v>104</v>
      </c>
      <c r="BL63" s="20">
        <f t="shared" ca="1" si="62"/>
        <v>332.70999999999992</v>
      </c>
      <c r="BM63" s="20">
        <f t="shared" ca="1" si="63"/>
        <v>0.4200000000000001</v>
      </c>
      <c r="BO63" t="s">
        <v>110</v>
      </c>
      <c r="BP63" t="s">
        <v>104</v>
      </c>
      <c r="BQ63" s="20">
        <f t="shared" ca="1" si="76"/>
        <v>356.48759398496304</v>
      </c>
      <c r="BR63" s="20">
        <f t="shared" ca="1" si="77"/>
        <v>0.39157894736842103</v>
      </c>
      <c r="BX63" t="s">
        <v>110</v>
      </c>
      <c r="BY63" t="s">
        <v>104</v>
      </c>
      <c r="BZ63" s="20">
        <f t="shared" ca="1" si="64"/>
        <v>272.31</v>
      </c>
      <c r="CA63" s="20">
        <f t="shared" ca="1" si="65"/>
        <v>2.02</v>
      </c>
      <c r="CC63" t="s">
        <v>110</v>
      </c>
      <c r="CD63" t="s">
        <v>104</v>
      </c>
      <c r="CE63" s="20">
        <f t="shared" ca="1" si="78"/>
        <v>295.59887218045105</v>
      </c>
      <c r="CF63" s="20">
        <f t="shared" ca="1" si="79"/>
        <v>1.5028571428571453</v>
      </c>
      <c r="CL63" t="s">
        <v>110</v>
      </c>
      <c r="CM63" t="s">
        <v>104</v>
      </c>
      <c r="CN63" s="20">
        <f t="shared" ca="1" si="66"/>
        <v>214.84</v>
      </c>
      <c r="CO63" s="20">
        <f t="shared" ca="1" si="67"/>
        <v>6.5499999999999989</v>
      </c>
      <c r="CQ63" t="s">
        <v>110</v>
      </c>
      <c r="CR63" t="s">
        <v>104</v>
      </c>
      <c r="CS63" s="20">
        <f t="shared" ca="1" si="80"/>
        <v>237.10045112781927</v>
      </c>
      <c r="CT63" s="20">
        <f t="shared" ca="1" si="81"/>
        <v>5.0044360902255676</v>
      </c>
      <c r="CZ63" t="s">
        <v>110</v>
      </c>
      <c r="DA63" t="s">
        <v>104</v>
      </c>
      <c r="DB63" s="20">
        <f t="shared" ca="1" si="68"/>
        <v>580.29</v>
      </c>
      <c r="DC63" s="20">
        <f t="shared" ca="1" si="69"/>
        <v>0</v>
      </c>
      <c r="DE63" t="s">
        <v>110</v>
      </c>
      <c r="DF63" t="s">
        <v>104</v>
      </c>
      <c r="DG63" s="20">
        <f t="shared" ca="1" si="82"/>
        <v>604.09601503759404</v>
      </c>
      <c r="DH63" s="20">
        <f t="shared" ca="1" si="83"/>
        <v>0</v>
      </c>
    </row>
    <row r="64" spans="1:116" x14ac:dyDescent="0.2">
      <c r="A64" s="13">
        <v>38047</v>
      </c>
      <c r="B64">
        <v>2004</v>
      </c>
      <c r="C64">
        <v>3</v>
      </c>
      <c r="D64" s="21">
        <v>2.6419354838709674</v>
      </c>
      <c r="E64" s="21">
        <v>538.1</v>
      </c>
      <c r="F64" s="21">
        <v>0</v>
      </c>
      <c r="G64" s="21">
        <v>476.09999999999997</v>
      </c>
      <c r="H64" s="21">
        <v>0</v>
      </c>
      <c r="I64" s="21">
        <v>414.09999999999997</v>
      </c>
      <c r="J64" s="21">
        <v>0</v>
      </c>
      <c r="K64" s="21">
        <v>352.09999999999991</v>
      </c>
      <c r="L64" s="21">
        <v>0</v>
      </c>
      <c r="M64" s="21">
        <v>292.09999999999991</v>
      </c>
      <c r="N64" s="21">
        <v>2</v>
      </c>
      <c r="O64" s="21">
        <v>233.7</v>
      </c>
      <c r="P64" s="21">
        <v>5.6</v>
      </c>
      <c r="Q64" s="21">
        <v>177.8</v>
      </c>
      <c r="R64" s="21">
        <v>11.7</v>
      </c>
      <c r="T64" t="s">
        <v>110</v>
      </c>
      <c r="U64" t="s">
        <v>105</v>
      </c>
      <c r="V64" s="20">
        <f t="shared" ca="1" si="56"/>
        <v>338.79</v>
      </c>
      <c r="W64" s="20">
        <f t="shared" ca="1" si="57"/>
        <v>0</v>
      </c>
      <c r="Y64" t="s">
        <v>110</v>
      </c>
      <c r="Z64" t="s">
        <v>105</v>
      </c>
      <c r="AA64" s="20">
        <f t="shared" ca="1" si="70"/>
        <v>348.6190225563912</v>
      </c>
      <c r="AB64" s="20">
        <f t="shared" ca="1" si="71"/>
        <v>0</v>
      </c>
      <c r="AH64" t="s">
        <v>110</v>
      </c>
      <c r="AI64" t="s">
        <v>105</v>
      </c>
      <c r="AJ64" s="20">
        <f t="shared" ca="1" si="58"/>
        <v>278.95999999999998</v>
      </c>
      <c r="AK64" s="20">
        <f t="shared" ca="1" si="59"/>
        <v>0.16999999999999993</v>
      </c>
      <c r="AM64" t="s">
        <v>110</v>
      </c>
      <c r="AN64" t="s">
        <v>105</v>
      </c>
      <c r="AO64" s="20">
        <f t="shared" ca="1" si="72"/>
        <v>288.37075187969913</v>
      </c>
      <c r="AP64" s="20">
        <f t="shared" ca="1" si="73"/>
        <v>0</v>
      </c>
      <c r="AV64" t="s">
        <v>110</v>
      </c>
      <c r="AW64" t="s">
        <v>105</v>
      </c>
      <c r="AX64" s="20">
        <f t="shared" ca="1" si="60"/>
        <v>220.23999999999995</v>
      </c>
      <c r="AY64" s="20">
        <f t="shared" ca="1" si="61"/>
        <v>1.45</v>
      </c>
      <c r="BA64" t="s">
        <v>110</v>
      </c>
      <c r="BB64" t="s">
        <v>105</v>
      </c>
      <c r="BC64" s="20">
        <f t="shared" ca="1" si="74"/>
        <v>228.66751879699223</v>
      </c>
      <c r="BD64" s="20">
        <f t="shared" ca="1" si="75"/>
        <v>0</v>
      </c>
      <c r="BJ64" t="s">
        <v>110</v>
      </c>
      <c r="BK64" t="s">
        <v>105</v>
      </c>
      <c r="BL64" s="20">
        <f t="shared" ca="1" si="62"/>
        <v>164.53999999999996</v>
      </c>
      <c r="BM64" s="20">
        <f t="shared" ca="1" si="63"/>
        <v>5.75</v>
      </c>
      <c r="BO64" t="s">
        <v>110</v>
      </c>
      <c r="BP64" t="s">
        <v>105</v>
      </c>
      <c r="BQ64" s="20">
        <f t="shared" ca="1" si="76"/>
        <v>171.77466165413534</v>
      </c>
      <c r="BR64" s="20">
        <f t="shared" ca="1" si="77"/>
        <v>2.7674436090226209</v>
      </c>
      <c r="BX64" t="s">
        <v>110</v>
      </c>
      <c r="BY64" t="s">
        <v>105</v>
      </c>
      <c r="BZ64" s="20">
        <f t="shared" ca="1" si="64"/>
        <v>113.89000000000001</v>
      </c>
      <c r="CA64" s="20">
        <f t="shared" ca="1" si="65"/>
        <v>15.100000000000003</v>
      </c>
      <c r="CC64" t="s">
        <v>110</v>
      </c>
      <c r="CD64" t="s">
        <v>105</v>
      </c>
      <c r="CE64" s="20">
        <f t="shared" ca="1" si="78"/>
        <v>119.65323308270661</v>
      </c>
      <c r="CF64" s="20">
        <f t="shared" ca="1" si="79"/>
        <v>10.64601503759377</v>
      </c>
      <c r="CL64" t="s">
        <v>110</v>
      </c>
      <c r="CM64" t="s">
        <v>105</v>
      </c>
      <c r="CN64" s="20">
        <f t="shared" ca="1" si="66"/>
        <v>69.55</v>
      </c>
      <c r="CO64" s="20">
        <f t="shared" ca="1" si="67"/>
        <v>30.759999999999998</v>
      </c>
      <c r="CQ64" t="s">
        <v>110</v>
      </c>
      <c r="CR64" t="s">
        <v>105</v>
      </c>
      <c r="CS64" s="20">
        <f t="shared" ca="1" si="80"/>
        <v>74.075563909774473</v>
      </c>
      <c r="CT64" s="20">
        <f t="shared" ca="1" si="81"/>
        <v>25.068345864661524</v>
      </c>
      <c r="CZ64" t="s">
        <v>110</v>
      </c>
      <c r="DA64" t="s">
        <v>105</v>
      </c>
      <c r="DB64" s="20">
        <f t="shared" ca="1" si="68"/>
        <v>398.79</v>
      </c>
      <c r="DC64" s="20">
        <f t="shared" ca="1" si="69"/>
        <v>0</v>
      </c>
      <c r="DE64" t="s">
        <v>110</v>
      </c>
      <c r="DF64" t="s">
        <v>105</v>
      </c>
      <c r="DG64" s="20">
        <f t="shared" ca="1" si="82"/>
        <v>408.90360902255634</v>
      </c>
      <c r="DH64" s="20">
        <f t="shared" ca="1" si="83"/>
        <v>0</v>
      </c>
    </row>
    <row r="65" spans="1:112" x14ac:dyDescent="0.2">
      <c r="A65" s="13">
        <v>38078</v>
      </c>
      <c r="B65">
        <v>2004</v>
      </c>
      <c r="C65">
        <v>4</v>
      </c>
      <c r="D65" s="21">
        <v>6.9366666666666665</v>
      </c>
      <c r="E65" s="21">
        <v>391.90000000000015</v>
      </c>
      <c r="F65" s="21">
        <v>0</v>
      </c>
      <c r="G65" s="21">
        <v>332.60000000000008</v>
      </c>
      <c r="H65" s="21">
        <v>0.69999999999999929</v>
      </c>
      <c r="I65" s="21">
        <v>275.00000000000006</v>
      </c>
      <c r="J65" s="21">
        <v>3.0999999999999979</v>
      </c>
      <c r="K65" s="21">
        <v>219.20000000000005</v>
      </c>
      <c r="L65" s="21">
        <v>7.2999999999999972</v>
      </c>
      <c r="M65" s="21">
        <v>166.10000000000002</v>
      </c>
      <c r="N65" s="21">
        <v>14.199999999999996</v>
      </c>
      <c r="O65" s="21">
        <v>119.79999999999998</v>
      </c>
      <c r="P65" s="21">
        <v>27.899999999999995</v>
      </c>
      <c r="Q65" s="21">
        <v>75.999999999999986</v>
      </c>
      <c r="R65" s="21">
        <v>44.099999999999994</v>
      </c>
      <c r="T65" t="s">
        <v>110</v>
      </c>
      <c r="U65" t="s">
        <v>58</v>
      </c>
      <c r="V65" s="20">
        <f t="shared" ca="1" si="56"/>
        <v>157.91</v>
      </c>
      <c r="W65" s="20">
        <f t="shared" ca="1" si="57"/>
        <v>15.99</v>
      </c>
      <c r="Y65" t="s">
        <v>110</v>
      </c>
      <c r="Z65" t="s">
        <v>58</v>
      </c>
      <c r="AA65" s="20">
        <f t="shared" ca="1" si="70"/>
        <v>154.47390977443592</v>
      </c>
      <c r="AB65" s="20">
        <f t="shared" ca="1" si="71"/>
        <v>17.400526315789421</v>
      </c>
      <c r="AH65" t="s">
        <v>110</v>
      </c>
      <c r="AI65" t="s">
        <v>58</v>
      </c>
      <c r="AJ65" s="20">
        <f t="shared" ca="1" si="58"/>
        <v>110</v>
      </c>
      <c r="AK65" s="20">
        <f t="shared" ca="1" si="59"/>
        <v>30.080000000000002</v>
      </c>
      <c r="AM65" t="s">
        <v>110</v>
      </c>
      <c r="AN65" t="s">
        <v>58</v>
      </c>
      <c r="AO65" s="20">
        <f t="shared" ca="1" si="72"/>
        <v>107.69751879699265</v>
      </c>
      <c r="AP65" s="20">
        <f t="shared" ca="1" si="73"/>
        <v>32.624135338345695</v>
      </c>
      <c r="AV65" t="s">
        <v>110</v>
      </c>
      <c r="AW65" t="s">
        <v>58</v>
      </c>
      <c r="AX65" s="20">
        <f t="shared" ca="1" si="60"/>
        <v>68.61</v>
      </c>
      <c r="AY65" s="20">
        <f t="shared" ca="1" si="61"/>
        <v>50.69</v>
      </c>
      <c r="BA65" t="s">
        <v>110</v>
      </c>
      <c r="BB65" t="s">
        <v>58</v>
      </c>
      <c r="BC65" s="20">
        <f t="shared" ca="1" si="74"/>
        <v>67.613233082706756</v>
      </c>
      <c r="BD65" s="20">
        <f t="shared" ca="1" si="75"/>
        <v>54.539849624060025</v>
      </c>
      <c r="BJ65" t="s">
        <v>110</v>
      </c>
      <c r="BK65" t="s">
        <v>58</v>
      </c>
      <c r="BL65" s="20">
        <f t="shared" ca="1" si="62"/>
        <v>35.92</v>
      </c>
      <c r="BM65" s="20">
        <f t="shared" ca="1" si="63"/>
        <v>80</v>
      </c>
      <c r="BO65" t="s">
        <v>110</v>
      </c>
      <c r="BP65" t="s">
        <v>58</v>
      </c>
      <c r="BQ65" s="20">
        <f t="shared" ca="1" si="76"/>
        <v>36.57473684210521</v>
      </c>
      <c r="BR65" s="20">
        <f t="shared" ca="1" si="77"/>
        <v>85.501353383458536</v>
      </c>
      <c r="BX65" t="s">
        <v>110</v>
      </c>
      <c r="BY65" t="s">
        <v>58</v>
      </c>
      <c r="BZ65" s="20">
        <f t="shared" ca="1" si="64"/>
        <v>14.26</v>
      </c>
      <c r="CA65" s="20">
        <f t="shared" ca="1" si="65"/>
        <v>120.34</v>
      </c>
      <c r="CC65" t="s">
        <v>110</v>
      </c>
      <c r="CD65" t="s">
        <v>58</v>
      </c>
      <c r="CE65" s="20">
        <f t="shared" ca="1" si="78"/>
        <v>14.279172932330852</v>
      </c>
      <c r="CF65" s="20">
        <f t="shared" ca="1" si="79"/>
        <v>125.20578947368404</v>
      </c>
      <c r="CL65" t="s">
        <v>110</v>
      </c>
      <c r="CM65" t="s">
        <v>58</v>
      </c>
      <c r="CN65" s="20">
        <f t="shared" ca="1" si="66"/>
        <v>4</v>
      </c>
      <c r="CO65" s="20">
        <f t="shared" ca="1" si="67"/>
        <v>172.07999999999998</v>
      </c>
      <c r="CQ65" t="s">
        <v>110</v>
      </c>
      <c r="CR65" t="s">
        <v>58</v>
      </c>
      <c r="CS65" s="20">
        <f t="shared" ca="1" si="80"/>
        <v>3.9758646616541284</v>
      </c>
      <c r="CT65" s="20">
        <f t="shared" ca="1" si="81"/>
        <v>176.90248120300703</v>
      </c>
      <c r="CZ65" t="s">
        <v>110</v>
      </c>
      <c r="DA65" t="s">
        <v>58</v>
      </c>
      <c r="DB65" s="20">
        <f t="shared" ca="1" si="68"/>
        <v>211.22999999999996</v>
      </c>
      <c r="DC65" s="20">
        <f t="shared" ca="1" si="69"/>
        <v>7.3100000000000005</v>
      </c>
      <c r="DE65" t="s">
        <v>110</v>
      </c>
      <c r="DF65" t="s">
        <v>58</v>
      </c>
      <c r="DG65" s="20">
        <f t="shared" ca="1" si="82"/>
        <v>206.81759398496206</v>
      </c>
      <c r="DH65" s="20">
        <f t="shared" ca="1" si="83"/>
        <v>7.7442105263157828</v>
      </c>
    </row>
    <row r="66" spans="1:112" x14ac:dyDescent="0.2">
      <c r="A66" s="13">
        <v>38108</v>
      </c>
      <c r="B66">
        <v>2004</v>
      </c>
      <c r="C66">
        <v>5</v>
      </c>
      <c r="D66" s="21">
        <v>12.43225806451613</v>
      </c>
      <c r="E66" s="21">
        <v>234.59999999999997</v>
      </c>
      <c r="F66" s="21">
        <v>0</v>
      </c>
      <c r="G66" s="21">
        <v>173.50000000000003</v>
      </c>
      <c r="H66" s="21">
        <v>0.89999999999999858</v>
      </c>
      <c r="I66" s="21">
        <v>115.69999999999999</v>
      </c>
      <c r="J66" s="21">
        <v>5.0999999999999979</v>
      </c>
      <c r="K66" s="21">
        <v>68.999999999999986</v>
      </c>
      <c r="L66" s="21">
        <v>20.399999999999999</v>
      </c>
      <c r="M66" s="21">
        <v>34.800000000000004</v>
      </c>
      <c r="N66" s="21">
        <v>48.200000000000017</v>
      </c>
      <c r="O66" s="21">
        <v>16</v>
      </c>
      <c r="P66" s="21">
        <v>91.399999999999991</v>
      </c>
      <c r="Q66" s="21">
        <v>5.6</v>
      </c>
      <c r="R66" s="21">
        <v>142.99999999999994</v>
      </c>
      <c r="T66" t="s">
        <v>110</v>
      </c>
      <c r="U66" t="s">
        <v>97</v>
      </c>
      <c r="V66" s="20">
        <f t="shared" ca="1" si="56"/>
        <v>33.909999999999997</v>
      </c>
      <c r="W66" s="20">
        <f t="shared" ca="1" si="57"/>
        <v>56.359999999999992</v>
      </c>
      <c r="Y66" t="s">
        <v>110</v>
      </c>
      <c r="Z66" t="s">
        <v>97</v>
      </c>
      <c r="AA66" s="20">
        <f t="shared" ca="1" si="70"/>
        <v>33.226315789473631</v>
      </c>
      <c r="AB66" s="20">
        <f t="shared" ca="1" si="71"/>
        <v>53.785639097744252</v>
      </c>
      <c r="AH66" t="s">
        <v>110</v>
      </c>
      <c r="AI66" t="s">
        <v>97</v>
      </c>
      <c r="AJ66" s="20">
        <f t="shared" ca="1" si="58"/>
        <v>12.13</v>
      </c>
      <c r="AK66" s="20">
        <f t="shared" ca="1" si="59"/>
        <v>94.58</v>
      </c>
      <c r="AM66" t="s">
        <v>110</v>
      </c>
      <c r="AN66" t="s">
        <v>97</v>
      </c>
      <c r="AO66" s="20">
        <f t="shared" ca="1" si="72"/>
        <v>9.8091729323307391</v>
      </c>
      <c r="AP66" s="20">
        <f t="shared" ca="1" si="73"/>
        <v>90.368496240601644</v>
      </c>
      <c r="AV66" t="s">
        <v>110</v>
      </c>
      <c r="AW66" t="s">
        <v>97</v>
      </c>
      <c r="AX66" s="20">
        <f t="shared" ca="1" si="60"/>
        <v>2.7299999999999995</v>
      </c>
      <c r="AY66" s="20">
        <f t="shared" ca="1" si="61"/>
        <v>145.17999999999998</v>
      </c>
      <c r="BA66" t="s">
        <v>110</v>
      </c>
      <c r="BB66" t="s">
        <v>97</v>
      </c>
      <c r="BC66" s="20">
        <f t="shared" ca="1" si="74"/>
        <v>0.43015037593977468</v>
      </c>
      <c r="BD66" s="20">
        <f t="shared" ca="1" si="75"/>
        <v>140.98947368421068</v>
      </c>
      <c r="BJ66" t="s">
        <v>110</v>
      </c>
      <c r="BK66" t="s">
        <v>97</v>
      </c>
      <c r="BL66" s="20">
        <f t="shared" ca="1" si="62"/>
        <v>0.37999999999999989</v>
      </c>
      <c r="BM66" s="20">
        <f t="shared" ca="1" si="63"/>
        <v>202.83</v>
      </c>
      <c r="BO66" t="s">
        <v>110</v>
      </c>
      <c r="BP66" t="s">
        <v>97</v>
      </c>
      <c r="BQ66" s="20">
        <f t="shared" ca="1" si="76"/>
        <v>0</v>
      </c>
      <c r="BR66" s="20">
        <f t="shared" ca="1" si="77"/>
        <v>200.2822556390978</v>
      </c>
      <c r="BX66" t="s">
        <v>110</v>
      </c>
      <c r="BY66" t="s">
        <v>97</v>
      </c>
      <c r="BZ66" s="20">
        <f t="shared" ca="1" si="64"/>
        <v>0</v>
      </c>
      <c r="CA66" s="20">
        <f t="shared" ca="1" si="65"/>
        <v>262.45000000000005</v>
      </c>
      <c r="CC66" t="s">
        <v>110</v>
      </c>
      <c r="CD66" t="s">
        <v>97</v>
      </c>
      <c r="CE66" s="20">
        <f t="shared" ca="1" si="78"/>
        <v>0</v>
      </c>
      <c r="CF66" s="20">
        <f t="shared" ca="1" si="79"/>
        <v>260.49345864661666</v>
      </c>
      <c r="CL66" t="s">
        <v>110</v>
      </c>
      <c r="CM66" t="s">
        <v>97</v>
      </c>
      <c r="CN66" s="20">
        <f t="shared" ca="1" si="66"/>
        <v>0</v>
      </c>
      <c r="CO66" s="20">
        <f t="shared" ca="1" si="67"/>
        <v>322.44999999999993</v>
      </c>
      <c r="CQ66" t="s">
        <v>110</v>
      </c>
      <c r="CR66" t="s">
        <v>97</v>
      </c>
      <c r="CS66" s="20">
        <f t="shared" ca="1" si="80"/>
        <v>0</v>
      </c>
      <c r="CT66" s="20">
        <f t="shared" ca="1" si="81"/>
        <v>320.55932330827068</v>
      </c>
      <c r="CZ66" t="s">
        <v>110</v>
      </c>
      <c r="DA66" t="s">
        <v>97</v>
      </c>
      <c r="DB66" s="20">
        <f t="shared" ca="1" si="68"/>
        <v>66.309999999999988</v>
      </c>
      <c r="DC66" s="20">
        <f t="shared" ca="1" si="69"/>
        <v>28.76</v>
      </c>
      <c r="DE66" t="s">
        <v>110</v>
      </c>
      <c r="DF66" t="s">
        <v>97</v>
      </c>
      <c r="DG66" s="20">
        <f t="shared" ca="1" si="82"/>
        <v>66.471052631578942</v>
      </c>
      <c r="DH66" s="20">
        <f t="shared" ca="1" si="83"/>
        <v>27.030375939849591</v>
      </c>
    </row>
    <row r="67" spans="1:112" x14ac:dyDescent="0.2">
      <c r="A67" s="13">
        <v>38139</v>
      </c>
      <c r="B67">
        <v>2004</v>
      </c>
      <c r="C67">
        <v>6</v>
      </c>
      <c r="D67" s="21">
        <v>17.466666666666665</v>
      </c>
      <c r="E67" s="21">
        <v>90.699999999999989</v>
      </c>
      <c r="F67" s="21">
        <v>14.699999999999996</v>
      </c>
      <c r="G67" s="21">
        <v>47.599999999999994</v>
      </c>
      <c r="H67" s="21">
        <v>31.599999999999998</v>
      </c>
      <c r="I67" s="21">
        <v>20</v>
      </c>
      <c r="J67" s="21">
        <v>64.000000000000014</v>
      </c>
      <c r="K67" s="21">
        <v>5.4</v>
      </c>
      <c r="L67" s="21">
        <v>109.39999999999998</v>
      </c>
      <c r="M67" s="21">
        <v>0.80000000000000071</v>
      </c>
      <c r="N67" s="21">
        <v>164.79999999999998</v>
      </c>
      <c r="O67" s="21">
        <v>0</v>
      </c>
      <c r="P67" s="21">
        <v>224</v>
      </c>
      <c r="Q67" s="21">
        <v>0</v>
      </c>
      <c r="R67" s="21">
        <v>284</v>
      </c>
      <c r="T67" t="s">
        <v>110</v>
      </c>
      <c r="U67" t="s">
        <v>98</v>
      </c>
      <c r="V67" s="20">
        <f t="shared" ca="1" si="56"/>
        <v>1.5200000000000005</v>
      </c>
      <c r="W67" s="20">
        <f t="shared" ca="1" si="57"/>
        <v>145.71</v>
      </c>
      <c r="Y67" t="s">
        <v>110</v>
      </c>
      <c r="Z67" t="s">
        <v>98</v>
      </c>
      <c r="AA67" s="20">
        <f t="shared" ca="1" si="70"/>
        <v>0.89774436090220888</v>
      </c>
      <c r="AB67" s="20">
        <f t="shared" ca="1" si="71"/>
        <v>154.51639097744373</v>
      </c>
      <c r="AH67" t="s">
        <v>110</v>
      </c>
      <c r="AI67" t="s">
        <v>98</v>
      </c>
      <c r="AJ67" s="20">
        <f t="shared" ca="1" si="58"/>
        <v>9.0000000000000038E-2</v>
      </c>
      <c r="AK67" s="20">
        <f t="shared" ca="1" si="59"/>
        <v>206.28000000000003</v>
      </c>
      <c r="AM67" t="s">
        <v>110</v>
      </c>
      <c r="AN67" t="s">
        <v>98</v>
      </c>
      <c r="AO67" s="20">
        <f t="shared" ca="1" si="72"/>
        <v>3.1879699248122506E-2</v>
      </c>
      <c r="AP67" s="20">
        <f t="shared" ca="1" si="73"/>
        <v>215.65052631578965</v>
      </c>
      <c r="AV67" t="s">
        <v>110</v>
      </c>
      <c r="AW67" t="s">
        <v>98</v>
      </c>
      <c r="AX67" s="20">
        <f t="shared" ca="1" si="60"/>
        <v>0</v>
      </c>
      <c r="AY67" s="20">
        <f t="shared" ca="1" si="61"/>
        <v>268.18999999999994</v>
      </c>
      <c r="BA67" t="s">
        <v>110</v>
      </c>
      <c r="BB67" t="s">
        <v>98</v>
      </c>
      <c r="BC67" s="20">
        <f t="shared" ca="1" si="74"/>
        <v>0</v>
      </c>
      <c r="BD67" s="20">
        <f t="shared" ca="1" si="75"/>
        <v>277.61864661654181</v>
      </c>
      <c r="BJ67" t="s">
        <v>110</v>
      </c>
      <c r="BK67" t="s">
        <v>98</v>
      </c>
      <c r="BL67" s="20">
        <f t="shared" ca="1" si="62"/>
        <v>0</v>
      </c>
      <c r="BM67" s="20">
        <f t="shared" ca="1" si="63"/>
        <v>330.18999999999994</v>
      </c>
      <c r="BO67" t="s">
        <v>110</v>
      </c>
      <c r="BP67" t="s">
        <v>98</v>
      </c>
      <c r="BQ67" s="20">
        <f t="shared" ca="1" si="76"/>
        <v>0</v>
      </c>
      <c r="BR67" s="20">
        <f t="shared" ca="1" si="77"/>
        <v>339.61864661654181</v>
      </c>
      <c r="BX67" t="s">
        <v>110</v>
      </c>
      <c r="BY67" t="s">
        <v>98</v>
      </c>
      <c r="BZ67" s="20">
        <f t="shared" ca="1" si="64"/>
        <v>0</v>
      </c>
      <c r="CA67" s="20">
        <f t="shared" ca="1" si="65"/>
        <v>392.19</v>
      </c>
      <c r="CC67" t="s">
        <v>110</v>
      </c>
      <c r="CD67" t="s">
        <v>98</v>
      </c>
      <c r="CE67" s="20">
        <f t="shared" ca="1" si="78"/>
        <v>0</v>
      </c>
      <c r="CF67" s="20">
        <f t="shared" ca="1" si="79"/>
        <v>401.61864661654181</v>
      </c>
      <c r="CL67" t="s">
        <v>110</v>
      </c>
      <c r="CM67" t="s">
        <v>98</v>
      </c>
      <c r="CN67" s="20">
        <f t="shared" ca="1" si="66"/>
        <v>0</v>
      </c>
      <c r="CO67" s="20">
        <f t="shared" ca="1" si="67"/>
        <v>454.19000000000005</v>
      </c>
      <c r="CQ67" t="s">
        <v>110</v>
      </c>
      <c r="CR67" t="s">
        <v>98</v>
      </c>
      <c r="CS67" s="20">
        <f t="shared" ca="1" si="80"/>
        <v>0</v>
      </c>
      <c r="CT67" s="20">
        <f t="shared" ca="1" si="81"/>
        <v>463.61864661654181</v>
      </c>
      <c r="CZ67" t="s">
        <v>110</v>
      </c>
      <c r="DA67" t="s">
        <v>98</v>
      </c>
      <c r="DB67" s="20">
        <f t="shared" ca="1" si="68"/>
        <v>9.01</v>
      </c>
      <c r="DC67" s="20">
        <f t="shared" ca="1" si="69"/>
        <v>91.2</v>
      </c>
      <c r="DE67" t="s">
        <v>110</v>
      </c>
      <c r="DF67" t="s">
        <v>98</v>
      </c>
      <c r="DG67" s="20">
        <f t="shared" ca="1" si="82"/>
        <v>5.0519548872177893</v>
      </c>
      <c r="DH67" s="20">
        <f t="shared" ca="1" si="83"/>
        <v>96.670601503759372</v>
      </c>
    </row>
    <row r="68" spans="1:112" x14ac:dyDescent="0.2">
      <c r="A68" s="13">
        <v>38169</v>
      </c>
      <c r="B68">
        <v>2004</v>
      </c>
      <c r="C68">
        <v>7</v>
      </c>
      <c r="D68" s="21">
        <v>20.29032258064516</v>
      </c>
      <c r="E68" s="21">
        <v>24.400000000000002</v>
      </c>
      <c r="F68" s="21">
        <v>33.400000000000006</v>
      </c>
      <c r="G68" s="21">
        <v>4</v>
      </c>
      <c r="H68" s="21">
        <v>75</v>
      </c>
      <c r="I68" s="21">
        <v>0</v>
      </c>
      <c r="J68" s="21">
        <v>133.00000000000003</v>
      </c>
      <c r="K68" s="21">
        <v>0</v>
      </c>
      <c r="L68" s="21">
        <v>194.99999999999997</v>
      </c>
      <c r="M68" s="21">
        <v>0</v>
      </c>
      <c r="N68" s="21">
        <v>257</v>
      </c>
      <c r="O68" s="21">
        <v>0</v>
      </c>
      <c r="P68" s="21">
        <v>319</v>
      </c>
      <c r="Q68" s="21">
        <v>0</v>
      </c>
      <c r="R68" s="21">
        <v>381</v>
      </c>
      <c r="T68" t="s">
        <v>110</v>
      </c>
      <c r="U68" t="s">
        <v>99</v>
      </c>
      <c r="V68" s="20">
        <f t="shared" ca="1" si="56"/>
        <v>2.2600000000000002</v>
      </c>
      <c r="W68" s="20">
        <f t="shared" ca="1" si="57"/>
        <v>117.85</v>
      </c>
      <c r="Y68" t="s">
        <v>110</v>
      </c>
      <c r="Z68" t="s">
        <v>99</v>
      </c>
      <c r="AA68" s="20">
        <f t="shared" ca="1" si="70"/>
        <v>2.7975939849624041</v>
      </c>
      <c r="AB68" s="20">
        <f t="shared" ca="1" si="71"/>
        <v>115.83796992481203</v>
      </c>
      <c r="AH68" t="s">
        <v>110</v>
      </c>
      <c r="AI68" t="s">
        <v>99</v>
      </c>
      <c r="AJ68" s="20">
        <f t="shared" ca="1" si="58"/>
        <v>0.05</v>
      </c>
      <c r="AK68" s="20">
        <f t="shared" ca="1" si="59"/>
        <v>177.64000000000001</v>
      </c>
      <c r="AM68" t="s">
        <v>110</v>
      </c>
      <c r="AN68" t="s">
        <v>99</v>
      </c>
      <c r="AO68" s="20">
        <f t="shared" ca="1" si="72"/>
        <v>0</v>
      </c>
      <c r="AP68" s="20">
        <f t="shared" ca="1" si="73"/>
        <v>174.99421052631578</v>
      </c>
      <c r="AV68" t="s">
        <v>110</v>
      </c>
      <c r="AW68" t="s">
        <v>99</v>
      </c>
      <c r="AX68" s="20">
        <f t="shared" ca="1" si="60"/>
        <v>0</v>
      </c>
      <c r="AY68" s="20">
        <f t="shared" ca="1" si="61"/>
        <v>239.59000000000006</v>
      </c>
      <c r="BA68" t="s">
        <v>110</v>
      </c>
      <c r="BB68" t="s">
        <v>99</v>
      </c>
      <c r="BC68" s="20">
        <f t="shared" ca="1" si="74"/>
        <v>0</v>
      </c>
      <c r="BD68" s="20">
        <f t="shared" ca="1" si="75"/>
        <v>237.04037593984961</v>
      </c>
      <c r="BJ68" t="s">
        <v>110</v>
      </c>
      <c r="BK68" t="s">
        <v>99</v>
      </c>
      <c r="BL68" s="20">
        <f t="shared" ca="1" si="62"/>
        <v>0</v>
      </c>
      <c r="BM68" s="20">
        <f t="shared" ca="1" si="63"/>
        <v>301.58999999999997</v>
      </c>
      <c r="BO68" t="s">
        <v>110</v>
      </c>
      <c r="BP68" t="s">
        <v>99</v>
      </c>
      <c r="BQ68" s="20">
        <f t="shared" ca="1" si="76"/>
        <v>0</v>
      </c>
      <c r="BR68" s="20">
        <f t="shared" ca="1" si="77"/>
        <v>299.04037593984958</v>
      </c>
      <c r="BX68" t="s">
        <v>110</v>
      </c>
      <c r="BY68" t="s">
        <v>99</v>
      </c>
      <c r="BZ68" s="20">
        <f t="shared" ca="1" si="64"/>
        <v>0</v>
      </c>
      <c r="CA68" s="20">
        <f t="shared" ca="1" si="65"/>
        <v>363.59000000000003</v>
      </c>
      <c r="CC68" t="s">
        <v>110</v>
      </c>
      <c r="CD68" t="s">
        <v>99</v>
      </c>
      <c r="CE68" s="20">
        <f t="shared" ca="1" si="78"/>
        <v>0</v>
      </c>
      <c r="CF68" s="20">
        <f t="shared" ca="1" si="79"/>
        <v>361.04037593984958</v>
      </c>
      <c r="CL68" t="s">
        <v>110</v>
      </c>
      <c r="CM68" t="s">
        <v>99</v>
      </c>
      <c r="CN68" s="20">
        <f t="shared" ca="1" si="66"/>
        <v>0</v>
      </c>
      <c r="CO68" s="20">
        <f t="shared" ca="1" si="67"/>
        <v>425.59</v>
      </c>
      <c r="CQ68" t="s">
        <v>110</v>
      </c>
      <c r="CR68" t="s">
        <v>99</v>
      </c>
      <c r="CS68" s="20">
        <f t="shared" ca="1" si="80"/>
        <v>0</v>
      </c>
      <c r="CT68" s="20">
        <f t="shared" ca="1" si="81"/>
        <v>423.04037593984958</v>
      </c>
      <c r="CZ68" t="s">
        <v>110</v>
      </c>
      <c r="DA68" t="s">
        <v>99</v>
      </c>
      <c r="DB68" s="20">
        <f t="shared" ca="1" si="68"/>
        <v>12.549999999999997</v>
      </c>
      <c r="DC68" s="20">
        <f t="shared" ca="1" si="69"/>
        <v>66.140000000000015</v>
      </c>
      <c r="DE68" t="s">
        <v>110</v>
      </c>
      <c r="DF68" t="s">
        <v>99</v>
      </c>
      <c r="DG68" s="20">
        <f t="shared" ca="1" si="82"/>
        <v>13.701578947368418</v>
      </c>
      <c r="DH68" s="20">
        <f t="shared" ca="1" si="83"/>
        <v>64.741954887218057</v>
      </c>
    </row>
    <row r="69" spans="1:112" x14ac:dyDescent="0.2">
      <c r="A69" s="13">
        <v>38200</v>
      </c>
      <c r="B69">
        <v>2004</v>
      </c>
      <c r="C69">
        <v>8</v>
      </c>
      <c r="D69" s="21">
        <v>19.929032258064517</v>
      </c>
      <c r="E69" s="21">
        <v>30.3</v>
      </c>
      <c r="F69" s="21">
        <v>28.1</v>
      </c>
      <c r="G69" s="21">
        <v>6.1999999999999957</v>
      </c>
      <c r="H69" s="21">
        <v>66</v>
      </c>
      <c r="I69" s="21">
        <v>1.1999999999999993</v>
      </c>
      <c r="J69" s="21">
        <v>123.00000000000001</v>
      </c>
      <c r="K69" s="21">
        <v>0</v>
      </c>
      <c r="L69" s="21">
        <v>183.79999999999998</v>
      </c>
      <c r="M69" s="21">
        <v>0</v>
      </c>
      <c r="N69" s="21">
        <v>245.79999999999998</v>
      </c>
      <c r="O69" s="21">
        <v>0</v>
      </c>
      <c r="P69" s="21">
        <v>307.8</v>
      </c>
      <c r="Q69" s="21">
        <v>0</v>
      </c>
      <c r="R69" s="21">
        <v>369.8</v>
      </c>
      <c r="T69" t="s">
        <v>110</v>
      </c>
      <c r="U69" t="s">
        <v>106</v>
      </c>
      <c r="V69" s="20">
        <f t="shared" ca="1" si="56"/>
        <v>41.980000000000004</v>
      </c>
      <c r="W69" s="20">
        <f t="shared" ca="1" si="57"/>
        <v>49.72</v>
      </c>
      <c r="Y69" t="s">
        <v>110</v>
      </c>
      <c r="Z69" t="s">
        <v>106</v>
      </c>
      <c r="AA69" s="20">
        <f t="shared" ca="1" si="70"/>
        <v>32.993308270676835</v>
      </c>
      <c r="AB69" s="20">
        <f t="shared" ca="1" si="71"/>
        <v>54.7269172932331</v>
      </c>
      <c r="AH69" t="s">
        <v>110</v>
      </c>
      <c r="AI69" t="s">
        <v>106</v>
      </c>
      <c r="AJ69" s="20">
        <f t="shared" ca="1" si="58"/>
        <v>17.91</v>
      </c>
      <c r="AK69" s="20">
        <f t="shared" ca="1" si="59"/>
        <v>85.65</v>
      </c>
      <c r="AM69" t="s">
        <v>110</v>
      </c>
      <c r="AN69" t="s">
        <v>106</v>
      </c>
      <c r="AO69" s="20">
        <f t="shared" ca="1" si="72"/>
        <v>11.426917293233146</v>
      </c>
      <c r="AP69" s="20">
        <f t="shared" ca="1" si="73"/>
        <v>93.160526315789411</v>
      </c>
      <c r="AV69" t="s">
        <v>110</v>
      </c>
      <c r="AW69" t="s">
        <v>106</v>
      </c>
      <c r="AX69" s="20">
        <f t="shared" ca="1" si="60"/>
        <v>5.2099999999999991</v>
      </c>
      <c r="AY69" s="20">
        <f t="shared" ca="1" si="61"/>
        <v>132.95000000000002</v>
      </c>
      <c r="BA69" t="s">
        <v>110</v>
      </c>
      <c r="BB69" t="s">
        <v>106</v>
      </c>
      <c r="BC69" s="20">
        <f t="shared" ca="1" si="74"/>
        <v>1.0557142857142026</v>
      </c>
      <c r="BD69" s="20">
        <f t="shared" ca="1" si="75"/>
        <v>142.7893233082707</v>
      </c>
      <c r="BJ69" t="s">
        <v>110</v>
      </c>
      <c r="BK69" t="s">
        <v>106</v>
      </c>
      <c r="BL69" s="20">
        <f t="shared" ca="1" si="62"/>
        <v>0.49000000000000005</v>
      </c>
      <c r="BM69" s="20">
        <f t="shared" ca="1" si="63"/>
        <v>188.22999999999996</v>
      </c>
      <c r="BO69" t="s">
        <v>110</v>
      </c>
      <c r="BP69" t="s">
        <v>106</v>
      </c>
      <c r="BQ69" s="20">
        <f t="shared" ca="1" si="76"/>
        <v>0</v>
      </c>
      <c r="BR69" s="20">
        <f t="shared" ca="1" si="77"/>
        <v>200.27511278195493</v>
      </c>
      <c r="BX69" t="s">
        <v>110</v>
      </c>
      <c r="BY69" t="s">
        <v>106</v>
      </c>
      <c r="BZ69" s="20">
        <f t="shared" ca="1" si="64"/>
        <v>0</v>
      </c>
      <c r="CA69" s="20">
        <f t="shared" ca="1" si="65"/>
        <v>247.73999999999995</v>
      </c>
      <c r="CC69" t="s">
        <v>110</v>
      </c>
      <c r="CD69" t="s">
        <v>106</v>
      </c>
      <c r="CE69" s="20">
        <f t="shared" ca="1" si="78"/>
        <v>0</v>
      </c>
      <c r="CF69" s="20">
        <f t="shared" ca="1" si="79"/>
        <v>261.02804511278191</v>
      </c>
      <c r="CL69" t="s">
        <v>110</v>
      </c>
      <c r="CM69" t="s">
        <v>106</v>
      </c>
      <c r="CN69" s="20">
        <f t="shared" ca="1" si="66"/>
        <v>0</v>
      </c>
      <c r="CO69" s="20">
        <f t="shared" ca="1" si="67"/>
        <v>307.74</v>
      </c>
      <c r="CQ69" t="s">
        <v>110</v>
      </c>
      <c r="CR69" t="s">
        <v>106</v>
      </c>
      <c r="CS69" s="20">
        <f t="shared" ca="1" si="80"/>
        <v>0</v>
      </c>
      <c r="CT69" s="20">
        <f t="shared" ca="1" si="81"/>
        <v>321.52789473684243</v>
      </c>
      <c r="CZ69" t="s">
        <v>110</v>
      </c>
      <c r="DA69" t="s">
        <v>106</v>
      </c>
      <c r="DB69" s="20">
        <f t="shared" ca="1" si="68"/>
        <v>78.429999999999993</v>
      </c>
      <c r="DC69" s="20">
        <f t="shared" ca="1" si="69"/>
        <v>26.169999999999998</v>
      </c>
      <c r="DE69" t="s">
        <v>110</v>
      </c>
      <c r="DF69" t="s">
        <v>106</v>
      </c>
      <c r="DG69" s="20">
        <f t="shared" ca="1" si="82"/>
        <v>67.301278195488749</v>
      </c>
      <c r="DH69" s="20">
        <f t="shared" ca="1" si="83"/>
        <v>29.034887218045242</v>
      </c>
    </row>
    <row r="70" spans="1:112" x14ac:dyDescent="0.2">
      <c r="A70" s="13">
        <v>38231</v>
      </c>
      <c r="B70">
        <v>2004</v>
      </c>
      <c r="C70">
        <v>9</v>
      </c>
      <c r="D70" s="21">
        <v>19.080000000000002</v>
      </c>
      <c r="E70" s="21">
        <v>50.1</v>
      </c>
      <c r="F70" s="21">
        <v>22.5</v>
      </c>
      <c r="G70" s="21">
        <v>22.799999999999997</v>
      </c>
      <c r="H70" s="21">
        <v>55.199999999999989</v>
      </c>
      <c r="I70" s="21">
        <v>9</v>
      </c>
      <c r="J70" s="21">
        <v>101.4</v>
      </c>
      <c r="K70" s="21">
        <v>1.4000000000000004</v>
      </c>
      <c r="L70" s="21">
        <v>153.79999999999995</v>
      </c>
      <c r="M70" s="21">
        <v>0</v>
      </c>
      <c r="N70" s="21">
        <v>212.39999999999998</v>
      </c>
      <c r="O70" s="21">
        <v>0</v>
      </c>
      <c r="P70" s="21">
        <v>272.40000000000003</v>
      </c>
      <c r="Q70" s="21">
        <v>0</v>
      </c>
      <c r="R70" s="21">
        <v>332.40000000000003</v>
      </c>
      <c r="T70" t="s">
        <v>110</v>
      </c>
      <c r="U70" t="s">
        <v>107</v>
      </c>
      <c r="V70" s="20">
        <f t="shared" ca="1" si="56"/>
        <v>191.17000000000002</v>
      </c>
      <c r="W70" s="20">
        <f t="shared" ca="1" si="57"/>
        <v>4.4099999999999993</v>
      </c>
      <c r="Y70" t="s">
        <v>110</v>
      </c>
      <c r="Z70" t="s">
        <v>107</v>
      </c>
      <c r="AA70" s="20">
        <f t="shared" ca="1" si="70"/>
        <v>176.8975187969927</v>
      </c>
      <c r="AB70" s="20">
        <f t="shared" ca="1" si="71"/>
        <v>5.6378947368420995</v>
      </c>
      <c r="AH70" t="s">
        <v>110</v>
      </c>
      <c r="AI70" t="s">
        <v>107</v>
      </c>
      <c r="AJ70" s="20">
        <f t="shared" ca="1" si="58"/>
        <v>136.97999999999999</v>
      </c>
      <c r="AK70" s="20">
        <f t="shared" ca="1" si="59"/>
        <v>12.219999999999999</v>
      </c>
      <c r="AM70" t="s">
        <v>110</v>
      </c>
      <c r="AN70" t="s">
        <v>107</v>
      </c>
      <c r="AO70" s="20">
        <f t="shared" ca="1" si="72"/>
        <v>124.46135338345903</v>
      </c>
      <c r="AP70" s="20">
        <f t="shared" ca="1" si="73"/>
        <v>15.201729323308314</v>
      </c>
      <c r="AV70" t="s">
        <v>110</v>
      </c>
      <c r="AW70" t="s">
        <v>107</v>
      </c>
      <c r="AX70" s="20">
        <f t="shared" ca="1" si="60"/>
        <v>90.66</v>
      </c>
      <c r="AY70" s="20">
        <f t="shared" ca="1" si="61"/>
        <v>27.9</v>
      </c>
      <c r="BA70" t="s">
        <v>110</v>
      </c>
      <c r="BB70" t="s">
        <v>107</v>
      </c>
      <c r="BC70" s="20">
        <f t="shared" ca="1" si="74"/>
        <v>80.162781954887123</v>
      </c>
      <c r="BD70" s="20">
        <f t="shared" ca="1" si="75"/>
        <v>32.903157894736978</v>
      </c>
      <c r="BJ70" t="s">
        <v>110</v>
      </c>
      <c r="BK70" t="s">
        <v>107</v>
      </c>
      <c r="BL70" s="20">
        <f t="shared" ca="1" si="62"/>
        <v>53.33000000000002</v>
      </c>
      <c r="BM70" s="20">
        <f t="shared" ca="1" si="63"/>
        <v>52.570000000000007</v>
      </c>
      <c r="BO70" t="s">
        <v>110</v>
      </c>
      <c r="BP70" t="s">
        <v>107</v>
      </c>
      <c r="BQ70" s="20">
        <f t="shared" ca="1" si="76"/>
        <v>44.825413533834308</v>
      </c>
      <c r="BR70" s="20">
        <f t="shared" ca="1" si="77"/>
        <v>59.565789473684163</v>
      </c>
      <c r="BX70" t="s">
        <v>110</v>
      </c>
      <c r="BY70" t="s">
        <v>107</v>
      </c>
      <c r="BZ70" s="20">
        <f t="shared" ca="1" si="64"/>
        <v>26.119999999999997</v>
      </c>
      <c r="CA70" s="20">
        <f t="shared" ca="1" si="65"/>
        <v>87.359999999999985</v>
      </c>
      <c r="CC70" t="s">
        <v>110</v>
      </c>
      <c r="CD70" t="s">
        <v>107</v>
      </c>
      <c r="CE70" s="20">
        <f t="shared" ca="1" si="78"/>
        <v>20.514135338346023</v>
      </c>
      <c r="CF70" s="20">
        <f t="shared" ca="1" si="79"/>
        <v>97.254511278195423</v>
      </c>
      <c r="CL70" t="s">
        <v>110</v>
      </c>
      <c r="CM70" t="s">
        <v>107</v>
      </c>
      <c r="CN70" s="20">
        <f t="shared" ca="1" si="66"/>
        <v>9.889999999999997</v>
      </c>
      <c r="CO70" s="20">
        <f t="shared" ca="1" si="67"/>
        <v>133.13</v>
      </c>
      <c r="CQ70" t="s">
        <v>110</v>
      </c>
      <c r="CR70" t="s">
        <v>107</v>
      </c>
      <c r="CS70" s="20">
        <f t="shared" ca="1" si="80"/>
        <v>7.217293233082728</v>
      </c>
      <c r="CT70" s="20">
        <f t="shared" ca="1" si="81"/>
        <v>145.95766917293167</v>
      </c>
      <c r="CZ70" t="s">
        <v>110</v>
      </c>
      <c r="DA70" t="s">
        <v>107</v>
      </c>
      <c r="DB70" s="20">
        <f t="shared" ca="1" si="68"/>
        <v>250.08999999999997</v>
      </c>
      <c r="DC70" s="20">
        <f t="shared" ca="1" si="69"/>
        <v>1.3299999999999994</v>
      </c>
      <c r="DE70" t="s">
        <v>110</v>
      </c>
      <c r="DF70" t="s">
        <v>107</v>
      </c>
      <c r="DG70" s="20">
        <f t="shared" ca="1" si="82"/>
        <v>235.24413533834559</v>
      </c>
      <c r="DH70" s="20">
        <f t="shared" ca="1" si="83"/>
        <v>1.9845112781954839</v>
      </c>
    </row>
    <row r="71" spans="1:112" x14ac:dyDescent="0.2">
      <c r="A71" s="13">
        <v>38261</v>
      </c>
      <c r="B71">
        <v>2004</v>
      </c>
      <c r="C71">
        <v>10</v>
      </c>
      <c r="D71" s="21">
        <v>10.993548387096773</v>
      </c>
      <c r="E71" s="21">
        <v>279.20000000000005</v>
      </c>
      <c r="F71" s="21">
        <v>0</v>
      </c>
      <c r="G71" s="21">
        <v>218.40000000000003</v>
      </c>
      <c r="H71" s="21">
        <v>1.1999999999999993</v>
      </c>
      <c r="I71" s="21">
        <v>161.10000000000002</v>
      </c>
      <c r="J71" s="21">
        <v>5.8999999999999986</v>
      </c>
      <c r="K71" s="21">
        <v>111.3</v>
      </c>
      <c r="L71" s="21">
        <v>18.100000000000001</v>
      </c>
      <c r="M71" s="21">
        <v>66.399999999999991</v>
      </c>
      <c r="N71" s="21">
        <v>35.200000000000003</v>
      </c>
      <c r="O71" s="21">
        <v>29.6</v>
      </c>
      <c r="P71" s="21">
        <v>60.399999999999991</v>
      </c>
      <c r="Q71" s="21">
        <v>7.6999999999999993</v>
      </c>
      <c r="R71" s="21">
        <v>100.5</v>
      </c>
      <c r="T71" t="s">
        <v>110</v>
      </c>
      <c r="U71" t="s">
        <v>108</v>
      </c>
      <c r="V71" s="20">
        <f t="shared" ca="1" si="56"/>
        <v>384.19000000000005</v>
      </c>
      <c r="W71" s="20">
        <f t="shared" ca="1" si="57"/>
        <v>0</v>
      </c>
      <c r="Y71" t="s">
        <v>110</v>
      </c>
      <c r="Z71" t="s">
        <v>108</v>
      </c>
      <c r="AA71" s="20">
        <f t="shared" ca="1" si="70"/>
        <v>405.66030075188064</v>
      </c>
      <c r="AB71" s="20">
        <f t="shared" ca="1" si="71"/>
        <v>0</v>
      </c>
      <c r="AH71" t="s">
        <v>110</v>
      </c>
      <c r="AI71" t="s">
        <v>108</v>
      </c>
      <c r="AJ71" s="20">
        <f t="shared" ca="1" si="58"/>
        <v>324.2</v>
      </c>
      <c r="AK71" s="20">
        <f t="shared" ca="1" si="59"/>
        <v>1.0000000000000142E-2</v>
      </c>
      <c r="AM71" t="s">
        <v>110</v>
      </c>
      <c r="AN71" t="s">
        <v>108</v>
      </c>
      <c r="AO71" s="20">
        <f t="shared" ca="1" si="72"/>
        <v>345.67481203007446</v>
      </c>
      <c r="AP71" s="20">
        <f t="shared" ca="1" si="73"/>
        <v>1.451127819548903E-2</v>
      </c>
      <c r="AV71" t="s">
        <v>110</v>
      </c>
      <c r="AW71" t="s">
        <v>108</v>
      </c>
      <c r="AX71" s="20">
        <f t="shared" ca="1" si="60"/>
        <v>264.88</v>
      </c>
      <c r="AY71" s="20">
        <f t="shared" ca="1" si="61"/>
        <v>0.69000000000000006</v>
      </c>
      <c r="BA71" t="s">
        <v>110</v>
      </c>
      <c r="BB71" t="s">
        <v>108</v>
      </c>
      <c r="BC71" s="20">
        <f t="shared" ca="1" si="74"/>
        <v>286.40015037594003</v>
      </c>
      <c r="BD71" s="20">
        <f t="shared" ca="1" si="75"/>
        <v>0.73984962406014887</v>
      </c>
      <c r="BJ71" t="s">
        <v>110</v>
      </c>
      <c r="BK71" t="s">
        <v>108</v>
      </c>
      <c r="BL71" s="20">
        <f t="shared" ca="1" si="62"/>
        <v>207.66000000000003</v>
      </c>
      <c r="BM71" s="20">
        <f t="shared" ca="1" si="63"/>
        <v>3.47</v>
      </c>
      <c r="BO71" t="s">
        <v>110</v>
      </c>
      <c r="BP71" t="s">
        <v>108</v>
      </c>
      <c r="BQ71" s="20">
        <f t="shared" ca="1" si="76"/>
        <v>228.39593984962357</v>
      </c>
      <c r="BR71" s="20">
        <f t="shared" ca="1" si="77"/>
        <v>2.7356390977443539</v>
      </c>
      <c r="BX71" t="s">
        <v>110</v>
      </c>
      <c r="BY71" t="s">
        <v>108</v>
      </c>
      <c r="BZ71" s="20">
        <f t="shared" ca="1" si="64"/>
        <v>154.68</v>
      </c>
      <c r="CA71" s="20">
        <f t="shared" ca="1" si="65"/>
        <v>10.489999999999998</v>
      </c>
      <c r="CC71" t="s">
        <v>110</v>
      </c>
      <c r="CD71" t="s">
        <v>108</v>
      </c>
      <c r="CE71" s="20">
        <f t="shared" ca="1" si="78"/>
        <v>174.41969924812111</v>
      </c>
      <c r="CF71" s="20">
        <f t="shared" ca="1" si="79"/>
        <v>8.7593984962406068</v>
      </c>
      <c r="CL71" t="s">
        <v>110</v>
      </c>
      <c r="CM71" t="s">
        <v>108</v>
      </c>
      <c r="CN71" s="20">
        <f t="shared" ca="1" si="66"/>
        <v>107.46999999999998</v>
      </c>
      <c r="CO71" s="20">
        <f t="shared" ca="1" si="67"/>
        <v>23.28</v>
      </c>
      <c r="CQ71" t="s">
        <v>110</v>
      </c>
      <c r="CR71" t="s">
        <v>108</v>
      </c>
      <c r="CS71" s="20">
        <f t="shared" ca="1" si="80"/>
        <v>125.04037593984958</v>
      </c>
      <c r="CT71" s="20">
        <f t="shared" ca="1" si="81"/>
        <v>19.380075187969851</v>
      </c>
      <c r="CZ71" t="s">
        <v>110</v>
      </c>
      <c r="DA71" t="s">
        <v>108</v>
      </c>
      <c r="DB71" s="20">
        <f t="shared" ca="1" si="68"/>
        <v>444.18999999999994</v>
      </c>
      <c r="DC71" s="20">
        <f t="shared" ca="1" si="69"/>
        <v>0</v>
      </c>
      <c r="DE71" t="s">
        <v>110</v>
      </c>
      <c r="DF71" t="s">
        <v>108</v>
      </c>
      <c r="DG71" s="20">
        <f t="shared" ca="1" si="82"/>
        <v>465.66030075188064</v>
      </c>
      <c r="DH71" s="20">
        <f t="shared" ca="1" si="83"/>
        <v>0</v>
      </c>
    </row>
    <row r="72" spans="1:112" x14ac:dyDescent="0.2">
      <c r="A72" s="13">
        <v>38292</v>
      </c>
      <c r="B72">
        <v>2004</v>
      </c>
      <c r="C72">
        <v>11</v>
      </c>
      <c r="D72" s="21">
        <v>6.5666666666666664</v>
      </c>
      <c r="E72" s="21">
        <v>403</v>
      </c>
      <c r="F72" s="21">
        <v>0</v>
      </c>
      <c r="G72" s="21">
        <v>343</v>
      </c>
      <c r="H72" s="21">
        <v>0</v>
      </c>
      <c r="I72" s="21">
        <v>283.00000000000006</v>
      </c>
      <c r="J72" s="21">
        <v>0</v>
      </c>
      <c r="K72" s="21">
        <v>223</v>
      </c>
      <c r="L72" s="21">
        <v>0</v>
      </c>
      <c r="M72" s="21">
        <v>163.00000000000003</v>
      </c>
      <c r="N72" s="21">
        <v>0</v>
      </c>
      <c r="O72" s="21">
        <v>106.10000000000001</v>
      </c>
      <c r="P72" s="21">
        <v>3.0999999999999996</v>
      </c>
      <c r="Q72" s="21">
        <v>58.7</v>
      </c>
      <c r="R72" s="21">
        <v>15.7</v>
      </c>
      <c r="T72" t="s">
        <v>110</v>
      </c>
      <c r="U72" t="s">
        <v>109</v>
      </c>
      <c r="V72" s="20">
        <f t="shared" ca="1" si="56"/>
        <v>537.64999999999986</v>
      </c>
      <c r="W72" s="20">
        <f t="shared" ca="1" si="57"/>
        <v>0</v>
      </c>
      <c r="Y72" t="s">
        <v>110</v>
      </c>
      <c r="Z72" t="s">
        <v>109</v>
      </c>
      <c r="AA72" s="20">
        <f t="shared" ca="1" si="70"/>
        <v>520.62609022556444</v>
      </c>
      <c r="AB72" s="20">
        <f t="shared" ca="1" si="71"/>
        <v>0</v>
      </c>
      <c r="AH72" t="s">
        <v>110</v>
      </c>
      <c r="AI72" t="s">
        <v>109</v>
      </c>
      <c r="AJ72" s="20">
        <f t="shared" ca="1" si="58"/>
        <v>475.65</v>
      </c>
      <c r="AK72" s="20">
        <f t="shared" ca="1" si="59"/>
        <v>0</v>
      </c>
      <c r="AM72" t="s">
        <v>110</v>
      </c>
      <c r="AN72" t="s">
        <v>109</v>
      </c>
      <c r="AO72" s="20">
        <f t="shared" ca="1" si="72"/>
        <v>458.62609022556353</v>
      </c>
      <c r="AP72" s="20">
        <f t="shared" ca="1" si="73"/>
        <v>0</v>
      </c>
      <c r="AV72" t="s">
        <v>110</v>
      </c>
      <c r="AW72" t="s">
        <v>109</v>
      </c>
      <c r="AX72" s="20">
        <f t="shared" ca="1" si="60"/>
        <v>413.65</v>
      </c>
      <c r="AY72" s="20">
        <f t="shared" ca="1" si="61"/>
        <v>0</v>
      </c>
      <c r="BA72" t="s">
        <v>110</v>
      </c>
      <c r="BB72" t="s">
        <v>109</v>
      </c>
      <c r="BC72" s="20">
        <f t="shared" ca="1" si="74"/>
        <v>396.52909774436102</v>
      </c>
      <c r="BD72" s="20">
        <f t="shared" ca="1" si="75"/>
        <v>0</v>
      </c>
      <c r="BJ72" t="s">
        <v>110</v>
      </c>
      <c r="BK72" t="s">
        <v>109</v>
      </c>
      <c r="BL72" s="20">
        <f t="shared" ca="1" si="62"/>
        <v>351.65000000000003</v>
      </c>
      <c r="BM72" s="20">
        <f t="shared" ca="1" si="63"/>
        <v>0</v>
      </c>
      <c r="BO72" t="s">
        <v>110</v>
      </c>
      <c r="BP72" t="s">
        <v>109</v>
      </c>
      <c r="BQ72" s="20">
        <f t="shared" ca="1" si="76"/>
        <v>334.3351127819551</v>
      </c>
      <c r="BR72" s="20">
        <f t="shared" ca="1" si="77"/>
        <v>0</v>
      </c>
      <c r="BX72" t="s">
        <v>110</v>
      </c>
      <c r="BY72" t="s">
        <v>109</v>
      </c>
      <c r="BZ72" s="20">
        <f t="shared" ca="1" si="64"/>
        <v>290.00000000000006</v>
      </c>
      <c r="CA72" s="20">
        <f t="shared" ca="1" si="65"/>
        <v>0.35</v>
      </c>
      <c r="CC72" t="s">
        <v>110</v>
      </c>
      <c r="CD72" t="s">
        <v>109</v>
      </c>
      <c r="CE72" s="20">
        <f t="shared" ca="1" si="78"/>
        <v>272.41744360902248</v>
      </c>
      <c r="CF72" s="20">
        <f t="shared" ca="1" si="79"/>
        <v>0</v>
      </c>
      <c r="CL72" t="s">
        <v>110</v>
      </c>
      <c r="CM72" t="s">
        <v>109</v>
      </c>
      <c r="CN72" s="20">
        <f t="shared" ca="1" si="66"/>
        <v>229.61999999999998</v>
      </c>
      <c r="CO72" s="20">
        <f t="shared" ca="1" si="67"/>
        <v>1.9700000000000002</v>
      </c>
      <c r="CQ72" t="s">
        <v>110</v>
      </c>
      <c r="CR72" t="s">
        <v>109</v>
      </c>
      <c r="CS72" s="20">
        <f t="shared" ca="1" si="80"/>
        <v>211.7577443609016</v>
      </c>
      <c r="CT72" s="20">
        <f t="shared" ca="1" si="81"/>
        <v>1.1316541353383371</v>
      </c>
      <c r="CZ72" t="s">
        <v>110</v>
      </c>
      <c r="DA72" t="s">
        <v>109</v>
      </c>
      <c r="DB72" s="20">
        <f t="shared" ca="1" si="68"/>
        <v>599.64999999999986</v>
      </c>
      <c r="DC72" s="20">
        <f t="shared" ca="1" si="69"/>
        <v>0</v>
      </c>
      <c r="DE72" t="s">
        <v>110</v>
      </c>
      <c r="DF72" t="s">
        <v>109</v>
      </c>
      <c r="DG72" s="20">
        <f t="shared" ca="1" si="82"/>
        <v>582.62609022556444</v>
      </c>
      <c r="DH72" s="20">
        <f t="shared" ca="1" si="83"/>
        <v>0</v>
      </c>
    </row>
    <row r="73" spans="1:112" x14ac:dyDescent="0.2">
      <c r="A73" s="13">
        <v>38322</v>
      </c>
      <c r="B73">
        <v>2004</v>
      </c>
      <c r="C73">
        <v>12</v>
      </c>
      <c r="D73" s="21">
        <v>-0.71935483870967787</v>
      </c>
      <c r="E73" s="21">
        <v>642.30000000000007</v>
      </c>
      <c r="F73" s="21">
        <v>0</v>
      </c>
      <c r="G73" s="21">
        <v>580.30000000000007</v>
      </c>
      <c r="H73" s="21">
        <v>0</v>
      </c>
      <c r="I73" s="21">
        <v>518.30000000000007</v>
      </c>
      <c r="J73" s="21">
        <v>0</v>
      </c>
      <c r="K73" s="21">
        <v>456.3</v>
      </c>
      <c r="L73" s="21">
        <v>0</v>
      </c>
      <c r="M73" s="21">
        <v>394.3</v>
      </c>
      <c r="N73" s="21">
        <v>0</v>
      </c>
      <c r="O73" s="21">
        <v>332.3</v>
      </c>
      <c r="P73" s="21">
        <v>0</v>
      </c>
      <c r="Q73" s="21">
        <v>270.59999999999997</v>
      </c>
      <c r="R73" s="21">
        <v>0.30000000000000071</v>
      </c>
    </row>
    <row r="74" spans="1:112" x14ac:dyDescent="0.2">
      <c r="A74" s="13">
        <v>38353</v>
      </c>
      <c r="B74">
        <v>2005</v>
      </c>
      <c r="C74">
        <v>1</v>
      </c>
      <c r="D74" s="21">
        <v>-4.8516129032258046</v>
      </c>
      <c r="E74" s="21">
        <v>770.40000000000009</v>
      </c>
      <c r="F74" s="21">
        <v>0</v>
      </c>
      <c r="G74" s="21">
        <v>708.4000000000002</v>
      </c>
      <c r="H74" s="21">
        <v>0</v>
      </c>
      <c r="I74" s="21">
        <v>646.4000000000002</v>
      </c>
      <c r="J74" s="21">
        <v>0</v>
      </c>
      <c r="K74" s="21">
        <v>584.40000000000009</v>
      </c>
      <c r="L74" s="21">
        <v>0</v>
      </c>
      <c r="M74" s="21">
        <v>522.40000000000009</v>
      </c>
      <c r="N74" s="21">
        <v>0</v>
      </c>
      <c r="O74" s="21">
        <v>460.40000000000003</v>
      </c>
      <c r="P74" s="21">
        <v>0</v>
      </c>
      <c r="Q74" s="21">
        <v>400.1</v>
      </c>
      <c r="R74" s="21">
        <v>1.6999999999999993</v>
      </c>
      <c r="X74" s="228"/>
    </row>
    <row r="75" spans="1:112" x14ac:dyDescent="0.2">
      <c r="A75" s="13">
        <v>38384</v>
      </c>
      <c r="B75">
        <v>2005</v>
      </c>
      <c r="C75">
        <v>2</v>
      </c>
      <c r="D75" s="21">
        <v>-2.7857142857142856</v>
      </c>
      <c r="E75" s="21">
        <v>638</v>
      </c>
      <c r="F75" s="21">
        <v>0</v>
      </c>
      <c r="G75" s="21">
        <v>582</v>
      </c>
      <c r="H75" s="21">
        <v>0</v>
      </c>
      <c r="I75" s="21">
        <v>526</v>
      </c>
      <c r="J75" s="21">
        <v>0</v>
      </c>
      <c r="K75" s="21">
        <v>470.00000000000006</v>
      </c>
      <c r="L75" s="21">
        <v>0</v>
      </c>
      <c r="M75" s="21">
        <v>414.00000000000006</v>
      </c>
      <c r="N75" s="21">
        <v>0</v>
      </c>
      <c r="O75" s="21">
        <v>358</v>
      </c>
      <c r="P75" s="21">
        <v>0</v>
      </c>
      <c r="Q75" s="21">
        <v>302.00000000000006</v>
      </c>
      <c r="R75" s="21">
        <v>0</v>
      </c>
      <c r="W75" s="200"/>
      <c r="X75" s="228"/>
    </row>
    <row r="76" spans="1:112" x14ac:dyDescent="0.2">
      <c r="A76" s="13">
        <v>38412</v>
      </c>
      <c r="B76">
        <v>2005</v>
      </c>
      <c r="C76">
        <v>3</v>
      </c>
      <c r="D76" s="21">
        <v>-0.96129032258064462</v>
      </c>
      <c r="E76" s="21">
        <v>649.79999999999984</v>
      </c>
      <c r="F76" s="21">
        <v>0</v>
      </c>
      <c r="G76" s="21">
        <v>587.79999999999984</v>
      </c>
      <c r="H76" s="21">
        <v>0</v>
      </c>
      <c r="I76" s="21">
        <v>525.79999999999995</v>
      </c>
      <c r="J76" s="21">
        <v>0</v>
      </c>
      <c r="K76" s="21">
        <v>463.8</v>
      </c>
      <c r="L76" s="21">
        <v>0</v>
      </c>
      <c r="M76" s="21">
        <v>401.8</v>
      </c>
      <c r="N76" s="21">
        <v>0</v>
      </c>
      <c r="O76" s="21">
        <v>339.79999999999995</v>
      </c>
      <c r="P76" s="21">
        <v>0</v>
      </c>
      <c r="Q76" s="21">
        <v>279.40000000000009</v>
      </c>
      <c r="R76" s="21">
        <v>1.5999999999999996</v>
      </c>
      <c r="W76" s="200"/>
      <c r="X76" s="228"/>
      <c r="CN76" s="20" t="str">
        <f>CN60</f>
        <v>HDD8</v>
      </c>
      <c r="CO76" s="20" t="str">
        <f>CO60</f>
        <v>CDD8</v>
      </c>
      <c r="CP76" t="str">
        <f>BZ60</f>
        <v>HDD10</v>
      </c>
      <c r="CQ76" s="200" t="str">
        <f>CA60</f>
        <v>CDD10</v>
      </c>
      <c r="CR76" t="str">
        <f>BL60</f>
        <v>HDD12</v>
      </c>
      <c r="CS76" s="200" t="str">
        <f t="shared" ref="CS76" si="84">BM60</f>
        <v>CDD12</v>
      </c>
      <c r="CT76" s="200" t="str">
        <f>AX60</f>
        <v>HDD14</v>
      </c>
      <c r="CU76" s="200" t="str">
        <f>AY60</f>
        <v>CDD14</v>
      </c>
      <c r="CV76" t="str">
        <f>AJ60</f>
        <v>HDD16</v>
      </c>
      <c r="CW76" s="200" t="str">
        <f>AK60</f>
        <v>CDD16</v>
      </c>
      <c r="CX76" s="20" t="str">
        <f>V60</f>
        <v>HDD18</v>
      </c>
      <c r="CY76" s="20" t="str">
        <f>W60</f>
        <v>CDD18</v>
      </c>
      <c r="CZ76" t="str">
        <f>DB60</f>
        <v>HDD20</v>
      </c>
      <c r="DA76" s="200" t="str">
        <f>DC60</f>
        <v>CDD20</v>
      </c>
    </row>
    <row r="77" spans="1:112" x14ac:dyDescent="0.2">
      <c r="A77" s="13">
        <v>38443</v>
      </c>
      <c r="B77">
        <v>2005</v>
      </c>
      <c r="C77">
        <v>4</v>
      </c>
      <c r="D77" s="21">
        <v>7.1566666666666663</v>
      </c>
      <c r="E77" s="21">
        <v>385.29999999999995</v>
      </c>
      <c r="F77" s="21">
        <v>0</v>
      </c>
      <c r="G77" s="21">
        <v>325.3</v>
      </c>
      <c r="H77" s="21">
        <v>0</v>
      </c>
      <c r="I77" s="21">
        <v>265.3</v>
      </c>
      <c r="J77" s="21">
        <v>0</v>
      </c>
      <c r="K77" s="21">
        <v>206.70000000000002</v>
      </c>
      <c r="L77" s="21">
        <v>1.4000000000000004</v>
      </c>
      <c r="M77" s="21">
        <v>149.30000000000004</v>
      </c>
      <c r="N77" s="21">
        <v>4</v>
      </c>
      <c r="O77" s="21">
        <v>97.8</v>
      </c>
      <c r="P77" s="21">
        <v>12.5</v>
      </c>
      <c r="Q77" s="21">
        <v>51.400000000000006</v>
      </c>
      <c r="R77" s="21">
        <v>26.099999999999998</v>
      </c>
      <c r="W77" s="200"/>
      <c r="X77" s="228"/>
      <c r="CM77" s="20" t="str">
        <f>CM61</f>
        <v>January</v>
      </c>
      <c r="CN77" s="228">
        <f ca="1">CN61</f>
        <v>353.99999999999994</v>
      </c>
      <c r="CO77" s="228">
        <f ca="1">CO61</f>
        <v>0.86</v>
      </c>
      <c r="CP77" s="228">
        <f t="shared" ref="CP77:CQ77" ca="1" si="85">BZ61</f>
        <v>415.27</v>
      </c>
      <c r="CQ77" s="228">
        <f t="shared" ca="1" si="85"/>
        <v>0.12999999999999989</v>
      </c>
      <c r="CR77" s="228">
        <f t="shared" ref="CR77:CR88" ca="1" si="86">BL61</f>
        <v>477.14</v>
      </c>
      <c r="CS77" s="228">
        <f t="shared" ref="CS77:CS88" ca="1" si="87">BM61</f>
        <v>0</v>
      </c>
      <c r="CT77" s="228">
        <f t="shared" ref="CT77:CU77" ca="1" si="88">AX61</f>
        <v>539.1400000000001</v>
      </c>
      <c r="CU77" s="228">
        <f t="shared" ca="1" si="88"/>
        <v>0</v>
      </c>
      <c r="CV77" s="228">
        <f t="shared" ref="CV77:CW77" ca="1" si="89">AJ61</f>
        <v>601.1400000000001</v>
      </c>
      <c r="CW77" s="228">
        <f t="shared" ca="1" si="89"/>
        <v>0</v>
      </c>
      <c r="CX77" s="228">
        <f ca="1">V61</f>
        <v>663.1400000000001</v>
      </c>
      <c r="CY77" s="228">
        <f ca="1">W61</f>
        <v>0</v>
      </c>
      <c r="CZ77" s="228">
        <f t="shared" ref="CZ77:DA77" ca="1" si="90">DB61</f>
        <v>725.1400000000001</v>
      </c>
      <c r="DA77" s="228">
        <f t="shared" ca="1" si="90"/>
        <v>0</v>
      </c>
    </row>
    <row r="78" spans="1:112" x14ac:dyDescent="0.2">
      <c r="A78" s="13">
        <v>38473</v>
      </c>
      <c r="B78">
        <v>2005</v>
      </c>
      <c r="C78">
        <v>5</v>
      </c>
      <c r="D78" s="21">
        <v>11.245161290322583</v>
      </c>
      <c r="E78" s="21">
        <v>271.39999999999998</v>
      </c>
      <c r="F78" s="21">
        <v>0</v>
      </c>
      <c r="G78" s="21">
        <v>209.39999999999998</v>
      </c>
      <c r="H78" s="21">
        <v>0</v>
      </c>
      <c r="I78" s="21">
        <v>151.29999999999995</v>
      </c>
      <c r="J78" s="21">
        <v>3.9000000000000021</v>
      </c>
      <c r="K78" s="21">
        <v>102.60000000000001</v>
      </c>
      <c r="L78" s="21">
        <v>17.200000000000003</v>
      </c>
      <c r="M78" s="21">
        <v>61.399999999999991</v>
      </c>
      <c r="N78" s="21">
        <v>38</v>
      </c>
      <c r="O78" s="21">
        <v>29.5</v>
      </c>
      <c r="P78" s="21">
        <v>68.099999999999994</v>
      </c>
      <c r="Q78" s="21">
        <v>11.599999999999998</v>
      </c>
      <c r="R78" s="21">
        <v>112.19999999999999</v>
      </c>
      <c r="W78" s="200"/>
      <c r="X78" s="228"/>
      <c r="CM78" s="20" t="str">
        <f t="shared" ref="CM78" si="91">CM62</f>
        <v>February</v>
      </c>
      <c r="CN78" s="228">
        <f t="shared" ref="CN78:CO78" ca="1" si="92">CN62</f>
        <v>305.34000000000003</v>
      </c>
      <c r="CO78" s="228">
        <f t="shared" ca="1" si="92"/>
        <v>1.0899999999999999</v>
      </c>
      <c r="CP78" s="228">
        <f t="shared" ref="CP78:CQ78" ca="1" si="93">BZ62</f>
        <v>360.76000000000005</v>
      </c>
      <c r="CQ78" s="228">
        <f t="shared" ca="1" si="93"/>
        <v>0.10999999999999996</v>
      </c>
      <c r="CR78" s="228">
        <f t="shared" ca="1" si="86"/>
        <v>417.05</v>
      </c>
      <c r="CS78" s="228">
        <f t="shared" ca="1" si="87"/>
        <v>0</v>
      </c>
      <c r="CT78" s="228">
        <f t="shared" ref="CT78:CU78" ca="1" si="94">AX62</f>
        <v>473.45</v>
      </c>
      <c r="CU78" s="228">
        <f t="shared" ca="1" si="94"/>
        <v>0</v>
      </c>
      <c r="CV78" s="228">
        <f t="shared" ref="CV78:CW78" ca="1" si="95">AJ62</f>
        <v>529.85</v>
      </c>
      <c r="CW78" s="228">
        <f t="shared" ca="1" si="95"/>
        <v>0</v>
      </c>
      <c r="CX78" s="228">
        <f t="shared" ref="CX78:CY78" ca="1" si="96">V62</f>
        <v>586.24999999999989</v>
      </c>
      <c r="CY78" s="228">
        <f t="shared" ca="1" si="96"/>
        <v>0</v>
      </c>
      <c r="CZ78" s="228">
        <f t="shared" ref="CZ78:DA78" ca="1" si="97">DB62</f>
        <v>642.65</v>
      </c>
      <c r="DA78" s="228">
        <f t="shared" ca="1" si="97"/>
        <v>0</v>
      </c>
    </row>
    <row r="79" spans="1:112" x14ac:dyDescent="0.2">
      <c r="A79" s="13">
        <v>38504</v>
      </c>
      <c r="B79">
        <v>2005</v>
      </c>
      <c r="C79">
        <v>6</v>
      </c>
      <c r="D79" s="21">
        <v>21.339999999999993</v>
      </c>
      <c r="E79" s="21">
        <v>33.500000000000007</v>
      </c>
      <c r="F79" s="21">
        <v>73.699999999999989</v>
      </c>
      <c r="G79" s="21">
        <v>13.600000000000001</v>
      </c>
      <c r="H79" s="21">
        <v>113.8</v>
      </c>
      <c r="I79" s="21">
        <v>1.6999999999999993</v>
      </c>
      <c r="J79" s="21">
        <v>161.90000000000003</v>
      </c>
      <c r="K79" s="21">
        <v>0</v>
      </c>
      <c r="L79" s="21">
        <v>220.2</v>
      </c>
      <c r="M79" s="21">
        <v>0</v>
      </c>
      <c r="N79" s="21">
        <v>280.20000000000005</v>
      </c>
      <c r="O79" s="21">
        <v>0</v>
      </c>
      <c r="P79" s="21">
        <v>340.20000000000005</v>
      </c>
      <c r="Q79" s="21">
        <v>0</v>
      </c>
      <c r="R79" s="21">
        <v>400.2</v>
      </c>
      <c r="W79" s="200"/>
      <c r="X79" s="228"/>
      <c r="CM79" s="20" t="str">
        <f t="shared" ref="CM79" si="98">CM63</f>
        <v>March</v>
      </c>
      <c r="CN79" s="228">
        <f t="shared" ref="CN79:CO79" ca="1" si="99">CN63</f>
        <v>214.84</v>
      </c>
      <c r="CO79" s="228">
        <f t="shared" ca="1" si="99"/>
        <v>6.5499999999999989</v>
      </c>
      <c r="CP79" s="228">
        <f t="shared" ref="CP79:CQ79" ca="1" si="100">BZ63</f>
        <v>272.31</v>
      </c>
      <c r="CQ79" s="228">
        <f t="shared" ca="1" si="100"/>
        <v>2.02</v>
      </c>
      <c r="CR79" s="228">
        <f t="shared" ca="1" si="86"/>
        <v>332.70999999999992</v>
      </c>
      <c r="CS79" s="228">
        <f t="shared" ca="1" si="87"/>
        <v>0.4200000000000001</v>
      </c>
      <c r="CT79" s="228">
        <f t="shared" ref="CT79:CU79" ca="1" si="101">AX63</f>
        <v>394.31999999999988</v>
      </c>
      <c r="CU79" s="228">
        <f t="shared" ca="1" si="101"/>
        <v>3.0000000000000072E-2</v>
      </c>
      <c r="CV79" s="228">
        <f t="shared" ref="CV79:CW79" ca="1" si="102">AJ63</f>
        <v>456.28999999999996</v>
      </c>
      <c r="CW79" s="228">
        <f t="shared" ca="1" si="102"/>
        <v>0</v>
      </c>
      <c r="CX79" s="228">
        <f t="shared" ref="CX79:CY79" ca="1" si="103">V63</f>
        <v>518.29</v>
      </c>
      <c r="CY79" s="228">
        <f t="shared" ca="1" si="103"/>
        <v>0</v>
      </c>
      <c r="CZ79" s="228">
        <f t="shared" ref="CZ79:DA79" ca="1" si="104">DB63</f>
        <v>580.29</v>
      </c>
      <c r="DA79" s="228">
        <f t="shared" ca="1" si="104"/>
        <v>0</v>
      </c>
    </row>
    <row r="80" spans="1:112" x14ac:dyDescent="0.2">
      <c r="A80" s="13">
        <v>38534</v>
      </c>
      <c r="B80">
        <v>2005</v>
      </c>
      <c r="C80">
        <v>7</v>
      </c>
      <c r="D80" s="21">
        <v>23.461290322580652</v>
      </c>
      <c r="E80" s="21">
        <v>5.6999999999999993</v>
      </c>
      <c r="F80" s="21">
        <v>113</v>
      </c>
      <c r="G80" s="21">
        <v>1.5</v>
      </c>
      <c r="H80" s="21">
        <v>170.79999999999998</v>
      </c>
      <c r="I80" s="21">
        <v>0</v>
      </c>
      <c r="J80" s="21">
        <v>231.29999999999998</v>
      </c>
      <c r="K80" s="21">
        <v>0</v>
      </c>
      <c r="L80" s="21">
        <v>293.3</v>
      </c>
      <c r="M80" s="21">
        <v>0</v>
      </c>
      <c r="N80" s="21">
        <v>355.3</v>
      </c>
      <c r="O80" s="21">
        <v>0</v>
      </c>
      <c r="P80" s="21">
        <v>417.3</v>
      </c>
      <c r="Q80" s="21">
        <v>0</v>
      </c>
      <c r="R80" s="21">
        <v>479.3</v>
      </c>
      <c r="W80" s="200"/>
      <c r="X80" s="228"/>
      <c r="CM80" s="20" t="str">
        <f t="shared" ref="CM80" si="105">CM64</f>
        <v>April</v>
      </c>
      <c r="CN80" s="228">
        <f t="shared" ref="CN80:CO80" ca="1" si="106">CN64</f>
        <v>69.55</v>
      </c>
      <c r="CO80" s="228">
        <f t="shared" ca="1" si="106"/>
        <v>30.759999999999998</v>
      </c>
      <c r="CP80" s="228">
        <f t="shared" ref="CP80:CQ80" ca="1" si="107">BZ64</f>
        <v>113.89000000000001</v>
      </c>
      <c r="CQ80" s="228">
        <f t="shared" ca="1" si="107"/>
        <v>15.100000000000003</v>
      </c>
      <c r="CR80" s="228">
        <f t="shared" ca="1" si="86"/>
        <v>164.53999999999996</v>
      </c>
      <c r="CS80" s="228">
        <f t="shared" ca="1" si="87"/>
        <v>5.75</v>
      </c>
      <c r="CT80" s="228">
        <f t="shared" ref="CT80:CU80" ca="1" si="108">AX64</f>
        <v>220.23999999999995</v>
      </c>
      <c r="CU80" s="228">
        <f t="shared" ca="1" si="108"/>
        <v>1.45</v>
      </c>
      <c r="CV80" s="228">
        <f t="shared" ref="CV80:CW80" ca="1" si="109">AJ64</f>
        <v>278.95999999999998</v>
      </c>
      <c r="CW80" s="228">
        <f t="shared" ca="1" si="109"/>
        <v>0.16999999999999993</v>
      </c>
      <c r="CX80" s="228">
        <f t="shared" ref="CX80:CY80" ca="1" si="110">V64</f>
        <v>338.79</v>
      </c>
      <c r="CY80" s="228">
        <f t="shared" ca="1" si="110"/>
        <v>0</v>
      </c>
      <c r="CZ80" s="228">
        <f t="shared" ref="CZ80:DA80" ca="1" si="111">DB64</f>
        <v>398.79</v>
      </c>
      <c r="DA80" s="228">
        <f t="shared" ca="1" si="111"/>
        <v>0</v>
      </c>
    </row>
    <row r="81" spans="1:110" x14ac:dyDescent="0.2">
      <c r="A81" s="13">
        <v>38565</v>
      </c>
      <c r="B81">
        <v>2005</v>
      </c>
      <c r="C81">
        <v>8</v>
      </c>
      <c r="D81" s="21">
        <v>22.896774193548392</v>
      </c>
      <c r="E81" s="21">
        <v>3.1000000000000014</v>
      </c>
      <c r="F81" s="21">
        <v>92.899999999999991</v>
      </c>
      <c r="G81" s="21">
        <v>0</v>
      </c>
      <c r="H81" s="21">
        <v>151.79999999999998</v>
      </c>
      <c r="I81" s="21">
        <v>0</v>
      </c>
      <c r="J81" s="21">
        <v>213.79999999999993</v>
      </c>
      <c r="K81" s="21">
        <v>0</v>
      </c>
      <c r="L81" s="21">
        <v>275.79999999999995</v>
      </c>
      <c r="M81" s="21">
        <v>0</v>
      </c>
      <c r="N81" s="21">
        <v>337.8</v>
      </c>
      <c r="O81" s="21">
        <v>0</v>
      </c>
      <c r="P81" s="21">
        <v>399.8</v>
      </c>
      <c r="Q81" s="21">
        <v>0</v>
      </c>
      <c r="R81" s="21">
        <v>461.8</v>
      </c>
      <c r="W81" s="200"/>
      <c r="X81" s="228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CM81" s="20" t="str">
        <f t="shared" ref="CM81" si="112">CM65</f>
        <v>May</v>
      </c>
      <c r="CN81" s="228">
        <f t="shared" ref="CN81:CO81" ca="1" si="113">CN65</f>
        <v>4</v>
      </c>
      <c r="CO81" s="228">
        <f t="shared" ca="1" si="113"/>
        <v>172.07999999999998</v>
      </c>
      <c r="CP81" s="228">
        <f t="shared" ref="CP81:CQ81" ca="1" si="114">BZ65</f>
        <v>14.26</v>
      </c>
      <c r="CQ81" s="228">
        <f t="shared" ca="1" si="114"/>
        <v>120.34</v>
      </c>
      <c r="CR81" s="228">
        <f t="shared" ca="1" si="86"/>
        <v>35.92</v>
      </c>
      <c r="CS81" s="228">
        <f t="shared" ca="1" si="87"/>
        <v>80</v>
      </c>
      <c r="CT81" s="228">
        <f t="shared" ref="CT81:CU81" ca="1" si="115">AX65</f>
        <v>68.61</v>
      </c>
      <c r="CU81" s="228">
        <f t="shared" ca="1" si="115"/>
        <v>50.69</v>
      </c>
      <c r="CV81" s="228">
        <f t="shared" ref="CV81:CW81" ca="1" si="116">AJ65</f>
        <v>110</v>
      </c>
      <c r="CW81" s="228">
        <f t="shared" ca="1" si="116"/>
        <v>30.080000000000002</v>
      </c>
      <c r="CX81" s="228">
        <f t="shared" ref="CX81:CY81" ca="1" si="117">V65</f>
        <v>157.91</v>
      </c>
      <c r="CY81" s="228">
        <f t="shared" ca="1" si="117"/>
        <v>15.99</v>
      </c>
      <c r="CZ81" s="228">
        <f t="shared" ref="CZ81:DA81" ca="1" si="118">DB65</f>
        <v>211.22999999999996</v>
      </c>
      <c r="DA81" s="228">
        <f t="shared" ca="1" si="118"/>
        <v>7.3100000000000005</v>
      </c>
    </row>
    <row r="82" spans="1:110" x14ac:dyDescent="0.2">
      <c r="A82" s="13">
        <v>38596</v>
      </c>
      <c r="B82">
        <v>2005</v>
      </c>
      <c r="C82">
        <v>9</v>
      </c>
      <c r="D82" s="21">
        <v>20.153333333333332</v>
      </c>
      <c r="E82" s="21">
        <v>28.300000000000004</v>
      </c>
      <c r="F82" s="21">
        <v>32.9</v>
      </c>
      <c r="G82" s="21">
        <v>10.000000000000002</v>
      </c>
      <c r="H82" s="21">
        <v>74.599999999999994</v>
      </c>
      <c r="I82" s="21">
        <v>2.0999999999999996</v>
      </c>
      <c r="J82" s="21">
        <v>126.7</v>
      </c>
      <c r="K82" s="21">
        <v>0</v>
      </c>
      <c r="L82" s="21">
        <v>184.6</v>
      </c>
      <c r="M82" s="21">
        <v>0</v>
      </c>
      <c r="N82" s="21">
        <v>244.6</v>
      </c>
      <c r="O82" s="21">
        <v>0</v>
      </c>
      <c r="P82" s="21">
        <v>304.59999999999997</v>
      </c>
      <c r="Q82" s="21">
        <v>0</v>
      </c>
      <c r="R82" s="21">
        <v>364.59999999999991</v>
      </c>
      <c r="W82" s="200"/>
      <c r="X82" s="228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CM82" s="20" t="str">
        <f t="shared" ref="CM82" si="119">CM66</f>
        <v>June</v>
      </c>
      <c r="CN82" s="228">
        <f t="shared" ref="CN82:CO82" ca="1" si="120">CN66</f>
        <v>0</v>
      </c>
      <c r="CO82" s="228">
        <f t="shared" ca="1" si="120"/>
        <v>322.44999999999993</v>
      </c>
      <c r="CP82" s="228">
        <f t="shared" ref="CP82:CQ82" ca="1" si="121">BZ66</f>
        <v>0</v>
      </c>
      <c r="CQ82" s="228">
        <f t="shared" ca="1" si="121"/>
        <v>262.45000000000005</v>
      </c>
      <c r="CR82" s="228">
        <f t="shared" ca="1" si="86"/>
        <v>0.37999999999999989</v>
      </c>
      <c r="CS82" s="228">
        <f t="shared" ca="1" si="87"/>
        <v>202.83</v>
      </c>
      <c r="CT82" s="228">
        <f t="shared" ref="CT82:CU82" ca="1" si="122">AX66</f>
        <v>2.7299999999999995</v>
      </c>
      <c r="CU82" s="228">
        <f t="shared" ca="1" si="122"/>
        <v>145.17999999999998</v>
      </c>
      <c r="CV82" s="228">
        <f t="shared" ref="CV82:CW82" ca="1" si="123">AJ66</f>
        <v>12.13</v>
      </c>
      <c r="CW82" s="228">
        <f t="shared" ca="1" si="123"/>
        <v>94.58</v>
      </c>
      <c r="CX82" s="228">
        <f t="shared" ref="CX82:CY82" ca="1" si="124">V66</f>
        <v>33.909999999999997</v>
      </c>
      <c r="CY82" s="228">
        <f t="shared" ca="1" si="124"/>
        <v>56.359999999999992</v>
      </c>
      <c r="CZ82" s="228">
        <f t="shared" ref="CZ82:DA82" ca="1" si="125">DB66</f>
        <v>66.309999999999988</v>
      </c>
      <c r="DA82" s="228">
        <f t="shared" ca="1" si="125"/>
        <v>28.76</v>
      </c>
    </row>
    <row r="83" spans="1:110" x14ac:dyDescent="0.2">
      <c r="A83" s="13">
        <v>38626</v>
      </c>
      <c r="B83">
        <v>2005</v>
      </c>
      <c r="C83">
        <v>10</v>
      </c>
      <c r="D83" s="21">
        <v>11.67741935483871</v>
      </c>
      <c r="E83" s="21">
        <v>259.10000000000002</v>
      </c>
      <c r="F83" s="21">
        <v>1.1000000000000014</v>
      </c>
      <c r="G83" s="21">
        <v>199.79999999999998</v>
      </c>
      <c r="H83" s="21">
        <v>3.8000000000000007</v>
      </c>
      <c r="I83" s="21">
        <v>145.79999999999998</v>
      </c>
      <c r="J83" s="21">
        <v>11.8</v>
      </c>
      <c r="K83" s="21">
        <v>93.9</v>
      </c>
      <c r="L83" s="21">
        <v>21.900000000000002</v>
      </c>
      <c r="M83" s="21">
        <v>51.999999999999993</v>
      </c>
      <c r="N83" s="21">
        <v>42.000000000000014</v>
      </c>
      <c r="O83" s="21">
        <v>27.099999999999998</v>
      </c>
      <c r="P83" s="21">
        <v>79.100000000000009</v>
      </c>
      <c r="Q83" s="21">
        <v>9.1</v>
      </c>
      <c r="R83" s="21">
        <v>123.09999999999998</v>
      </c>
      <c r="W83" s="200"/>
      <c r="X83" s="228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CM83" s="20" t="str">
        <f t="shared" ref="CM83" si="126">CM67</f>
        <v>July</v>
      </c>
      <c r="CN83" s="228">
        <f t="shared" ref="CN83:CO83" ca="1" si="127">CN67</f>
        <v>0</v>
      </c>
      <c r="CO83" s="228">
        <f t="shared" ca="1" si="127"/>
        <v>454.19000000000005</v>
      </c>
      <c r="CP83" s="228">
        <f t="shared" ref="CP83:CQ83" ca="1" si="128">BZ67</f>
        <v>0</v>
      </c>
      <c r="CQ83" s="228">
        <f t="shared" ca="1" si="128"/>
        <v>392.19</v>
      </c>
      <c r="CR83" s="228">
        <f t="shared" ca="1" si="86"/>
        <v>0</v>
      </c>
      <c r="CS83" s="228">
        <f t="shared" ca="1" si="87"/>
        <v>330.18999999999994</v>
      </c>
      <c r="CT83" s="228">
        <f t="shared" ref="CT83:CU83" ca="1" si="129">AX67</f>
        <v>0</v>
      </c>
      <c r="CU83" s="228">
        <f t="shared" ca="1" si="129"/>
        <v>268.18999999999994</v>
      </c>
      <c r="CV83" s="228">
        <f t="shared" ref="CV83:CW83" ca="1" si="130">AJ67</f>
        <v>9.0000000000000038E-2</v>
      </c>
      <c r="CW83" s="228">
        <f t="shared" ca="1" si="130"/>
        <v>206.28000000000003</v>
      </c>
      <c r="CX83" s="228">
        <f t="shared" ref="CX83:CY83" ca="1" si="131">V67</f>
        <v>1.5200000000000005</v>
      </c>
      <c r="CY83" s="228">
        <f t="shared" ca="1" si="131"/>
        <v>145.71</v>
      </c>
      <c r="CZ83" s="228">
        <f t="shared" ref="CZ83:DA83" ca="1" si="132">DB67</f>
        <v>9.01</v>
      </c>
      <c r="DA83" s="228">
        <f t="shared" ca="1" si="132"/>
        <v>91.2</v>
      </c>
    </row>
    <row r="84" spans="1:110" x14ac:dyDescent="0.2">
      <c r="A84" s="13">
        <v>38657</v>
      </c>
      <c r="B84">
        <v>2005</v>
      </c>
      <c r="C84">
        <v>11</v>
      </c>
      <c r="D84" s="21">
        <v>6.7866666666666653</v>
      </c>
      <c r="E84" s="21">
        <v>396.40000000000003</v>
      </c>
      <c r="F84" s="21">
        <v>0</v>
      </c>
      <c r="G84" s="21">
        <v>336.40000000000003</v>
      </c>
      <c r="H84" s="21">
        <v>0</v>
      </c>
      <c r="I84" s="21">
        <v>276.39999999999998</v>
      </c>
      <c r="J84" s="21">
        <v>0</v>
      </c>
      <c r="K84" s="21">
        <v>216.70000000000002</v>
      </c>
      <c r="L84" s="21">
        <v>0.29999999999999893</v>
      </c>
      <c r="M84" s="21">
        <v>164.1</v>
      </c>
      <c r="N84" s="21">
        <v>7.6999999999999993</v>
      </c>
      <c r="O84" s="21">
        <v>119.90000000000002</v>
      </c>
      <c r="P84" s="21">
        <v>23.5</v>
      </c>
      <c r="Q84" s="21">
        <v>87.3</v>
      </c>
      <c r="R84" s="21">
        <v>50.9</v>
      </c>
      <c r="W84" s="200"/>
      <c r="X84" s="228"/>
      <c r="CM84" s="20" t="str">
        <f t="shared" ref="CM84" si="133">CM68</f>
        <v>August</v>
      </c>
      <c r="CN84" s="228">
        <f t="shared" ref="CN84:CO84" ca="1" si="134">CN68</f>
        <v>0</v>
      </c>
      <c r="CO84" s="228">
        <f t="shared" ca="1" si="134"/>
        <v>425.59</v>
      </c>
      <c r="CP84" s="228">
        <f t="shared" ref="CP84:CQ84" ca="1" si="135">BZ68</f>
        <v>0</v>
      </c>
      <c r="CQ84" s="228">
        <f t="shared" ca="1" si="135"/>
        <v>363.59000000000003</v>
      </c>
      <c r="CR84" s="228">
        <f t="shared" ca="1" si="86"/>
        <v>0</v>
      </c>
      <c r="CS84" s="228">
        <f t="shared" ca="1" si="87"/>
        <v>301.58999999999997</v>
      </c>
      <c r="CT84" s="228">
        <f t="shared" ref="CT84:CU84" ca="1" si="136">AX68</f>
        <v>0</v>
      </c>
      <c r="CU84" s="228">
        <f t="shared" ca="1" si="136"/>
        <v>239.59000000000006</v>
      </c>
      <c r="CV84" s="228">
        <f t="shared" ref="CV84:CW84" ca="1" si="137">AJ68</f>
        <v>0.05</v>
      </c>
      <c r="CW84" s="228">
        <f t="shared" ca="1" si="137"/>
        <v>177.64000000000001</v>
      </c>
      <c r="CX84" s="228">
        <f t="shared" ref="CX84:CY84" ca="1" si="138">V68</f>
        <v>2.2600000000000002</v>
      </c>
      <c r="CY84" s="228">
        <f t="shared" ca="1" si="138"/>
        <v>117.85</v>
      </c>
      <c r="CZ84" s="228">
        <f t="shared" ref="CZ84:DA84" ca="1" si="139">DB68</f>
        <v>12.549999999999997</v>
      </c>
      <c r="DA84" s="228">
        <f t="shared" ca="1" si="139"/>
        <v>66.140000000000015</v>
      </c>
    </row>
    <row r="85" spans="1:110" x14ac:dyDescent="0.2">
      <c r="A85" s="13">
        <v>38687</v>
      </c>
      <c r="B85">
        <v>2005</v>
      </c>
      <c r="C85">
        <v>12</v>
      </c>
      <c r="D85" s="21">
        <v>-1.9741935483870956</v>
      </c>
      <c r="E85" s="21">
        <v>681.20000000000016</v>
      </c>
      <c r="F85" s="21">
        <v>0</v>
      </c>
      <c r="G85" s="21">
        <v>619.20000000000016</v>
      </c>
      <c r="H85" s="21">
        <v>0</v>
      </c>
      <c r="I85" s="21">
        <v>557.20000000000027</v>
      </c>
      <c r="J85" s="21">
        <v>0</v>
      </c>
      <c r="K85" s="21">
        <v>495.20000000000022</v>
      </c>
      <c r="L85" s="21">
        <v>0</v>
      </c>
      <c r="M85" s="21">
        <v>433.20000000000022</v>
      </c>
      <c r="N85" s="21">
        <v>0</v>
      </c>
      <c r="O85" s="21">
        <v>371.20000000000022</v>
      </c>
      <c r="P85" s="21">
        <v>0</v>
      </c>
      <c r="Q85" s="21">
        <v>309.20000000000016</v>
      </c>
      <c r="R85" s="21">
        <v>0</v>
      </c>
      <c r="W85" s="200"/>
      <c r="X85" s="228"/>
      <c r="CM85" s="20" t="str">
        <f t="shared" ref="CM85" si="140">CM69</f>
        <v>September</v>
      </c>
      <c r="CN85" s="228">
        <f t="shared" ref="CN85:CO85" ca="1" si="141">CN69</f>
        <v>0</v>
      </c>
      <c r="CO85" s="228">
        <f t="shared" ca="1" si="141"/>
        <v>307.74</v>
      </c>
      <c r="CP85" s="228">
        <f t="shared" ref="CP85:CQ85" ca="1" si="142">BZ69</f>
        <v>0</v>
      </c>
      <c r="CQ85" s="228">
        <f t="shared" ca="1" si="142"/>
        <v>247.73999999999995</v>
      </c>
      <c r="CR85" s="228">
        <f t="shared" ca="1" si="86"/>
        <v>0.49000000000000005</v>
      </c>
      <c r="CS85" s="228">
        <f t="shared" ca="1" si="87"/>
        <v>188.22999999999996</v>
      </c>
      <c r="CT85" s="228">
        <f t="shared" ref="CT85:CU85" ca="1" si="143">AX69</f>
        <v>5.2099999999999991</v>
      </c>
      <c r="CU85" s="228">
        <f t="shared" ca="1" si="143"/>
        <v>132.95000000000002</v>
      </c>
      <c r="CV85" s="228">
        <f t="shared" ref="CV85:CW85" ca="1" si="144">AJ69</f>
        <v>17.91</v>
      </c>
      <c r="CW85" s="228">
        <f t="shared" ca="1" si="144"/>
        <v>85.65</v>
      </c>
      <c r="CX85" s="228">
        <f t="shared" ref="CX85:CY85" ca="1" si="145">V69</f>
        <v>41.980000000000004</v>
      </c>
      <c r="CY85" s="228">
        <f t="shared" ca="1" si="145"/>
        <v>49.72</v>
      </c>
      <c r="CZ85" s="228">
        <f t="shared" ref="CZ85:DA85" ca="1" si="146">DB69</f>
        <v>78.429999999999993</v>
      </c>
      <c r="DA85" s="228">
        <f t="shared" ca="1" si="146"/>
        <v>26.169999999999998</v>
      </c>
    </row>
    <row r="86" spans="1:110" x14ac:dyDescent="0.2">
      <c r="A86" s="13">
        <v>38718</v>
      </c>
      <c r="B86">
        <v>2006</v>
      </c>
      <c r="C86">
        <v>1</v>
      </c>
      <c r="D86" s="21">
        <v>1.6419354838709674</v>
      </c>
      <c r="E86" s="21">
        <v>569.09999999999991</v>
      </c>
      <c r="F86" s="21">
        <v>0</v>
      </c>
      <c r="G86" s="21">
        <v>507.09999999999997</v>
      </c>
      <c r="H86" s="21">
        <v>0</v>
      </c>
      <c r="I86" s="21">
        <v>445.09999999999991</v>
      </c>
      <c r="J86" s="21">
        <v>0</v>
      </c>
      <c r="K86" s="21">
        <v>383.09999999999991</v>
      </c>
      <c r="L86" s="21">
        <v>0</v>
      </c>
      <c r="M86" s="21">
        <v>321.09999999999997</v>
      </c>
      <c r="N86" s="21">
        <v>0</v>
      </c>
      <c r="O86" s="21">
        <v>259.09999999999991</v>
      </c>
      <c r="P86" s="21">
        <v>0</v>
      </c>
      <c r="Q86" s="21">
        <v>197.09999999999997</v>
      </c>
      <c r="R86" s="21">
        <v>0</v>
      </c>
      <c r="W86" s="200"/>
      <c r="X86" s="228"/>
      <c r="CM86" s="20" t="str">
        <f t="shared" ref="CM86" si="147">CM70</f>
        <v>October</v>
      </c>
      <c r="CN86" s="228">
        <f t="shared" ref="CN86:CO86" ca="1" si="148">CN70</f>
        <v>9.889999999999997</v>
      </c>
      <c r="CO86" s="228">
        <f t="shared" ca="1" si="148"/>
        <v>133.13</v>
      </c>
      <c r="CP86" s="228">
        <f t="shared" ref="CP86:CQ86" ca="1" si="149">BZ70</f>
        <v>26.119999999999997</v>
      </c>
      <c r="CQ86" s="228">
        <f t="shared" ca="1" si="149"/>
        <v>87.359999999999985</v>
      </c>
      <c r="CR86" s="228">
        <f t="shared" ca="1" si="86"/>
        <v>53.33000000000002</v>
      </c>
      <c r="CS86" s="228">
        <f t="shared" ca="1" si="87"/>
        <v>52.570000000000007</v>
      </c>
      <c r="CT86" s="228">
        <f t="shared" ref="CT86:CU86" ca="1" si="150">AX70</f>
        <v>90.66</v>
      </c>
      <c r="CU86" s="228">
        <f t="shared" ca="1" si="150"/>
        <v>27.9</v>
      </c>
      <c r="CV86" s="228">
        <f t="shared" ref="CV86:CW86" ca="1" si="151">AJ70</f>
        <v>136.97999999999999</v>
      </c>
      <c r="CW86" s="228">
        <f t="shared" ca="1" si="151"/>
        <v>12.219999999999999</v>
      </c>
      <c r="CX86" s="228">
        <f t="shared" ref="CX86:CY86" ca="1" si="152">V70</f>
        <v>191.17000000000002</v>
      </c>
      <c r="CY86" s="228">
        <f t="shared" ca="1" si="152"/>
        <v>4.4099999999999993</v>
      </c>
      <c r="CZ86" s="228">
        <f t="shared" ref="CZ86:DA86" ca="1" si="153">DB70</f>
        <v>250.08999999999997</v>
      </c>
      <c r="DA86" s="228">
        <f t="shared" ca="1" si="153"/>
        <v>1.3299999999999994</v>
      </c>
    </row>
    <row r="87" spans="1:110" x14ac:dyDescent="0.2">
      <c r="A87" s="13">
        <v>38749</v>
      </c>
      <c r="B87">
        <v>2006</v>
      </c>
      <c r="C87">
        <v>2</v>
      </c>
      <c r="D87" s="21">
        <v>-1.7714285714285718</v>
      </c>
      <c r="E87" s="21">
        <v>609.59999999999991</v>
      </c>
      <c r="F87" s="21">
        <v>0</v>
      </c>
      <c r="G87" s="21">
        <v>553.6</v>
      </c>
      <c r="H87" s="21">
        <v>0</v>
      </c>
      <c r="I87" s="21">
        <v>497.6</v>
      </c>
      <c r="J87" s="21">
        <v>0</v>
      </c>
      <c r="K87" s="21">
        <v>441.6</v>
      </c>
      <c r="L87" s="21">
        <v>0</v>
      </c>
      <c r="M87" s="21">
        <v>385.6</v>
      </c>
      <c r="N87" s="21">
        <v>0</v>
      </c>
      <c r="O87" s="21">
        <v>329.6</v>
      </c>
      <c r="P87" s="21">
        <v>0</v>
      </c>
      <c r="Q87" s="21">
        <v>273.60000000000002</v>
      </c>
      <c r="R87" s="21">
        <v>0</v>
      </c>
      <c r="W87" s="200"/>
      <c r="X87" s="228"/>
      <c r="CM87" s="20" t="str">
        <f t="shared" ref="CM87" si="154">CM71</f>
        <v>November</v>
      </c>
      <c r="CN87" s="228">
        <f t="shared" ref="CN87:CO87" ca="1" si="155">CN71</f>
        <v>107.46999999999998</v>
      </c>
      <c r="CO87" s="228">
        <f t="shared" ca="1" si="155"/>
        <v>23.28</v>
      </c>
      <c r="CP87" s="228">
        <f t="shared" ref="CP87:CQ87" ca="1" si="156">BZ71</f>
        <v>154.68</v>
      </c>
      <c r="CQ87" s="228">
        <f t="shared" ca="1" si="156"/>
        <v>10.489999999999998</v>
      </c>
      <c r="CR87" s="228">
        <f t="shared" ca="1" si="86"/>
        <v>207.66000000000003</v>
      </c>
      <c r="CS87" s="228">
        <f t="shared" ca="1" si="87"/>
        <v>3.47</v>
      </c>
      <c r="CT87" s="228">
        <f t="shared" ref="CT87:CU87" ca="1" si="157">AX71</f>
        <v>264.88</v>
      </c>
      <c r="CU87" s="228">
        <f t="shared" ca="1" si="157"/>
        <v>0.69000000000000006</v>
      </c>
      <c r="CV87" s="228">
        <f t="shared" ref="CV87:CW87" ca="1" si="158">AJ71</f>
        <v>324.2</v>
      </c>
      <c r="CW87" s="228">
        <f t="shared" ca="1" si="158"/>
        <v>1.0000000000000142E-2</v>
      </c>
      <c r="CX87" s="228">
        <f t="shared" ref="CX87:CY87" ca="1" si="159">V71</f>
        <v>384.19000000000005</v>
      </c>
      <c r="CY87" s="228">
        <f t="shared" ca="1" si="159"/>
        <v>0</v>
      </c>
      <c r="CZ87" s="228">
        <f t="shared" ref="CZ87:DA87" ca="1" si="160">DB71</f>
        <v>444.18999999999994</v>
      </c>
      <c r="DA87" s="228">
        <f t="shared" ca="1" si="160"/>
        <v>0</v>
      </c>
    </row>
    <row r="88" spans="1:110" x14ac:dyDescent="0.2">
      <c r="A88" s="13">
        <v>38777</v>
      </c>
      <c r="B88">
        <v>2006</v>
      </c>
      <c r="C88">
        <v>3</v>
      </c>
      <c r="D88" s="21">
        <v>2.2612903225806451</v>
      </c>
      <c r="E88" s="21">
        <v>549.90000000000009</v>
      </c>
      <c r="F88" s="21">
        <v>0</v>
      </c>
      <c r="G88" s="21">
        <v>487.90000000000003</v>
      </c>
      <c r="H88" s="21">
        <v>0</v>
      </c>
      <c r="I88" s="21">
        <v>425.90000000000003</v>
      </c>
      <c r="J88" s="21">
        <v>0</v>
      </c>
      <c r="K88" s="21">
        <v>363.90000000000003</v>
      </c>
      <c r="L88" s="21">
        <v>0</v>
      </c>
      <c r="M88" s="21">
        <v>301.90000000000003</v>
      </c>
      <c r="N88" s="21">
        <v>0</v>
      </c>
      <c r="O88" s="21">
        <v>241.89999999999998</v>
      </c>
      <c r="P88" s="21">
        <v>2</v>
      </c>
      <c r="Q88" s="21">
        <v>184.89999999999998</v>
      </c>
      <c r="R88" s="21">
        <v>7</v>
      </c>
      <c r="W88" s="200"/>
      <c r="X88" s="228"/>
      <c r="CM88" s="20" t="str">
        <f t="shared" ref="CM88" si="161">CM72</f>
        <v>December</v>
      </c>
      <c r="CN88" s="228">
        <f t="shared" ref="CN88:CO88" ca="1" si="162">CN72</f>
        <v>229.61999999999998</v>
      </c>
      <c r="CO88" s="228">
        <f t="shared" ca="1" si="162"/>
        <v>1.9700000000000002</v>
      </c>
      <c r="CP88" s="228">
        <f t="shared" ref="CP88:CQ88" ca="1" si="163">BZ72</f>
        <v>290.00000000000006</v>
      </c>
      <c r="CQ88" s="228">
        <f t="shared" ca="1" si="163"/>
        <v>0.35</v>
      </c>
      <c r="CR88" s="228">
        <f t="shared" ca="1" si="86"/>
        <v>351.65000000000003</v>
      </c>
      <c r="CS88" s="228">
        <f t="shared" ca="1" si="87"/>
        <v>0</v>
      </c>
      <c r="CT88" s="228">
        <f t="shared" ref="CT88:CU88" ca="1" si="164">AX72</f>
        <v>413.65</v>
      </c>
      <c r="CU88" s="228">
        <f t="shared" ca="1" si="164"/>
        <v>0</v>
      </c>
      <c r="CV88" s="228">
        <f t="shared" ref="CV88:CW88" ca="1" si="165">AJ72</f>
        <v>475.65</v>
      </c>
      <c r="CW88" s="228">
        <f t="shared" ca="1" si="165"/>
        <v>0</v>
      </c>
      <c r="CX88" s="228">
        <f t="shared" ref="CX88:CY88" ca="1" si="166">V72</f>
        <v>537.64999999999986</v>
      </c>
      <c r="CY88" s="228">
        <f t="shared" ca="1" si="166"/>
        <v>0</v>
      </c>
      <c r="CZ88" s="228">
        <f t="shared" ref="CZ88:DA88" ca="1" si="167">DB72</f>
        <v>599.64999999999986</v>
      </c>
      <c r="DA88" s="228">
        <f t="shared" ca="1" si="167"/>
        <v>0</v>
      </c>
    </row>
    <row r="89" spans="1:110" x14ac:dyDescent="0.2">
      <c r="A89" s="13">
        <v>38808</v>
      </c>
      <c r="B89">
        <v>2006</v>
      </c>
      <c r="C89">
        <v>4</v>
      </c>
      <c r="D89" s="21">
        <v>7.61</v>
      </c>
      <c r="E89" s="21">
        <v>371.69999999999993</v>
      </c>
      <c r="F89" s="21">
        <v>0</v>
      </c>
      <c r="G89" s="21">
        <v>311.69999999999993</v>
      </c>
      <c r="H89" s="21">
        <v>0</v>
      </c>
      <c r="I89" s="21">
        <v>251.69999999999996</v>
      </c>
      <c r="J89" s="21">
        <v>0</v>
      </c>
      <c r="K89" s="21">
        <v>191.79999999999998</v>
      </c>
      <c r="L89" s="21">
        <v>9.9999999999999645E-2</v>
      </c>
      <c r="M89" s="21">
        <v>134.10000000000002</v>
      </c>
      <c r="N89" s="21">
        <v>2.4000000000000004</v>
      </c>
      <c r="O89" s="21">
        <v>82.500000000000014</v>
      </c>
      <c r="P89" s="21">
        <v>10.8</v>
      </c>
      <c r="Q89" s="21">
        <v>40.000000000000007</v>
      </c>
      <c r="R89" s="21">
        <v>28.299999999999997</v>
      </c>
      <c r="W89" s="200"/>
      <c r="X89" s="228"/>
      <c r="CN89" s="20"/>
      <c r="CO89" s="20"/>
    </row>
    <row r="90" spans="1:110" x14ac:dyDescent="0.2">
      <c r="A90" s="13">
        <v>38838</v>
      </c>
      <c r="B90">
        <v>2006</v>
      </c>
      <c r="C90">
        <v>5</v>
      </c>
      <c r="D90" s="21">
        <v>13.451612903225806</v>
      </c>
      <c r="E90" s="21">
        <v>216</v>
      </c>
      <c r="F90" s="21">
        <v>13</v>
      </c>
      <c r="G90" s="21">
        <v>160.00000000000003</v>
      </c>
      <c r="H90" s="21">
        <v>19</v>
      </c>
      <c r="I90" s="21">
        <v>105.89999999999999</v>
      </c>
      <c r="J90" s="21">
        <v>26.900000000000002</v>
      </c>
      <c r="K90" s="21">
        <v>62.000000000000007</v>
      </c>
      <c r="L90" s="21">
        <v>45</v>
      </c>
      <c r="M90" s="21">
        <v>26</v>
      </c>
      <c r="N90" s="21">
        <v>71</v>
      </c>
      <c r="O90" s="21">
        <v>6.5000000000000009</v>
      </c>
      <c r="P90" s="21">
        <v>113.49999999999999</v>
      </c>
      <c r="Q90" s="21">
        <v>1.2999999999999998</v>
      </c>
      <c r="R90" s="21">
        <v>170.30000000000004</v>
      </c>
      <c r="W90" s="200"/>
      <c r="X90" s="228"/>
    </row>
    <row r="91" spans="1:110" x14ac:dyDescent="0.2">
      <c r="A91" s="13">
        <v>38869</v>
      </c>
      <c r="B91">
        <v>2006</v>
      </c>
      <c r="C91">
        <v>6</v>
      </c>
      <c r="D91" s="21">
        <v>19.483333333333338</v>
      </c>
      <c r="E91" s="21">
        <v>48.400000000000006</v>
      </c>
      <c r="F91" s="21">
        <v>32.9</v>
      </c>
      <c r="G91" s="21">
        <v>19.199999999999996</v>
      </c>
      <c r="H91" s="21">
        <v>63.699999999999989</v>
      </c>
      <c r="I91" s="21">
        <v>6.6</v>
      </c>
      <c r="J91" s="21">
        <v>111.10000000000001</v>
      </c>
      <c r="K91" s="21">
        <v>0.69999999999999929</v>
      </c>
      <c r="L91" s="21">
        <v>165.2</v>
      </c>
      <c r="M91" s="21">
        <v>0</v>
      </c>
      <c r="N91" s="21">
        <v>224.49999999999997</v>
      </c>
      <c r="O91" s="21">
        <v>0</v>
      </c>
      <c r="P91" s="21">
        <v>284.49999999999994</v>
      </c>
      <c r="Q91" s="21">
        <v>0</v>
      </c>
      <c r="R91" s="21">
        <v>344.49999999999994</v>
      </c>
      <c r="W91" s="200"/>
      <c r="X91" s="228"/>
      <c r="CR91" s="20"/>
      <c r="CS91" s="20" t="str">
        <f>CS60</f>
        <v>HDD8</v>
      </c>
      <c r="CT91" s="20" t="str">
        <f>CT60</f>
        <v>CDD8</v>
      </c>
      <c r="CU91" s="200" t="str">
        <f>CE60</f>
        <v>HDD10</v>
      </c>
      <c r="CV91" s="200" t="str">
        <f>CF60</f>
        <v>CDD10</v>
      </c>
      <c r="CW91" s="200" t="str">
        <f>BQ60</f>
        <v>HDD12</v>
      </c>
      <c r="CX91" s="200" t="str">
        <f>BR60</f>
        <v>CDD12</v>
      </c>
      <c r="CY91" s="200" t="str">
        <f>BC60</f>
        <v>HDD14</v>
      </c>
      <c r="CZ91" s="200" t="str">
        <f>BD60</f>
        <v>CDD14</v>
      </c>
      <c r="DA91" s="200" t="str">
        <f>AO60</f>
        <v>HDD16</v>
      </c>
      <c r="DB91" s="200" t="str">
        <f>AP60</f>
        <v>CDD16</v>
      </c>
      <c r="DC91" s="20" t="str">
        <f>AA60</f>
        <v>HDD18</v>
      </c>
      <c r="DD91" s="20" t="str">
        <f>AB60</f>
        <v>CDD18</v>
      </c>
      <c r="DE91" s="200" t="str">
        <f>DG60</f>
        <v>HDD20</v>
      </c>
      <c r="DF91" s="200" t="str">
        <f>DH60</f>
        <v>CDD20</v>
      </c>
    </row>
    <row r="92" spans="1:110" x14ac:dyDescent="0.2">
      <c r="A92" s="13">
        <v>38899</v>
      </c>
      <c r="B92">
        <v>2006</v>
      </c>
      <c r="C92">
        <v>7</v>
      </c>
      <c r="D92" s="21">
        <v>22.838709677419356</v>
      </c>
      <c r="E92" s="21">
        <v>9.6000000000000014</v>
      </c>
      <c r="F92" s="21">
        <v>97.6</v>
      </c>
      <c r="G92" s="21">
        <v>0.80000000000000071</v>
      </c>
      <c r="H92" s="21">
        <v>150.79999999999998</v>
      </c>
      <c r="I92" s="21">
        <v>0</v>
      </c>
      <c r="J92" s="21">
        <v>212</v>
      </c>
      <c r="K92" s="21">
        <v>0</v>
      </c>
      <c r="L92" s="21">
        <v>274</v>
      </c>
      <c r="M92" s="21">
        <v>0</v>
      </c>
      <c r="N92" s="21">
        <v>335.99999999999994</v>
      </c>
      <c r="O92" s="21">
        <v>0</v>
      </c>
      <c r="P92" s="21">
        <v>397.99999999999994</v>
      </c>
      <c r="Q92" s="21">
        <v>0</v>
      </c>
      <c r="R92" s="21">
        <v>459.99999999999994</v>
      </c>
      <c r="W92" s="200"/>
      <c r="X92" s="228"/>
      <c r="CR92" s="20" t="str">
        <f t="shared" ref="CR92:CT92" si="168">CR61</f>
        <v>January</v>
      </c>
      <c r="CS92" s="228">
        <f t="shared" ca="1" si="168"/>
        <v>356.76436090225582</v>
      </c>
      <c r="CT92" s="228">
        <f t="shared" ca="1" si="168"/>
        <v>1.2989473684210537</v>
      </c>
      <c r="CU92" s="228">
        <f t="shared" ref="CU92:CV92" ca="1" si="169">CE61</f>
        <v>417.79000000000008</v>
      </c>
      <c r="CV92" s="228">
        <f t="shared" ca="1" si="169"/>
        <v>0.32458646616541209</v>
      </c>
      <c r="CW92" s="228">
        <f t="shared" ref="CW92:CX92" ca="1" si="170">BQ61</f>
        <v>479.53278195488724</v>
      </c>
      <c r="CX92" s="228">
        <f t="shared" ca="1" si="170"/>
        <v>6.7368421052631078E-2</v>
      </c>
      <c r="CY92" s="228">
        <f t="shared" ref="CY92:CZ92" ca="1" si="171">BC61</f>
        <v>541.46541353383441</v>
      </c>
      <c r="CZ92" s="228">
        <f t="shared" ca="1" si="171"/>
        <v>0</v>
      </c>
      <c r="DA92" s="228">
        <f t="shared" ref="DA92:DB92" ca="1" si="172">AO61</f>
        <v>603.46541353383452</v>
      </c>
      <c r="DB92" s="228">
        <f t="shared" ca="1" si="172"/>
        <v>0</v>
      </c>
      <c r="DC92" s="228">
        <f t="shared" ref="DC92:DD92" ca="1" si="173">AA61</f>
        <v>665.46541353383486</v>
      </c>
      <c r="DD92" s="228">
        <f t="shared" ca="1" si="173"/>
        <v>0</v>
      </c>
      <c r="DE92" s="228">
        <f t="shared" ref="DE92:DF92" ca="1" si="174">DG61</f>
        <v>727.46541353383464</v>
      </c>
      <c r="DF92" s="228">
        <f t="shared" ca="1" si="174"/>
        <v>0</v>
      </c>
    </row>
    <row r="93" spans="1:110" x14ac:dyDescent="0.2">
      <c r="A93" s="13">
        <v>38930</v>
      </c>
      <c r="B93">
        <v>2006</v>
      </c>
      <c r="C93">
        <v>8</v>
      </c>
      <c r="D93" s="21">
        <v>21.367741935483863</v>
      </c>
      <c r="E93" s="21">
        <v>14.399999999999999</v>
      </c>
      <c r="F93" s="21">
        <v>56.8</v>
      </c>
      <c r="G93" s="21">
        <v>1.8999999999999986</v>
      </c>
      <c r="H93" s="21">
        <v>106.29999999999998</v>
      </c>
      <c r="I93" s="21">
        <v>0</v>
      </c>
      <c r="J93" s="21">
        <v>166.40000000000003</v>
      </c>
      <c r="K93" s="21">
        <v>0</v>
      </c>
      <c r="L93" s="21">
        <v>228.40000000000003</v>
      </c>
      <c r="M93" s="21">
        <v>0</v>
      </c>
      <c r="N93" s="21">
        <v>290.40000000000003</v>
      </c>
      <c r="O93" s="21">
        <v>0</v>
      </c>
      <c r="P93" s="21">
        <v>352.40000000000003</v>
      </c>
      <c r="Q93" s="21">
        <v>0</v>
      </c>
      <c r="R93" s="21">
        <v>414.4</v>
      </c>
      <c r="W93" s="200"/>
      <c r="X93" s="228"/>
      <c r="CR93" s="20" t="str">
        <f t="shared" ref="CR93:CT93" si="175">CR62</f>
        <v>February</v>
      </c>
      <c r="CS93" s="228">
        <f t="shared" ca="1" si="175"/>
        <v>310.8718796992481</v>
      </c>
      <c r="CT93" s="228">
        <f t="shared" ca="1" si="175"/>
        <v>1.6690225563909564</v>
      </c>
      <c r="CU93" s="228">
        <f t="shared" ref="CU93:CV93" ca="1" si="176">CE62</f>
        <v>365.64458646616526</v>
      </c>
      <c r="CV93" s="228">
        <f t="shared" ca="1" si="176"/>
        <v>0.20112781954887282</v>
      </c>
      <c r="CW93" s="228">
        <f t="shared" ref="CW93:CX93" ca="1" si="177">BQ62</f>
        <v>421.68406015037601</v>
      </c>
      <c r="CX93" s="228">
        <f t="shared" ca="1" si="177"/>
        <v>0</v>
      </c>
      <c r="CY93" s="228">
        <f t="shared" ref="CY93:CZ93" ca="1" si="178">BC62</f>
        <v>477.92466165413532</v>
      </c>
      <c r="CZ93" s="228">
        <f t="shared" ca="1" si="178"/>
        <v>0</v>
      </c>
      <c r="DA93" s="228">
        <f t="shared" ref="DA93:DB93" ca="1" si="179">AO62</f>
        <v>534.16526315789474</v>
      </c>
      <c r="DB93" s="228">
        <f t="shared" ca="1" si="179"/>
        <v>0</v>
      </c>
      <c r="DC93" s="228">
        <f t="shared" ref="DC93:DD93" ca="1" si="180">AA62</f>
        <v>590.40586466165405</v>
      </c>
      <c r="DD93" s="228">
        <f t="shared" ca="1" si="180"/>
        <v>0</v>
      </c>
      <c r="DE93" s="228">
        <f t="shared" ref="DE93:DF93" ca="1" si="181">DG62</f>
        <v>646.64646616541359</v>
      </c>
      <c r="DF93" s="228">
        <f t="shared" ca="1" si="181"/>
        <v>0</v>
      </c>
    </row>
    <row r="94" spans="1:110" x14ac:dyDescent="0.2">
      <c r="A94" s="13">
        <v>38961</v>
      </c>
      <c r="B94">
        <v>2006</v>
      </c>
      <c r="C94">
        <v>9</v>
      </c>
      <c r="D94" s="21">
        <v>16.483333333333334</v>
      </c>
      <c r="E94" s="21">
        <v>107.99999999999999</v>
      </c>
      <c r="F94" s="21">
        <v>2.5</v>
      </c>
      <c r="G94" s="21">
        <v>59.099999999999994</v>
      </c>
      <c r="H94" s="21">
        <v>13.600000000000001</v>
      </c>
      <c r="I94" s="21">
        <v>26.400000000000002</v>
      </c>
      <c r="J94" s="21">
        <v>40.900000000000006</v>
      </c>
      <c r="K94" s="21">
        <v>9.3000000000000007</v>
      </c>
      <c r="L94" s="21">
        <v>83.799999999999983</v>
      </c>
      <c r="M94" s="21">
        <v>1.5</v>
      </c>
      <c r="N94" s="21">
        <v>135.99999999999997</v>
      </c>
      <c r="O94" s="21">
        <v>0</v>
      </c>
      <c r="P94" s="21">
        <v>194.49999999999997</v>
      </c>
      <c r="Q94" s="21">
        <v>0</v>
      </c>
      <c r="R94" s="21">
        <v>254.5</v>
      </c>
      <c r="W94" s="200"/>
      <c r="X94" s="228"/>
      <c r="CR94" s="20" t="str">
        <f t="shared" ref="CR94:CT94" si="182">CR63</f>
        <v>March</v>
      </c>
      <c r="CS94" s="228">
        <f t="shared" ca="1" si="182"/>
        <v>237.10045112781927</v>
      </c>
      <c r="CT94" s="228">
        <f t="shared" ca="1" si="182"/>
        <v>5.0044360902255676</v>
      </c>
      <c r="CU94" s="228">
        <f t="shared" ref="CU94:CV94" ca="1" si="183">CE63</f>
        <v>295.59887218045105</v>
      </c>
      <c r="CV94" s="228">
        <f t="shared" ca="1" si="183"/>
        <v>1.5028571428571453</v>
      </c>
      <c r="CW94" s="228">
        <f t="shared" ref="CW94:CX94" ca="1" si="184">BQ63</f>
        <v>356.48759398496304</v>
      </c>
      <c r="CX94" s="228">
        <f t="shared" ca="1" si="184"/>
        <v>0.39157894736842103</v>
      </c>
      <c r="CY94" s="228">
        <f t="shared" ref="CY94:CZ94" ca="1" si="185">BC63</f>
        <v>418.1239849624053</v>
      </c>
      <c r="CZ94" s="228">
        <f t="shared" ca="1" si="185"/>
        <v>2.79699248120302E-2</v>
      </c>
      <c r="DA94" s="228">
        <f t="shared" ref="DA94:DB94" ca="1" si="186">AO63</f>
        <v>480.09601503759404</v>
      </c>
      <c r="DB94" s="228">
        <f t="shared" ca="1" si="186"/>
        <v>0</v>
      </c>
      <c r="DC94" s="228">
        <f t="shared" ref="DC94:DD94" ca="1" si="187">AA63</f>
        <v>542.09601503759404</v>
      </c>
      <c r="DD94" s="228">
        <f t="shared" ca="1" si="187"/>
        <v>0</v>
      </c>
      <c r="DE94" s="228">
        <f t="shared" ref="DE94:DF94" ca="1" si="188">DG63</f>
        <v>604.09601503759404</v>
      </c>
      <c r="DF94" s="228">
        <f t="shared" ca="1" si="188"/>
        <v>0</v>
      </c>
    </row>
    <row r="95" spans="1:110" x14ac:dyDescent="0.2">
      <c r="A95" s="13">
        <v>38991</v>
      </c>
      <c r="B95">
        <v>2006</v>
      </c>
      <c r="C95">
        <v>10</v>
      </c>
      <c r="D95" s="21">
        <v>9.9612903225806431</v>
      </c>
      <c r="E95" s="21">
        <v>311.20000000000005</v>
      </c>
      <c r="F95" s="21">
        <v>0</v>
      </c>
      <c r="G95" s="21">
        <v>249.2</v>
      </c>
      <c r="H95" s="21">
        <v>0</v>
      </c>
      <c r="I95" s="21">
        <v>188.70000000000002</v>
      </c>
      <c r="J95" s="21">
        <v>1.5</v>
      </c>
      <c r="K95" s="21">
        <v>134.5</v>
      </c>
      <c r="L95" s="21">
        <v>9.3000000000000007</v>
      </c>
      <c r="M95" s="21">
        <v>89.500000000000014</v>
      </c>
      <c r="N95" s="21">
        <v>26.3</v>
      </c>
      <c r="O95" s="21">
        <v>51.199999999999996</v>
      </c>
      <c r="P95" s="21">
        <v>50.000000000000014</v>
      </c>
      <c r="Q95" s="21">
        <v>21.799999999999997</v>
      </c>
      <c r="R95" s="21">
        <v>82.6</v>
      </c>
      <c r="W95" s="200"/>
      <c r="X95" s="228"/>
      <c r="CR95" s="20" t="str">
        <f t="shared" ref="CR95:CT95" si="189">CR64</f>
        <v>April</v>
      </c>
      <c r="CS95" s="228">
        <f t="shared" ca="1" si="189"/>
        <v>74.075563909774473</v>
      </c>
      <c r="CT95" s="228">
        <f t="shared" ca="1" si="189"/>
        <v>25.068345864661524</v>
      </c>
      <c r="CU95" s="228">
        <f t="shared" ref="CU95:CV95" ca="1" si="190">CE64</f>
        <v>119.65323308270661</v>
      </c>
      <c r="CV95" s="228">
        <f t="shared" ca="1" si="190"/>
        <v>10.64601503759377</v>
      </c>
      <c r="CW95" s="228">
        <f t="shared" ref="CW95:CX95" ca="1" si="191">BQ64</f>
        <v>171.77466165413534</v>
      </c>
      <c r="CX95" s="228">
        <f t="shared" ca="1" si="191"/>
        <v>2.7674436090226209</v>
      </c>
      <c r="CY95" s="228">
        <f t="shared" ref="CY95:CZ95" ca="1" si="192">BC64</f>
        <v>228.66751879699223</v>
      </c>
      <c r="CZ95" s="228">
        <f t="shared" ca="1" si="192"/>
        <v>0</v>
      </c>
      <c r="DA95" s="228">
        <f t="shared" ref="DA95:DB95" ca="1" si="193">AO64</f>
        <v>288.37075187969913</v>
      </c>
      <c r="DB95" s="228">
        <f t="shared" ca="1" si="193"/>
        <v>0</v>
      </c>
      <c r="DC95" s="228">
        <f t="shared" ref="DC95:DD95" ca="1" si="194">AA64</f>
        <v>348.6190225563912</v>
      </c>
      <c r="DD95" s="228">
        <f t="shared" ca="1" si="194"/>
        <v>0</v>
      </c>
      <c r="DE95" s="228">
        <f t="shared" ref="DE95:DF95" ca="1" si="195">DG64</f>
        <v>408.90360902255634</v>
      </c>
      <c r="DF95" s="228">
        <f t="shared" ca="1" si="195"/>
        <v>0</v>
      </c>
    </row>
    <row r="96" spans="1:110" x14ac:dyDescent="0.2">
      <c r="A96" s="13">
        <v>39022</v>
      </c>
      <c r="B96">
        <v>2006</v>
      </c>
      <c r="C96">
        <v>11</v>
      </c>
      <c r="D96" s="21">
        <v>5.9599999999999982</v>
      </c>
      <c r="E96" s="21">
        <v>421.19999999999993</v>
      </c>
      <c r="F96" s="21">
        <v>0</v>
      </c>
      <c r="G96" s="21">
        <v>361.19999999999993</v>
      </c>
      <c r="H96" s="21">
        <v>0</v>
      </c>
      <c r="I96" s="21">
        <v>301.2</v>
      </c>
      <c r="J96" s="21">
        <v>0</v>
      </c>
      <c r="K96" s="21">
        <v>241.20000000000007</v>
      </c>
      <c r="L96" s="21">
        <v>0</v>
      </c>
      <c r="M96" s="21">
        <v>181.20000000000002</v>
      </c>
      <c r="N96" s="21">
        <v>0</v>
      </c>
      <c r="O96" s="21">
        <v>124.20000000000002</v>
      </c>
      <c r="P96" s="21">
        <v>3</v>
      </c>
      <c r="Q96" s="21">
        <v>76.100000000000009</v>
      </c>
      <c r="R96" s="21">
        <v>14.899999999999999</v>
      </c>
      <c r="W96" s="200"/>
      <c r="X96" s="228"/>
      <c r="CR96" s="20" t="str">
        <f t="shared" ref="CR96:CT96" si="196">CR65</f>
        <v>May</v>
      </c>
      <c r="CS96" s="228">
        <f t="shared" ca="1" si="196"/>
        <v>3.9758646616541284</v>
      </c>
      <c r="CT96" s="228">
        <f t="shared" ca="1" si="196"/>
        <v>176.90248120300703</v>
      </c>
      <c r="CU96" s="228">
        <f t="shared" ref="CU96:CV96" ca="1" si="197">CE65</f>
        <v>14.279172932330852</v>
      </c>
      <c r="CV96" s="228">
        <f t="shared" ca="1" si="197"/>
        <v>125.20578947368404</v>
      </c>
      <c r="CW96" s="228">
        <f t="shared" ref="CW96:CX96" ca="1" si="198">BQ65</f>
        <v>36.57473684210521</v>
      </c>
      <c r="CX96" s="228">
        <f t="shared" ca="1" si="198"/>
        <v>85.501353383458536</v>
      </c>
      <c r="CY96" s="228">
        <f t="shared" ref="CY96:CZ96" ca="1" si="199">BC65</f>
        <v>67.613233082706756</v>
      </c>
      <c r="CZ96" s="228">
        <f t="shared" ca="1" si="199"/>
        <v>54.539849624060025</v>
      </c>
      <c r="DA96" s="228">
        <f t="shared" ref="DA96:DB96" ca="1" si="200">AO65</f>
        <v>107.69751879699265</v>
      </c>
      <c r="DB96" s="228">
        <f t="shared" ca="1" si="200"/>
        <v>32.624135338345695</v>
      </c>
      <c r="DC96" s="228">
        <f t="shared" ref="DC96:DD96" ca="1" si="201">AA65</f>
        <v>154.47390977443592</v>
      </c>
      <c r="DD96" s="228">
        <f t="shared" ca="1" si="201"/>
        <v>17.400526315789421</v>
      </c>
      <c r="DE96" s="228">
        <f t="shared" ref="DE96:DF96" ca="1" si="202">DG65</f>
        <v>206.81759398496206</v>
      </c>
      <c r="DF96" s="228">
        <f t="shared" ca="1" si="202"/>
        <v>7.7442105263157828</v>
      </c>
    </row>
    <row r="97" spans="1:110" x14ac:dyDescent="0.2">
      <c r="A97" s="13">
        <v>39052</v>
      </c>
      <c r="B97">
        <v>2006</v>
      </c>
      <c r="C97">
        <v>12</v>
      </c>
      <c r="D97" s="21">
        <v>3.2645161290322577</v>
      </c>
      <c r="E97" s="21">
        <v>518.79999999999995</v>
      </c>
      <c r="F97" s="21">
        <v>0</v>
      </c>
      <c r="G97" s="21">
        <v>456.79999999999995</v>
      </c>
      <c r="H97" s="21">
        <v>0</v>
      </c>
      <c r="I97" s="21">
        <v>394.79999999999995</v>
      </c>
      <c r="J97" s="21">
        <v>0</v>
      </c>
      <c r="K97" s="21">
        <v>332.79999999999995</v>
      </c>
      <c r="L97" s="21">
        <v>0</v>
      </c>
      <c r="M97" s="21">
        <v>270.8</v>
      </c>
      <c r="N97" s="21">
        <v>0</v>
      </c>
      <c r="O97" s="21">
        <v>208.8</v>
      </c>
      <c r="P97" s="21">
        <v>0</v>
      </c>
      <c r="Q97" s="21">
        <v>148.30000000000004</v>
      </c>
      <c r="R97" s="21">
        <v>1.4999999999999982</v>
      </c>
      <c r="W97" s="200"/>
      <c r="X97" s="200"/>
      <c r="CR97" s="20" t="str">
        <f t="shared" ref="CR97:CT97" si="203">CR66</f>
        <v>June</v>
      </c>
      <c r="CS97" s="228">
        <f t="shared" ca="1" si="203"/>
        <v>0</v>
      </c>
      <c r="CT97" s="228">
        <f t="shared" ca="1" si="203"/>
        <v>320.55932330827068</v>
      </c>
      <c r="CU97" s="228">
        <f t="shared" ref="CU97:CV97" ca="1" si="204">CE66</f>
        <v>0</v>
      </c>
      <c r="CV97" s="228">
        <f t="shared" ca="1" si="204"/>
        <v>260.49345864661666</v>
      </c>
      <c r="CW97" s="228">
        <f t="shared" ref="CW97:CX97" ca="1" si="205">BQ66</f>
        <v>0</v>
      </c>
      <c r="CX97" s="228">
        <f t="shared" ca="1" si="205"/>
        <v>200.2822556390978</v>
      </c>
      <c r="CY97" s="228">
        <f t="shared" ref="CY97:CZ97" ca="1" si="206">BC66</f>
        <v>0.43015037593977468</v>
      </c>
      <c r="CZ97" s="228">
        <f t="shared" ca="1" si="206"/>
        <v>140.98947368421068</v>
      </c>
      <c r="DA97" s="228">
        <f t="shared" ref="DA97:DB97" ca="1" si="207">AO66</f>
        <v>9.8091729323307391</v>
      </c>
      <c r="DB97" s="228">
        <f t="shared" ca="1" si="207"/>
        <v>90.368496240601644</v>
      </c>
      <c r="DC97" s="228">
        <f t="shared" ref="DC97:DD97" ca="1" si="208">AA66</f>
        <v>33.226315789473631</v>
      </c>
      <c r="DD97" s="228">
        <f t="shared" ca="1" si="208"/>
        <v>53.785639097744252</v>
      </c>
      <c r="DE97" s="228">
        <f t="shared" ref="DE97:DF97" ca="1" si="209">DG66</f>
        <v>66.471052631578942</v>
      </c>
      <c r="DF97" s="228">
        <f t="shared" ca="1" si="209"/>
        <v>27.030375939849591</v>
      </c>
    </row>
    <row r="98" spans="1:110" x14ac:dyDescent="0.2">
      <c r="A98" s="13">
        <v>39083</v>
      </c>
      <c r="B98">
        <v>2007</v>
      </c>
      <c r="C98">
        <v>1</v>
      </c>
      <c r="D98" s="21">
        <v>-1.3516129032258068</v>
      </c>
      <c r="E98" s="21">
        <v>661.90000000000009</v>
      </c>
      <c r="F98" s="21">
        <v>0</v>
      </c>
      <c r="G98" s="21">
        <v>599.90000000000009</v>
      </c>
      <c r="H98" s="21">
        <v>0</v>
      </c>
      <c r="I98" s="21">
        <v>537.90000000000009</v>
      </c>
      <c r="J98" s="21">
        <v>0</v>
      </c>
      <c r="K98" s="21">
        <v>475.90000000000003</v>
      </c>
      <c r="L98" s="21">
        <v>0</v>
      </c>
      <c r="M98" s="21">
        <v>413.90000000000009</v>
      </c>
      <c r="N98" s="21">
        <v>0</v>
      </c>
      <c r="O98" s="21">
        <v>351.90000000000009</v>
      </c>
      <c r="P98" s="21">
        <v>0</v>
      </c>
      <c r="Q98" s="21">
        <v>291.20000000000005</v>
      </c>
      <c r="R98" s="21">
        <v>1.2999999999999989</v>
      </c>
      <c r="W98" s="200"/>
      <c r="X98" s="200"/>
      <c r="CR98" s="20" t="str">
        <f t="shared" ref="CR98:CT98" si="210">CR67</f>
        <v>July</v>
      </c>
      <c r="CS98" s="228">
        <f t="shared" ca="1" si="210"/>
        <v>0</v>
      </c>
      <c r="CT98" s="228">
        <f t="shared" ca="1" si="210"/>
        <v>463.61864661654181</v>
      </c>
      <c r="CU98" s="228">
        <f t="shared" ref="CU98:CV98" ca="1" si="211">CE67</f>
        <v>0</v>
      </c>
      <c r="CV98" s="228">
        <f t="shared" ca="1" si="211"/>
        <v>401.61864661654181</v>
      </c>
      <c r="CW98" s="228">
        <f t="shared" ref="CW98:CX98" ca="1" si="212">BQ67</f>
        <v>0</v>
      </c>
      <c r="CX98" s="228">
        <f t="shared" ca="1" si="212"/>
        <v>339.61864661654181</v>
      </c>
      <c r="CY98" s="228">
        <f t="shared" ref="CY98:CZ98" ca="1" si="213">BC67</f>
        <v>0</v>
      </c>
      <c r="CZ98" s="228">
        <f t="shared" ca="1" si="213"/>
        <v>277.61864661654181</v>
      </c>
      <c r="DA98" s="228">
        <f t="shared" ref="DA98:DB98" ca="1" si="214">AO67</f>
        <v>3.1879699248122506E-2</v>
      </c>
      <c r="DB98" s="228">
        <f t="shared" ca="1" si="214"/>
        <v>215.65052631578965</v>
      </c>
      <c r="DC98" s="228">
        <f t="shared" ref="DC98:DD98" ca="1" si="215">AA67</f>
        <v>0.89774436090220888</v>
      </c>
      <c r="DD98" s="228">
        <f t="shared" ca="1" si="215"/>
        <v>154.51639097744373</v>
      </c>
      <c r="DE98" s="228">
        <f t="shared" ref="DE98:DF98" ca="1" si="216">DG67</f>
        <v>5.0519548872177893</v>
      </c>
      <c r="DF98" s="228">
        <f t="shared" ca="1" si="216"/>
        <v>96.670601503759372</v>
      </c>
    </row>
    <row r="99" spans="1:110" x14ac:dyDescent="0.2">
      <c r="A99" s="13">
        <v>39114</v>
      </c>
      <c r="B99">
        <v>2007</v>
      </c>
      <c r="C99">
        <v>2</v>
      </c>
      <c r="D99" s="21">
        <v>-6.760714285714287</v>
      </c>
      <c r="E99" s="21">
        <v>749.3</v>
      </c>
      <c r="F99" s="21">
        <v>0</v>
      </c>
      <c r="G99" s="21">
        <v>693.3</v>
      </c>
      <c r="H99" s="21">
        <v>0</v>
      </c>
      <c r="I99" s="21">
        <v>637.29999999999995</v>
      </c>
      <c r="J99" s="21">
        <v>0</v>
      </c>
      <c r="K99" s="21">
        <v>581.29999999999984</v>
      </c>
      <c r="L99" s="21">
        <v>0</v>
      </c>
      <c r="M99" s="21">
        <v>525.29999999999995</v>
      </c>
      <c r="N99" s="21">
        <v>0</v>
      </c>
      <c r="O99" s="21">
        <v>469.2999999999999</v>
      </c>
      <c r="P99" s="21">
        <v>0</v>
      </c>
      <c r="Q99" s="21">
        <v>413.2999999999999</v>
      </c>
      <c r="R99" s="21">
        <v>0</v>
      </c>
      <c r="W99" s="200"/>
      <c r="X99" s="200"/>
      <c r="CR99" s="20" t="str">
        <f t="shared" ref="CR99:CT99" si="217">CR68</f>
        <v>August</v>
      </c>
      <c r="CS99" s="228">
        <f t="shared" ca="1" si="217"/>
        <v>0</v>
      </c>
      <c r="CT99" s="228">
        <f t="shared" ca="1" si="217"/>
        <v>423.04037593984958</v>
      </c>
      <c r="CU99" s="228">
        <f t="shared" ref="CU99:CV99" ca="1" si="218">CE68</f>
        <v>0</v>
      </c>
      <c r="CV99" s="228">
        <f t="shared" ca="1" si="218"/>
        <v>361.04037593984958</v>
      </c>
      <c r="CW99" s="228">
        <f t="shared" ref="CW99:CX99" ca="1" si="219">BQ68</f>
        <v>0</v>
      </c>
      <c r="CX99" s="228">
        <f t="shared" ca="1" si="219"/>
        <v>299.04037593984958</v>
      </c>
      <c r="CY99" s="228">
        <f t="shared" ref="CY99:CZ99" ca="1" si="220">BC68</f>
        <v>0</v>
      </c>
      <c r="CZ99" s="228">
        <f t="shared" ca="1" si="220"/>
        <v>237.04037593984961</v>
      </c>
      <c r="DA99" s="228">
        <f t="shared" ref="DA99:DB99" ca="1" si="221">AO68</f>
        <v>0</v>
      </c>
      <c r="DB99" s="228">
        <f t="shared" ca="1" si="221"/>
        <v>174.99421052631578</v>
      </c>
      <c r="DC99" s="228">
        <f t="shared" ref="DC99:DD99" ca="1" si="222">AA68</f>
        <v>2.7975939849624041</v>
      </c>
      <c r="DD99" s="228">
        <f t="shared" ca="1" si="222"/>
        <v>115.83796992481203</v>
      </c>
      <c r="DE99" s="228">
        <f t="shared" ref="DE99:DF99" ca="1" si="223">DG68</f>
        <v>13.701578947368418</v>
      </c>
      <c r="DF99" s="228">
        <f t="shared" ca="1" si="223"/>
        <v>64.741954887218057</v>
      </c>
    </row>
    <row r="100" spans="1:110" x14ac:dyDescent="0.2">
      <c r="A100" s="13">
        <v>39142</v>
      </c>
      <c r="B100">
        <v>2007</v>
      </c>
      <c r="C100">
        <v>3</v>
      </c>
      <c r="D100" s="21">
        <v>1.1548387096774191</v>
      </c>
      <c r="E100" s="21">
        <v>584.20000000000005</v>
      </c>
      <c r="F100" s="21">
        <v>0</v>
      </c>
      <c r="G100" s="21">
        <v>522.20000000000005</v>
      </c>
      <c r="H100" s="21">
        <v>0</v>
      </c>
      <c r="I100" s="21">
        <v>460.20000000000005</v>
      </c>
      <c r="J100" s="21">
        <v>0</v>
      </c>
      <c r="K100" s="21">
        <v>398.20000000000005</v>
      </c>
      <c r="L100" s="21">
        <v>0</v>
      </c>
      <c r="M100" s="21">
        <v>336.2</v>
      </c>
      <c r="N100" s="21">
        <v>0</v>
      </c>
      <c r="O100" s="21">
        <v>275.5</v>
      </c>
      <c r="P100" s="21">
        <v>1.3000000000000007</v>
      </c>
      <c r="Q100" s="21">
        <v>218.70000000000005</v>
      </c>
      <c r="R100" s="21">
        <v>6.5000000000000018</v>
      </c>
      <c r="W100" s="200"/>
      <c r="X100" s="200"/>
      <c r="CR100" s="20" t="str">
        <f t="shared" ref="CR100:CT100" si="224">CR69</f>
        <v>September</v>
      </c>
      <c r="CS100" s="228">
        <f t="shared" ca="1" si="224"/>
        <v>0</v>
      </c>
      <c r="CT100" s="228">
        <f t="shared" ca="1" si="224"/>
        <v>321.52789473684243</v>
      </c>
      <c r="CU100" s="228">
        <f t="shared" ref="CU100:CV100" ca="1" si="225">CE69</f>
        <v>0</v>
      </c>
      <c r="CV100" s="228">
        <f t="shared" ca="1" si="225"/>
        <v>261.02804511278191</v>
      </c>
      <c r="CW100" s="228">
        <f t="shared" ref="CW100:CX100" ca="1" si="226">BQ69</f>
        <v>0</v>
      </c>
      <c r="CX100" s="228">
        <f t="shared" ca="1" si="226"/>
        <v>200.27511278195493</v>
      </c>
      <c r="CY100" s="228">
        <f t="shared" ref="CY100:CZ100" ca="1" si="227">BC69</f>
        <v>1.0557142857142026</v>
      </c>
      <c r="CZ100" s="228">
        <f t="shared" ca="1" si="227"/>
        <v>142.7893233082707</v>
      </c>
      <c r="DA100" s="228">
        <f t="shared" ref="DA100:DB100" ca="1" si="228">AO69</f>
        <v>11.426917293233146</v>
      </c>
      <c r="DB100" s="228">
        <f t="shared" ca="1" si="228"/>
        <v>93.160526315789411</v>
      </c>
      <c r="DC100" s="228">
        <f t="shared" ref="DC100:DD100" ca="1" si="229">AA69</f>
        <v>32.993308270676835</v>
      </c>
      <c r="DD100" s="228">
        <f t="shared" ca="1" si="229"/>
        <v>54.7269172932331</v>
      </c>
      <c r="DE100" s="228">
        <f t="shared" ref="DE100:DF100" ca="1" si="230">DG69</f>
        <v>67.301278195488749</v>
      </c>
      <c r="DF100" s="228">
        <f t="shared" ca="1" si="230"/>
        <v>29.034887218045242</v>
      </c>
    </row>
    <row r="101" spans="1:110" x14ac:dyDescent="0.2">
      <c r="A101" s="13">
        <v>39173</v>
      </c>
      <c r="B101">
        <v>2007</v>
      </c>
      <c r="C101">
        <v>4</v>
      </c>
      <c r="D101" s="21">
        <v>6.0633333333333335</v>
      </c>
      <c r="E101" s="21">
        <v>418.09999999999997</v>
      </c>
      <c r="F101" s="21">
        <v>0</v>
      </c>
      <c r="G101" s="21">
        <v>358.09999999999997</v>
      </c>
      <c r="H101" s="21">
        <v>0</v>
      </c>
      <c r="I101" s="21">
        <v>299.7</v>
      </c>
      <c r="J101" s="21">
        <v>1.6000000000000014</v>
      </c>
      <c r="K101" s="21">
        <v>244</v>
      </c>
      <c r="L101" s="21">
        <v>5.9000000000000021</v>
      </c>
      <c r="M101" s="21">
        <v>191.8</v>
      </c>
      <c r="N101" s="21">
        <v>13.700000000000003</v>
      </c>
      <c r="O101" s="21">
        <v>144.30000000000001</v>
      </c>
      <c r="P101" s="21">
        <v>26.200000000000003</v>
      </c>
      <c r="Q101" s="21">
        <v>102.69999999999999</v>
      </c>
      <c r="R101" s="21">
        <v>44.599999999999994</v>
      </c>
      <c r="W101" s="200"/>
      <c r="X101" s="200"/>
      <c r="CR101" s="20" t="str">
        <f t="shared" ref="CR101:CT101" si="231">CR70</f>
        <v>October</v>
      </c>
      <c r="CS101" s="228">
        <f t="shared" ca="1" si="231"/>
        <v>7.217293233082728</v>
      </c>
      <c r="CT101" s="228">
        <f t="shared" ca="1" si="231"/>
        <v>145.95766917293167</v>
      </c>
      <c r="CU101" s="228">
        <f t="shared" ref="CU101:CV101" ca="1" si="232">CE70</f>
        <v>20.514135338346023</v>
      </c>
      <c r="CV101" s="228">
        <f t="shared" ca="1" si="232"/>
        <v>97.254511278195423</v>
      </c>
      <c r="CW101" s="228">
        <f t="shared" ref="CW101:CX101" ca="1" si="233">BQ70</f>
        <v>44.825413533834308</v>
      </c>
      <c r="CX101" s="228">
        <f t="shared" ca="1" si="233"/>
        <v>59.565789473684163</v>
      </c>
      <c r="CY101" s="228">
        <f t="shared" ref="CY101:CZ101" ca="1" si="234">BC70</f>
        <v>80.162781954887123</v>
      </c>
      <c r="CZ101" s="228">
        <f t="shared" ca="1" si="234"/>
        <v>32.903157894736978</v>
      </c>
      <c r="DA101" s="228">
        <f t="shared" ref="DA101:DB101" ca="1" si="235">AO70</f>
        <v>124.46135338345903</v>
      </c>
      <c r="DB101" s="228">
        <f t="shared" ca="1" si="235"/>
        <v>15.201729323308314</v>
      </c>
      <c r="DC101" s="228">
        <f t="shared" ref="DC101:DD101" ca="1" si="236">AA70</f>
        <v>176.8975187969927</v>
      </c>
      <c r="DD101" s="228">
        <f t="shared" ca="1" si="236"/>
        <v>5.6378947368420995</v>
      </c>
      <c r="DE101" s="228">
        <f t="shared" ref="DE101:DF101" ca="1" si="237">DG70</f>
        <v>235.24413533834559</v>
      </c>
      <c r="DF101" s="228">
        <f t="shared" ca="1" si="237"/>
        <v>1.9845112781954839</v>
      </c>
    </row>
    <row r="102" spans="1:110" x14ac:dyDescent="0.2">
      <c r="A102" s="13">
        <v>39203</v>
      </c>
      <c r="B102">
        <v>2007</v>
      </c>
      <c r="C102">
        <v>5</v>
      </c>
      <c r="D102" s="21">
        <v>13.348387096774195</v>
      </c>
      <c r="E102" s="21">
        <v>212.39999999999998</v>
      </c>
      <c r="F102" s="21">
        <v>6.1999999999999993</v>
      </c>
      <c r="G102" s="21">
        <v>158.79999999999998</v>
      </c>
      <c r="H102" s="21">
        <v>14.599999999999998</v>
      </c>
      <c r="I102" s="21">
        <v>110.09999999999998</v>
      </c>
      <c r="J102" s="21">
        <v>27.9</v>
      </c>
      <c r="K102" s="21">
        <v>69.5</v>
      </c>
      <c r="L102" s="21">
        <v>49.29999999999999</v>
      </c>
      <c r="M102" s="21">
        <v>36</v>
      </c>
      <c r="N102" s="21">
        <v>77.800000000000011</v>
      </c>
      <c r="O102" s="21">
        <v>11.499999999999998</v>
      </c>
      <c r="P102" s="21">
        <v>115.30000000000001</v>
      </c>
      <c r="Q102" s="21">
        <v>1.0999999999999996</v>
      </c>
      <c r="R102" s="21">
        <v>166.89999999999998</v>
      </c>
      <c r="W102" s="200"/>
      <c r="X102" s="200"/>
      <c r="CR102" s="20" t="str">
        <f t="shared" ref="CR102:CT102" si="238">CR71</f>
        <v>November</v>
      </c>
      <c r="CS102" s="228">
        <f t="shared" ca="1" si="238"/>
        <v>125.04037593984958</v>
      </c>
      <c r="CT102" s="228">
        <f t="shared" ca="1" si="238"/>
        <v>19.380075187969851</v>
      </c>
      <c r="CU102" s="228">
        <f t="shared" ref="CU102:CV102" ca="1" si="239">CE71</f>
        <v>174.41969924812111</v>
      </c>
      <c r="CV102" s="228">
        <f t="shared" ca="1" si="239"/>
        <v>8.7593984962406068</v>
      </c>
      <c r="CW102" s="228">
        <f t="shared" ref="CW102:CX102" ca="1" si="240">BQ71</f>
        <v>228.39593984962357</v>
      </c>
      <c r="CX102" s="228">
        <f t="shared" ca="1" si="240"/>
        <v>2.7356390977443539</v>
      </c>
      <c r="CY102" s="228">
        <f t="shared" ref="CY102:CZ102" ca="1" si="241">BC71</f>
        <v>286.40015037594003</v>
      </c>
      <c r="CZ102" s="228">
        <f t="shared" ca="1" si="241"/>
        <v>0.73984962406014887</v>
      </c>
      <c r="DA102" s="228">
        <f t="shared" ref="DA102:DB102" ca="1" si="242">AO71</f>
        <v>345.67481203007446</v>
      </c>
      <c r="DB102" s="228">
        <f t="shared" ca="1" si="242"/>
        <v>1.451127819548903E-2</v>
      </c>
      <c r="DC102" s="228">
        <f t="shared" ref="DC102:DD102" ca="1" si="243">AA71</f>
        <v>405.66030075188064</v>
      </c>
      <c r="DD102" s="228">
        <f t="shared" ca="1" si="243"/>
        <v>0</v>
      </c>
      <c r="DE102" s="228">
        <f t="shared" ref="DE102:DF102" ca="1" si="244">DG71</f>
        <v>465.66030075188064</v>
      </c>
      <c r="DF102" s="228">
        <f t="shared" ca="1" si="244"/>
        <v>0</v>
      </c>
    </row>
    <row r="103" spans="1:110" x14ac:dyDescent="0.2">
      <c r="A103" s="13">
        <v>39234</v>
      </c>
      <c r="B103">
        <v>2007</v>
      </c>
      <c r="C103">
        <v>6</v>
      </c>
      <c r="D103" s="21">
        <v>20.683333333333334</v>
      </c>
      <c r="E103" s="21">
        <v>33.200000000000003</v>
      </c>
      <c r="F103" s="21">
        <v>53.7</v>
      </c>
      <c r="G103" s="21">
        <v>13.600000000000001</v>
      </c>
      <c r="H103" s="21">
        <v>94.1</v>
      </c>
      <c r="I103" s="21">
        <v>3.5</v>
      </c>
      <c r="J103" s="21">
        <v>144</v>
      </c>
      <c r="K103" s="21">
        <v>0</v>
      </c>
      <c r="L103" s="21">
        <v>200.50000000000003</v>
      </c>
      <c r="M103" s="21">
        <v>0</v>
      </c>
      <c r="N103" s="21">
        <v>260.5</v>
      </c>
      <c r="O103" s="21">
        <v>0</v>
      </c>
      <c r="P103" s="21">
        <v>320.5</v>
      </c>
      <c r="Q103" s="21">
        <v>0</v>
      </c>
      <c r="R103" s="21">
        <v>380.49999999999994</v>
      </c>
      <c r="W103" s="200"/>
      <c r="X103" s="200"/>
      <c r="CR103" s="20" t="str">
        <f>CR72</f>
        <v>December</v>
      </c>
      <c r="CS103" s="228">
        <f ca="1">CS72</f>
        <v>211.7577443609016</v>
      </c>
      <c r="CT103" s="228">
        <f ca="1">CT72</f>
        <v>1.1316541353383371</v>
      </c>
      <c r="CU103" s="228">
        <f ca="1">CE72</f>
        <v>272.41744360902248</v>
      </c>
      <c r="CV103" s="228">
        <f ca="1">CF72</f>
        <v>0</v>
      </c>
      <c r="CW103" s="228">
        <f ca="1">BQ72</f>
        <v>334.3351127819551</v>
      </c>
      <c r="CX103" s="228">
        <f ca="1">BR72</f>
        <v>0</v>
      </c>
      <c r="CY103" s="228">
        <f ca="1">BC72</f>
        <v>396.52909774436102</v>
      </c>
      <c r="CZ103" s="228">
        <f ca="1">BD72</f>
        <v>0</v>
      </c>
      <c r="DA103" s="228">
        <f ca="1">AO72</f>
        <v>458.62609022556353</v>
      </c>
      <c r="DB103" s="228">
        <f ca="1">AP72</f>
        <v>0</v>
      </c>
      <c r="DC103" s="228">
        <f ca="1">AA72</f>
        <v>520.62609022556444</v>
      </c>
      <c r="DD103" s="228">
        <f ca="1">AB72</f>
        <v>0</v>
      </c>
      <c r="DE103" s="228">
        <f ca="1">DG72</f>
        <v>582.62609022556444</v>
      </c>
      <c r="DF103" s="228">
        <f ca="1">DH72</f>
        <v>0</v>
      </c>
    </row>
    <row r="104" spans="1:110" x14ac:dyDescent="0.2">
      <c r="A104" s="13">
        <v>39264</v>
      </c>
      <c r="B104">
        <v>2007</v>
      </c>
      <c r="C104">
        <v>7</v>
      </c>
      <c r="D104" s="21">
        <v>20.712903225806453</v>
      </c>
      <c r="E104" s="21">
        <v>17.900000000000002</v>
      </c>
      <c r="F104" s="21">
        <v>40</v>
      </c>
      <c r="G104" s="21">
        <v>1.6000000000000014</v>
      </c>
      <c r="H104" s="21">
        <v>85.700000000000017</v>
      </c>
      <c r="I104" s="21">
        <v>0</v>
      </c>
      <c r="J104" s="21">
        <v>146.1</v>
      </c>
      <c r="K104" s="21">
        <v>0</v>
      </c>
      <c r="L104" s="21">
        <v>208.09999999999997</v>
      </c>
      <c r="M104" s="21">
        <v>0</v>
      </c>
      <c r="N104" s="21">
        <v>270.09999999999997</v>
      </c>
      <c r="O104" s="21">
        <v>0</v>
      </c>
      <c r="P104" s="21">
        <v>332.09999999999997</v>
      </c>
      <c r="Q104" s="21">
        <v>0</v>
      </c>
      <c r="R104" s="21">
        <v>394.09999999999997</v>
      </c>
      <c r="W104" s="200"/>
      <c r="X104" s="200"/>
    </row>
    <row r="105" spans="1:110" x14ac:dyDescent="0.2">
      <c r="A105" s="13">
        <v>39295</v>
      </c>
      <c r="B105">
        <v>2007</v>
      </c>
      <c r="C105">
        <v>8</v>
      </c>
      <c r="D105" s="21">
        <v>22.177419354838705</v>
      </c>
      <c r="E105" s="21">
        <v>13.8</v>
      </c>
      <c r="F105" s="21">
        <v>81.3</v>
      </c>
      <c r="G105" s="21">
        <v>2.600000000000005</v>
      </c>
      <c r="H105" s="21">
        <v>132.1</v>
      </c>
      <c r="I105" s="21">
        <v>0</v>
      </c>
      <c r="J105" s="21">
        <v>191.50000000000003</v>
      </c>
      <c r="K105" s="21">
        <v>0</v>
      </c>
      <c r="L105" s="21">
        <v>253.50000000000006</v>
      </c>
      <c r="M105" s="21">
        <v>0</v>
      </c>
      <c r="N105" s="21">
        <v>315.50000000000011</v>
      </c>
      <c r="O105" s="21">
        <v>0</v>
      </c>
      <c r="P105" s="21">
        <v>377.5</v>
      </c>
      <c r="Q105" s="21">
        <v>0</v>
      </c>
      <c r="R105" s="21">
        <v>439.5</v>
      </c>
      <c r="W105" s="200"/>
      <c r="X105" s="200"/>
    </row>
    <row r="106" spans="1:110" x14ac:dyDescent="0.2">
      <c r="A106" s="13">
        <v>39326</v>
      </c>
      <c r="B106">
        <v>2007</v>
      </c>
      <c r="C106">
        <v>9</v>
      </c>
      <c r="D106" s="21">
        <v>18.79666666666667</v>
      </c>
      <c r="E106" s="21">
        <v>61.800000000000004</v>
      </c>
      <c r="F106" s="21">
        <v>25.700000000000003</v>
      </c>
      <c r="G106" s="21">
        <v>29.100000000000005</v>
      </c>
      <c r="H106" s="21">
        <v>53.000000000000007</v>
      </c>
      <c r="I106" s="21">
        <v>10.299999999999999</v>
      </c>
      <c r="J106" s="21">
        <v>94.199999999999989</v>
      </c>
      <c r="K106" s="21">
        <v>3.2999999999999989</v>
      </c>
      <c r="L106" s="21">
        <v>147.19999999999999</v>
      </c>
      <c r="M106" s="21">
        <v>0.69999999999999929</v>
      </c>
      <c r="N106" s="21">
        <v>204.6</v>
      </c>
      <c r="O106" s="21">
        <v>0</v>
      </c>
      <c r="P106" s="21">
        <v>263.89999999999998</v>
      </c>
      <c r="Q106" s="21">
        <v>0</v>
      </c>
      <c r="R106" s="21">
        <v>323.89999999999998</v>
      </c>
      <c r="W106" s="200"/>
      <c r="X106" s="200"/>
    </row>
    <row r="107" spans="1:110" x14ac:dyDescent="0.2">
      <c r="A107" s="13">
        <v>39356</v>
      </c>
      <c r="B107">
        <v>2007</v>
      </c>
      <c r="C107">
        <v>10</v>
      </c>
      <c r="D107" s="21">
        <v>14.890322580645163</v>
      </c>
      <c r="E107" s="21">
        <v>165.89999999999998</v>
      </c>
      <c r="F107" s="21">
        <v>7.4999999999999964</v>
      </c>
      <c r="G107" s="21">
        <v>118.5</v>
      </c>
      <c r="H107" s="21">
        <v>22.1</v>
      </c>
      <c r="I107" s="21">
        <v>77.500000000000028</v>
      </c>
      <c r="J107" s="21">
        <v>43.100000000000009</v>
      </c>
      <c r="K107" s="21">
        <v>41.3</v>
      </c>
      <c r="L107" s="21">
        <v>68.900000000000006</v>
      </c>
      <c r="M107" s="21">
        <v>16.599999999999998</v>
      </c>
      <c r="N107" s="21">
        <v>106.19999999999999</v>
      </c>
      <c r="O107" s="21">
        <v>4.8</v>
      </c>
      <c r="P107" s="21">
        <v>156.39999999999995</v>
      </c>
      <c r="Q107" s="21">
        <v>1.2000000000000002</v>
      </c>
      <c r="R107" s="21">
        <v>214.79999999999995</v>
      </c>
      <c r="W107" s="200"/>
      <c r="X107" s="200"/>
    </row>
    <row r="108" spans="1:110" x14ac:dyDescent="0.2">
      <c r="A108" s="13">
        <v>39387</v>
      </c>
      <c r="B108">
        <v>2007</v>
      </c>
      <c r="C108">
        <v>11</v>
      </c>
      <c r="D108" s="21">
        <v>4.6066666666666665</v>
      </c>
      <c r="E108" s="21">
        <v>461.8</v>
      </c>
      <c r="F108" s="21">
        <v>0</v>
      </c>
      <c r="G108" s="21">
        <v>401.8</v>
      </c>
      <c r="H108" s="21">
        <v>0</v>
      </c>
      <c r="I108" s="21">
        <v>341.8</v>
      </c>
      <c r="J108" s="21">
        <v>0</v>
      </c>
      <c r="K108" s="21">
        <v>281.80000000000007</v>
      </c>
      <c r="L108" s="21">
        <v>0</v>
      </c>
      <c r="M108" s="21">
        <v>223.20000000000005</v>
      </c>
      <c r="N108" s="21">
        <v>1.4000000000000004</v>
      </c>
      <c r="O108" s="21">
        <v>165.5</v>
      </c>
      <c r="P108" s="21">
        <v>3.6999999999999993</v>
      </c>
      <c r="Q108" s="21">
        <v>114.1</v>
      </c>
      <c r="R108" s="21">
        <v>12.299999999999999</v>
      </c>
      <c r="W108" s="200"/>
      <c r="X108" s="200"/>
    </row>
    <row r="109" spans="1:110" x14ac:dyDescent="0.2">
      <c r="A109" s="13">
        <v>39417</v>
      </c>
      <c r="B109">
        <v>2007</v>
      </c>
      <c r="C109">
        <v>12</v>
      </c>
      <c r="D109" s="21">
        <v>-0.61612903225806426</v>
      </c>
      <c r="E109" s="21">
        <v>639.09999999999991</v>
      </c>
      <c r="F109" s="21">
        <v>0</v>
      </c>
      <c r="G109" s="21">
        <v>577.0999999999998</v>
      </c>
      <c r="H109" s="21">
        <v>0</v>
      </c>
      <c r="I109" s="21">
        <v>515.0999999999998</v>
      </c>
      <c r="J109" s="21">
        <v>0</v>
      </c>
      <c r="K109" s="21">
        <v>453.09999999999991</v>
      </c>
      <c r="L109" s="21">
        <v>0</v>
      </c>
      <c r="M109" s="21">
        <v>391.09999999999991</v>
      </c>
      <c r="N109" s="21">
        <v>0</v>
      </c>
      <c r="O109" s="21">
        <v>329.09999999999997</v>
      </c>
      <c r="P109" s="21">
        <v>0</v>
      </c>
      <c r="Q109" s="21">
        <v>267.10000000000002</v>
      </c>
      <c r="R109" s="21">
        <v>0</v>
      </c>
      <c r="W109" s="200"/>
      <c r="X109" s="200"/>
    </row>
    <row r="110" spans="1:110" x14ac:dyDescent="0.2">
      <c r="A110" s="13">
        <v>39448</v>
      </c>
      <c r="B110">
        <v>2008</v>
      </c>
      <c r="C110">
        <v>1</v>
      </c>
      <c r="D110" s="21">
        <v>-0.34838709677419355</v>
      </c>
      <c r="E110" s="21">
        <v>630.79999999999995</v>
      </c>
      <c r="F110" s="21">
        <v>0</v>
      </c>
      <c r="G110" s="21">
        <v>568.79999999999995</v>
      </c>
      <c r="H110" s="21">
        <v>0</v>
      </c>
      <c r="I110" s="21">
        <v>506.8</v>
      </c>
      <c r="J110" s="21">
        <v>0</v>
      </c>
      <c r="K110" s="21">
        <v>444.8</v>
      </c>
      <c r="L110" s="21">
        <v>0</v>
      </c>
      <c r="M110" s="21">
        <v>385.59999999999997</v>
      </c>
      <c r="N110" s="21">
        <v>2.8000000000000007</v>
      </c>
      <c r="O110" s="21">
        <v>327.60000000000002</v>
      </c>
      <c r="P110" s="21">
        <v>6.8000000000000007</v>
      </c>
      <c r="Q110" s="21">
        <v>269.60000000000002</v>
      </c>
      <c r="R110" s="21">
        <v>10.8</v>
      </c>
      <c r="W110" s="200"/>
      <c r="X110" s="200"/>
    </row>
    <row r="111" spans="1:110" x14ac:dyDescent="0.2">
      <c r="A111" s="13">
        <v>39479</v>
      </c>
      <c r="B111">
        <v>2008</v>
      </c>
      <c r="C111">
        <v>2</v>
      </c>
      <c r="D111" s="21">
        <v>-3.3103448275862064</v>
      </c>
      <c r="E111" s="21">
        <v>675.99999999999989</v>
      </c>
      <c r="F111" s="21">
        <v>0</v>
      </c>
      <c r="G111" s="21">
        <v>617.99999999999989</v>
      </c>
      <c r="H111" s="21">
        <v>0</v>
      </c>
      <c r="I111" s="21">
        <v>559.99999999999989</v>
      </c>
      <c r="J111" s="21">
        <v>0</v>
      </c>
      <c r="K111" s="21">
        <v>502.00000000000006</v>
      </c>
      <c r="L111" s="21">
        <v>0</v>
      </c>
      <c r="M111" s="21">
        <v>444</v>
      </c>
      <c r="N111" s="21">
        <v>0</v>
      </c>
      <c r="O111" s="21">
        <v>386.00000000000006</v>
      </c>
      <c r="P111" s="21">
        <v>0</v>
      </c>
      <c r="Q111" s="21">
        <v>328.00000000000006</v>
      </c>
      <c r="R111" s="21">
        <v>0</v>
      </c>
      <c r="W111" s="200"/>
      <c r="X111" s="200"/>
    </row>
    <row r="112" spans="1:110" x14ac:dyDescent="0.2">
      <c r="A112" s="13">
        <v>39508</v>
      </c>
      <c r="B112">
        <v>2008</v>
      </c>
      <c r="C112">
        <v>3</v>
      </c>
      <c r="D112" s="21">
        <v>-0.29032258064516142</v>
      </c>
      <c r="E112" s="21">
        <v>629.00000000000011</v>
      </c>
      <c r="F112" s="21">
        <v>0</v>
      </c>
      <c r="G112" s="21">
        <v>567.00000000000011</v>
      </c>
      <c r="H112" s="21">
        <v>0</v>
      </c>
      <c r="I112" s="21">
        <v>505.00000000000011</v>
      </c>
      <c r="J112" s="21">
        <v>0</v>
      </c>
      <c r="K112" s="21">
        <v>443.00000000000011</v>
      </c>
      <c r="L112" s="21">
        <v>0</v>
      </c>
      <c r="M112" s="21">
        <v>381.00000000000006</v>
      </c>
      <c r="N112" s="21">
        <v>0</v>
      </c>
      <c r="O112" s="21">
        <v>319.00000000000006</v>
      </c>
      <c r="P112" s="21">
        <v>0</v>
      </c>
      <c r="Q112" s="21">
        <v>257</v>
      </c>
      <c r="R112" s="21">
        <v>0</v>
      </c>
      <c r="W112" s="200"/>
      <c r="X112" s="200"/>
    </row>
    <row r="113" spans="1:24" x14ac:dyDescent="0.2">
      <c r="A113" s="13">
        <v>39539</v>
      </c>
      <c r="B113">
        <v>2008</v>
      </c>
      <c r="C113">
        <v>4</v>
      </c>
      <c r="D113" s="21">
        <v>7.85</v>
      </c>
      <c r="E113" s="21">
        <v>364.5</v>
      </c>
      <c r="F113" s="21">
        <v>0</v>
      </c>
      <c r="G113" s="21">
        <v>304.5</v>
      </c>
      <c r="H113" s="21">
        <v>0</v>
      </c>
      <c r="I113" s="21">
        <v>244.49999999999997</v>
      </c>
      <c r="J113" s="21">
        <v>0</v>
      </c>
      <c r="K113" s="21">
        <v>184.49999999999997</v>
      </c>
      <c r="L113" s="21">
        <v>0</v>
      </c>
      <c r="M113" s="21">
        <v>129</v>
      </c>
      <c r="N113" s="21">
        <v>4.5</v>
      </c>
      <c r="O113" s="21">
        <v>81.600000000000023</v>
      </c>
      <c r="P113" s="21">
        <v>17.100000000000001</v>
      </c>
      <c r="Q113" s="21">
        <v>45.000000000000007</v>
      </c>
      <c r="R113" s="21">
        <v>40.499999999999993</v>
      </c>
      <c r="W113" s="200"/>
      <c r="X113" s="200"/>
    </row>
    <row r="114" spans="1:24" x14ac:dyDescent="0.2">
      <c r="A114" s="13">
        <v>39569</v>
      </c>
      <c r="B114">
        <v>2008</v>
      </c>
      <c r="C114">
        <v>5</v>
      </c>
      <c r="D114" s="21">
        <v>11.938709677419356</v>
      </c>
      <c r="E114" s="21">
        <v>249.9</v>
      </c>
      <c r="F114" s="21">
        <v>0</v>
      </c>
      <c r="G114" s="21">
        <v>190.39999999999995</v>
      </c>
      <c r="H114" s="21">
        <v>2.5</v>
      </c>
      <c r="I114" s="21">
        <v>132.9</v>
      </c>
      <c r="J114" s="21">
        <v>7</v>
      </c>
      <c r="K114" s="21">
        <v>80.100000000000009</v>
      </c>
      <c r="L114" s="21">
        <v>16.200000000000003</v>
      </c>
      <c r="M114" s="21">
        <v>40.200000000000003</v>
      </c>
      <c r="N114" s="21">
        <v>38.299999999999997</v>
      </c>
      <c r="O114" s="21">
        <v>14.600000000000001</v>
      </c>
      <c r="P114" s="21">
        <v>74.7</v>
      </c>
      <c r="Q114" s="21">
        <v>4.5999999999999996</v>
      </c>
      <c r="R114" s="21">
        <v>126.69999999999999</v>
      </c>
      <c r="W114" s="200"/>
      <c r="X114" s="200"/>
    </row>
    <row r="115" spans="1:24" x14ac:dyDescent="0.2">
      <c r="A115" s="13">
        <v>39600</v>
      </c>
      <c r="B115">
        <v>2008</v>
      </c>
      <c r="C115">
        <v>6</v>
      </c>
      <c r="D115" s="21">
        <v>19.183333333333334</v>
      </c>
      <c r="E115" s="21">
        <v>57.199999999999989</v>
      </c>
      <c r="F115" s="21">
        <v>32.700000000000003</v>
      </c>
      <c r="G115" s="21">
        <v>32.199999999999996</v>
      </c>
      <c r="H115" s="21">
        <v>67.7</v>
      </c>
      <c r="I115" s="21">
        <v>14.3</v>
      </c>
      <c r="J115" s="21">
        <v>109.80000000000001</v>
      </c>
      <c r="K115" s="21">
        <v>2.1999999999999993</v>
      </c>
      <c r="L115" s="21">
        <v>157.69999999999999</v>
      </c>
      <c r="M115" s="21">
        <v>0</v>
      </c>
      <c r="N115" s="21">
        <v>215.5</v>
      </c>
      <c r="O115" s="21">
        <v>0</v>
      </c>
      <c r="P115" s="21">
        <v>275.5</v>
      </c>
      <c r="Q115" s="21">
        <v>0</v>
      </c>
      <c r="R115" s="21">
        <v>335.5</v>
      </c>
      <c r="W115" s="200"/>
      <c r="X115" s="200"/>
    </row>
    <row r="116" spans="1:24" x14ac:dyDescent="0.2">
      <c r="A116" s="13">
        <v>39630</v>
      </c>
      <c r="B116">
        <v>2008</v>
      </c>
      <c r="C116">
        <v>7</v>
      </c>
      <c r="D116" s="21">
        <v>21.625806451612902</v>
      </c>
      <c r="E116" s="21">
        <v>13.200000000000003</v>
      </c>
      <c r="F116" s="21">
        <v>63.599999999999994</v>
      </c>
      <c r="G116" s="21">
        <v>2.3000000000000007</v>
      </c>
      <c r="H116" s="21">
        <v>114.70000000000002</v>
      </c>
      <c r="I116" s="21">
        <v>0</v>
      </c>
      <c r="J116" s="21">
        <v>174.4</v>
      </c>
      <c r="K116" s="21">
        <v>0</v>
      </c>
      <c r="L116" s="21">
        <v>236.4</v>
      </c>
      <c r="M116" s="21">
        <v>0</v>
      </c>
      <c r="N116" s="21">
        <v>298.40000000000003</v>
      </c>
      <c r="O116" s="21">
        <v>0</v>
      </c>
      <c r="P116" s="21">
        <v>360.40000000000003</v>
      </c>
      <c r="Q116" s="21">
        <v>0</v>
      </c>
      <c r="R116" s="21">
        <v>422.40000000000003</v>
      </c>
      <c r="W116" s="200"/>
      <c r="X116" s="200"/>
    </row>
    <row r="117" spans="1:24" x14ac:dyDescent="0.2">
      <c r="A117" s="13">
        <v>39661</v>
      </c>
      <c r="B117">
        <v>2008</v>
      </c>
      <c r="C117">
        <v>8</v>
      </c>
      <c r="D117" s="21">
        <v>20.038709677419352</v>
      </c>
      <c r="E117" s="21">
        <v>30.900000000000006</v>
      </c>
      <c r="F117" s="21">
        <v>32.099999999999994</v>
      </c>
      <c r="G117" s="21">
        <v>8.1000000000000014</v>
      </c>
      <c r="H117" s="21">
        <v>71.3</v>
      </c>
      <c r="I117" s="21">
        <v>1</v>
      </c>
      <c r="J117" s="21">
        <v>126.19999999999997</v>
      </c>
      <c r="K117" s="21">
        <v>0</v>
      </c>
      <c r="L117" s="21">
        <v>187.2</v>
      </c>
      <c r="M117" s="21">
        <v>0</v>
      </c>
      <c r="N117" s="21">
        <v>249.2</v>
      </c>
      <c r="O117" s="21">
        <v>0</v>
      </c>
      <c r="P117" s="21">
        <v>311.20000000000005</v>
      </c>
      <c r="Q117" s="21">
        <v>0</v>
      </c>
      <c r="R117" s="21">
        <v>373.2</v>
      </c>
      <c r="W117" s="200"/>
      <c r="X117" s="200"/>
    </row>
    <row r="118" spans="1:24" x14ac:dyDescent="0.2">
      <c r="A118" s="13">
        <v>39692</v>
      </c>
      <c r="B118">
        <v>2008</v>
      </c>
      <c r="C118">
        <v>9</v>
      </c>
      <c r="D118" s="21">
        <v>17.933333333333334</v>
      </c>
      <c r="E118" s="21">
        <v>77.8</v>
      </c>
      <c r="F118" s="21">
        <v>15.800000000000004</v>
      </c>
      <c r="G118" s="21">
        <v>36.599999999999994</v>
      </c>
      <c r="H118" s="21">
        <v>34.6</v>
      </c>
      <c r="I118" s="21">
        <v>8.6999999999999993</v>
      </c>
      <c r="J118" s="21">
        <v>66.7</v>
      </c>
      <c r="K118" s="21">
        <v>0</v>
      </c>
      <c r="L118" s="21">
        <v>117.99999999999996</v>
      </c>
      <c r="M118" s="21">
        <v>0</v>
      </c>
      <c r="N118" s="21">
        <v>178</v>
      </c>
      <c r="O118" s="21">
        <v>0</v>
      </c>
      <c r="P118" s="21">
        <v>238.00000000000003</v>
      </c>
      <c r="Q118" s="21">
        <v>0</v>
      </c>
      <c r="R118" s="21">
        <v>298</v>
      </c>
      <c r="W118" s="200"/>
      <c r="X118" s="200"/>
    </row>
    <row r="119" spans="1:24" x14ac:dyDescent="0.2">
      <c r="A119" s="13">
        <v>39722</v>
      </c>
      <c r="B119">
        <v>2008</v>
      </c>
      <c r="C119">
        <v>10</v>
      </c>
      <c r="D119" s="21">
        <v>10.567741935483873</v>
      </c>
      <c r="E119" s="21">
        <v>292.39999999999998</v>
      </c>
      <c r="F119" s="21">
        <v>0</v>
      </c>
      <c r="G119" s="21">
        <v>231.50000000000003</v>
      </c>
      <c r="H119" s="21">
        <v>1.1000000000000014</v>
      </c>
      <c r="I119" s="21">
        <v>171.60000000000002</v>
      </c>
      <c r="J119" s="21">
        <v>3.2000000000000028</v>
      </c>
      <c r="K119" s="21">
        <v>114.9</v>
      </c>
      <c r="L119" s="21">
        <v>8.5000000000000036</v>
      </c>
      <c r="M119" s="21">
        <v>68.2</v>
      </c>
      <c r="N119" s="21">
        <v>23.800000000000004</v>
      </c>
      <c r="O119" s="21">
        <v>35.1</v>
      </c>
      <c r="P119" s="21">
        <v>52.70000000000001</v>
      </c>
      <c r="Q119" s="21">
        <v>17.200000000000003</v>
      </c>
      <c r="R119" s="21">
        <v>96.799999999999983</v>
      </c>
      <c r="W119" s="200"/>
      <c r="X119" s="200"/>
    </row>
    <row r="120" spans="1:24" x14ac:dyDescent="0.2">
      <c r="A120" s="13">
        <v>39753</v>
      </c>
      <c r="B120">
        <v>2008</v>
      </c>
      <c r="C120">
        <v>11</v>
      </c>
      <c r="D120" s="21">
        <v>4.206666666666667</v>
      </c>
      <c r="E120" s="21">
        <v>473.8</v>
      </c>
      <c r="F120" s="21">
        <v>0</v>
      </c>
      <c r="G120" s="21">
        <v>413.80000000000007</v>
      </c>
      <c r="H120" s="21">
        <v>0</v>
      </c>
      <c r="I120" s="21">
        <v>353.80000000000007</v>
      </c>
      <c r="J120" s="21">
        <v>0</v>
      </c>
      <c r="K120" s="21">
        <v>295.10000000000008</v>
      </c>
      <c r="L120" s="21">
        <v>1.3000000000000007</v>
      </c>
      <c r="M120" s="21">
        <v>237.10000000000005</v>
      </c>
      <c r="N120" s="21">
        <v>3.3000000000000007</v>
      </c>
      <c r="O120" s="21">
        <v>184.70000000000005</v>
      </c>
      <c r="P120" s="21">
        <v>10.9</v>
      </c>
      <c r="Q120" s="21">
        <v>136.5</v>
      </c>
      <c r="R120" s="21">
        <v>22.699999999999996</v>
      </c>
      <c r="W120" s="200"/>
      <c r="X120" s="200"/>
    </row>
    <row r="121" spans="1:24" x14ac:dyDescent="0.2">
      <c r="A121" s="13">
        <v>39783</v>
      </c>
      <c r="B121">
        <v>2008</v>
      </c>
      <c r="C121">
        <v>12</v>
      </c>
      <c r="D121" s="21">
        <v>-1.3129032258064515</v>
      </c>
      <c r="E121" s="21">
        <v>660.69999999999993</v>
      </c>
      <c r="F121" s="21">
        <v>0</v>
      </c>
      <c r="G121" s="21">
        <v>598.69999999999993</v>
      </c>
      <c r="H121" s="21">
        <v>0</v>
      </c>
      <c r="I121" s="21">
        <v>536.69999999999982</v>
      </c>
      <c r="J121" s="21">
        <v>0</v>
      </c>
      <c r="K121" s="21">
        <v>474.7</v>
      </c>
      <c r="L121" s="21">
        <v>0</v>
      </c>
      <c r="M121" s="21">
        <v>412.69999999999993</v>
      </c>
      <c r="N121" s="21">
        <v>0</v>
      </c>
      <c r="O121" s="21">
        <v>350.69999999999993</v>
      </c>
      <c r="P121" s="21">
        <v>0</v>
      </c>
      <c r="Q121" s="21">
        <v>290.2</v>
      </c>
      <c r="R121" s="21">
        <v>1.5</v>
      </c>
      <c r="S121" s="42" t="str">
        <f>'Monthly Data'!E1</f>
        <v>Res_NoCDM</v>
      </c>
      <c r="T121" s="42" t="str">
        <f>'Monthly Data'!J1</f>
        <v>GS_lt_50_NoCDM</v>
      </c>
      <c r="U121" s="42" t="str">
        <f>'Monthly Data'!M1</f>
        <v>GS_gt_50_NoCDM</v>
      </c>
      <c r="V121" s="41"/>
      <c r="W121" s="9"/>
      <c r="X121" s="9"/>
    </row>
    <row r="122" spans="1:24" x14ac:dyDescent="0.2">
      <c r="A122" s="13">
        <v>39814</v>
      </c>
      <c r="B122">
        <v>2009</v>
      </c>
      <c r="C122">
        <v>1</v>
      </c>
      <c r="D122" s="20">
        <v>-6.7387096774193553</v>
      </c>
      <c r="E122" s="20">
        <v>828.9</v>
      </c>
      <c r="F122" s="20">
        <v>0</v>
      </c>
      <c r="G122" s="21">
        <v>766.90000000000009</v>
      </c>
      <c r="H122" s="21">
        <v>0</v>
      </c>
      <c r="I122" s="21">
        <v>704.9</v>
      </c>
      <c r="J122" s="21">
        <v>0</v>
      </c>
      <c r="K122" s="21">
        <v>642.9</v>
      </c>
      <c r="L122" s="21">
        <v>0</v>
      </c>
      <c r="M122" s="21">
        <v>580.9</v>
      </c>
      <c r="N122" s="21">
        <v>0</v>
      </c>
      <c r="O122" s="21">
        <v>518.9</v>
      </c>
      <c r="P122" s="21">
        <v>0</v>
      </c>
      <c r="Q122" s="21">
        <v>456.9</v>
      </c>
      <c r="R122" s="21">
        <v>0</v>
      </c>
      <c r="V122" s="41"/>
      <c r="W122" s="9"/>
      <c r="X122" s="9"/>
    </row>
    <row r="123" spans="1:24" x14ac:dyDescent="0.2">
      <c r="A123" s="13">
        <v>39845</v>
      </c>
      <c r="B123">
        <v>2009</v>
      </c>
      <c r="C123">
        <v>2</v>
      </c>
      <c r="D123" s="20">
        <v>-2.0749999999999997</v>
      </c>
      <c r="E123" s="20">
        <v>618.09999999999991</v>
      </c>
      <c r="F123" s="20">
        <v>0</v>
      </c>
      <c r="G123" s="21">
        <v>562.09999999999991</v>
      </c>
      <c r="H123" s="21">
        <v>0</v>
      </c>
      <c r="I123" s="21">
        <v>506.1</v>
      </c>
      <c r="J123" s="21">
        <v>0</v>
      </c>
      <c r="K123" s="21">
        <v>450.1</v>
      </c>
      <c r="L123" s="21">
        <v>0</v>
      </c>
      <c r="M123" s="21">
        <v>394.10000000000008</v>
      </c>
      <c r="N123" s="21">
        <v>0</v>
      </c>
      <c r="O123" s="21">
        <v>338.1</v>
      </c>
      <c r="P123" s="21">
        <v>0</v>
      </c>
      <c r="Q123" s="21">
        <v>282.10000000000008</v>
      </c>
      <c r="R123" s="21">
        <v>0</v>
      </c>
      <c r="V123" s="41"/>
      <c r="W123" s="9"/>
      <c r="X123" s="9"/>
    </row>
    <row r="124" spans="1:24" x14ac:dyDescent="0.2">
      <c r="A124" s="13">
        <v>39873</v>
      </c>
      <c r="B124">
        <v>2009</v>
      </c>
      <c r="C124">
        <v>3</v>
      </c>
      <c r="D124" s="20">
        <v>1.532258064516129</v>
      </c>
      <c r="E124" s="20">
        <v>572.5</v>
      </c>
      <c r="F124" s="20">
        <v>0</v>
      </c>
      <c r="G124" s="21">
        <v>510.5</v>
      </c>
      <c r="H124" s="21">
        <v>0</v>
      </c>
      <c r="I124" s="21">
        <v>448.50000000000006</v>
      </c>
      <c r="J124" s="21">
        <v>0</v>
      </c>
      <c r="K124" s="21">
        <v>386.50000000000006</v>
      </c>
      <c r="L124" s="21">
        <v>0</v>
      </c>
      <c r="M124" s="21">
        <v>324.5</v>
      </c>
      <c r="N124" s="21">
        <v>0</v>
      </c>
      <c r="O124" s="21">
        <v>263.40000000000003</v>
      </c>
      <c r="P124" s="21">
        <v>0.90000000000000036</v>
      </c>
      <c r="Q124" s="21">
        <v>205</v>
      </c>
      <c r="R124" s="21">
        <v>4.5</v>
      </c>
      <c r="V124" s="41"/>
      <c r="W124" s="9"/>
      <c r="X124" s="9"/>
    </row>
    <row r="125" spans="1:24" x14ac:dyDescent="0.2">
      <c r="A125" s="13">
        <v>39904</v>
      </c>
      <c r="B125">
        <v>2009</v>
      </c>
      <c r="C125">
        <v>4</v>
      </c>
      <c r="D125" s="20">
        <v>7.31</v>
      </c>
      <c r="E125" s="20">
        <v>380.70000000000005</v>
      </c>
      <c r="F125" s="20">
        <v>0</v>
      </c>
      <c r="G125" s="21">
        <v>320.7000000000001</v>
      </c>
      <c r="H125" s="21">
        <v>0</v>
      </c>
      <c r="I125" s="21">
        <v>261.80000000000007</v>
      </c>
      <c r="J125" s="21">
        <v>1.1000000000000014</v>
      </c>
      <c r="K125" s="21">
        <v>205.70000000000002</v>
      </c>
      <c r="L125" s="21">
        <v>5.0000000000000018</v>
      </c>
      <c r="M125" s="21">
        <v>152.60000000000002</v>
      </c>
      <c r="N125" s="21">
        <v>11.9</v>
      </c>
      <c r="O125" s="21">
        <v>105.4</v>
      </c>
      <c r="P125" s="21">
        <v>24.700000000000003</v>
      </c>
      <c r="Q125" s="21">
        <v>60.199999999999996</v>
      </c>
      <c r="R125" s="21">
        <v>39.5</v>
      </c>
      <c r="V125" s="41"/>
      <c r="W125" s="9"/>
      <c r="X125" s="9"/>
    </row>
    <row r="126" spans="1:24" x14ac:dyDescent="0.2">
      <c r="A126" s="13">
        <v>39934</v>
      </c>
      <c r="B126">
        <v>2009</v>
      </c>
      <c r="C126">
        <v>5</v>
      </c>
      <c r="D126" s="20">
        <v>12.75483870967742</v>
      </c>
      <c r="E126" s="20">
        <v>225.9</v>
      </c>
      <c r="F126" s="20">
        <v>1.3000000000000007</v>
      </c>
      <c r="G126" s="21">
        <v>168.00000000000003</v>
      </c>
      <c r="H126" s="21">
        <v>5.4000000000000021</v>
      </c>
      <c r="I126" s="21">
        <v>113.30000000000001</v>
      </c>
      <c r="J126" s="21">
        <v>12.700000000000003</v>
      </c>
      <c r="K126" s="21">
        <v>64.599999999999994</v>
      </c>
      <c r="L126" s="21">
        <v>26.000000000000004</v>
      </c>
      <c r="M126" s="21">
        <v>30.300000000000008</v>
      </c>
      <c r="N126" s="21">
        <v>53.7</v>
      </c>
      <c r="O126" s="21">
        <v>7.1000000000000014</v>
      </c>
      <c r="P126" s="21">
        <v>92.499999999999986</v>
      </c>
      <c r="Q126" s="21">
        <v>0</v>
      </c>
      <c r="R126" s="21">
        <v>147.39999999999995</v>
      </c>
      <c r="V126" s="41"/>
      <c r="W126" s="9"/>
      <c r="X126" s="9"/>
    </row>
    <row r="127" spans="1:24" x14ac:dyDescent="0.2">
      <c r="A127" s="13">
        <v>39965</v>
      </c>
      <c r="B127">
        <v>2009</v>
      </c>
      <c r="C127">
        <v>6</v>
      </c>
      <c r="D127" s="20">
        <v>17.443333333333332</v>
      </c>
      <c r="E127" s="20">
        <v>96.300000000000011</v>
      </c>
      <c r="F127" s="20">
        <v>19.599999999999994</v>
      </c>
      <c r="G127" s="21">
        <v>59.2</v>
      </c>
      <c r="H127" s="21">
        <v>42.5</v>
      </c>
      <c r="I127" s="21">
        <v>29.499999999999996</v>
      </c>
      <c r="J127" s="21">
        <v>72.800000000000011</v>
      </c>
      <c r="K127" s="21">
        <v>9.3000000000000007</v>
      </c>
      <c r="L127" s="21">
        <v>112.60000000000002</v>
      </c>
      <c r="M127" s="21">
        <v>0.90000000000000036</v>
      </c>
      <c r="N127" s="21">
        <v>164.20000000000002</v>
      </c>
      <c r="O127" s="21">
        <v>0</v>
      </c>
      <c r="P127" s="21">
        <v>223.3</v>
      </c>
      <c r="Q127" s="21">
        <v>0</v>
      </c>
      <c r="R127" s="21">
        <v>283.29999999999995</v>
      </c>
      <c r="V127" s="41"/>
      <c r="W127" s="9"/>
      <c r="X127" s="9"/>
    </row>
    <row r="128" spans="1:24" x14ac:dyDescent="0.2">
      <c r="A128" s="13">
        <v>39995</v>
      </c>
      <c r="B128">
        <v>2009</v>
      </c>
      <c r="C128">
        <v>7</v>
      </c>
      <c r="D128" s="20">
        <v>19.235483870967741</v>
      </c>
      <c r="E128" s="20">
        <v>40.300000000000004</v>
      </c>
      <c r="F128" s="20">
        <v>16.600000000000001</v>
      </c>
      <c r="G128" s="21">
        <v>9.4999999999999982</v>
      </c>
      <c r="H128" s="21">
        <v>47.8</v>
      </c>
      <c r="I128" s="21">
        <v>9.9999999999999645E-2</v>
      </c>
      <c r="J128" s="21">
        <v>100.39999999999998</v>
      </c>
      <c r="K128" s="21">
        <v>0</v>
      </c>
      <c r="L128" s="21">
        <v>162.30000000000004</v>
      </c>
      <c r="M128" s="21">
        <v>0</v>
      </c>
      <c r="N128" s="21">
        <v>224.3</v>
      </c>
      <c r="O128" s="21">
        <v>0</v>
      </c>
      <c r="P128" s="21">
        <v>286.3</v>
      </c>
      <c r="Q128" s="21">
        <v>0</v>
      </c>
      <c r="R128" s="21">
        <v>348.3</v>
      </c>
      <c r="V128" s="41"/>
      <c r="W128" s="9"/>
      <c r="X128" s="9"/>
    </row>
    <row r="129" spans="1:24" x14ac:dyDescent="0.2">
      <c r="A129" s="13">
        <v>40026</v>
      </c>
      <c r="B129">
        <v>2009</v>
      </c>
      <c r="C129">
        <v>8</v>
      </c>
      <c r="D129" s="20">
        <v>21.296774193548387</v>
      </c>
      <c r="E129" s="20">
        <v>19.299999999999997</v>
      </c>
      <c r="F129" s="20">
        <v>59.500000000000007</v>
      </c>
      <c r="G129" s="21">
        <v>4.7999999999999972</v>
      </c>
      <c r="H129" s="21">
        <v>107</v>
      </c>
      <c r="I129" s="21">
        <v>0</v>
      </c>
      <c r="J129" s="21">
        <v>164.2</v>
      </c>
      <c r="K129" s="21">
        <v>0</v>
      </c>
      <c r="L129" s="21">
        <v>226.19999999999996</v>
      </c>
      <c r="M129" s="21">
        <v>0</v>
      </c>
      <c r="N129" s="21">
        <v>288.2</v>
      </c>
      <c r="O129" s="21">
        <v>0</v>
      </c>
      <c r="P129" s="21">
        <v>350.20000000000005</v>
      </c>
      <c r="Q129" s="21">
        <v>0</v>
      </c>
      <c r="R129" s="21">
        <v>412.20000000000005</v>
      </c>
      <c r="V129" s="41"/>
      <c r="W129" s="9"/>
      <c r="X129" s="9"/>
    </row>
    <row r="130" spans="1:24" x14ac:dyDescent="0.2">
      <c r="A130" s="13">
        <v>40057</v>
      </c>
      <c r="B130">
        <v>2009</v>
      </c>
      <c r="C130">
        <v>9</v>
      </c>
      <c r="D130" s="20">
        <v>17.513333333333332</v>
      </c>
      <c r="E130" s="20">
        <v>81.099999999999994</v>
      </c>
      <c r="F130" s="20">
        <v>6.4999999999999964</v>
      </c>
      <c r="G130" s="21">
        <v>40.499999999999993</v>
      </c>
      <c r="H130" s="21">
        <v>25.9</v>
      </c>
      <c r="I130" s="21">
        <v>17</v>
      </c>
      <c r="J130" s="21">
        <v>62.400000000000006</v>
      </c>
      <c r="K130" s="21">
        <v>5.8000000000000007</v>
      </c>
      <c r="L130" s="21">
        <v>111.20000000000003</v>
      </c>
      <c r="M130" s="21">
        <v>2.4000000000000004</v>
      </c>
      <c r="N130" s="21">
        <v>167.79999999999995</v>
      </c>
      <c r="O130" s="21">
        <v>0.40000000000000036</v>
      </c>
      <c r="P130" s="21">
        <v>225.79999999999995</v>
      </c>
      <c r="Q130" s="21">
        <v>0</v>
      </c>
      <c r="R130" s="21">
        <v>285.39999999999998</v>
      </c>
      <c r="V130" s="41"/>
      <c r="W130" s="9"/>
      <c r="X130" s="9"/>
    </row>
    <row r="131" spans="1:24" x14ac:dyDescent="0.2">
      <c r="A131" s="13">
        <v>40087</v>
      </c>
      <c r="B131">
        <v>2009</v>
      </c>
      <c r="C131">
        <v>10</v>
      </c>
      <c r="D131" s="20">
        <v>9.6516129032258053</v>
      </c>
      <c r="E131" s="20">
        <v>320.80000000000007</v>
      </c>
      <c r="F131" s="20">
        <v>0</v>
      </c>
      <c r="G131" s="21">
        <v>258.79999999999995</v>
      </c>
      <c r="H131" s="21">
        <v>0</v>
      </c>
      <c r="I131" s="21">
        <v>196.79999999999998</v>
      </c>
      <c r="J131" s="21">
        <v>0</v>
      </c>
      <c r="K131" s="21">
        <v>135.69999999999999</v>
      </c>
      <c r="L131" s="21">
        <v>0.89999999999999858</v>
      </c>
      <c r="M131" s="21">
        <v>82.4</v>
      </c>
      <c r="N131" s="21">
        <v>9.5999999999999979</v>
      </c>
      <c r="O131" s="21">
        <v>46.400000000000006</v>
      </c>
      <c r="P131" s="21">
        <v>35.600000000000009</v>
      </c>
      <c r="Q131" s="21">
        <v>25.599999999999998</v>
      </c>
      <c r="R131" s="21">
        <v>76.8</v>
      </c>
      <c r="V131" s="41"/>
      <c r="W131" s="9"/>
      <c r="X131" s="9"/>
    </row>
    <row r="132" spans="1:24" x14ac:dyDescent="0.2">
      <c r="A132" s="13">
        <v>40118</v>
      </c>
      <c r="B132">
        <v>2009</v>
      </c>
      <c r="C132">
        <v>11</v>
      </c>
      <c r="D132" s="20">
        <v>7.1466666666666665</v>
      </c>
      <c r="E132" s="20">
        <v>385.60000000000008</v>
      </c>
      <c r="F132" s="20">
        <v>0</v>
      </c>
      <c r="G132" s="21">
        <v>325.60000000000002</v>
      </c>
      <c r="H132" s="21">
        <v>0</v>
      </c>
      <c r="I132" s="21">
        <v>265.60000000000002</v>
      </c>
      <c r="J132" s="21">
        <v>0</v>
      </c>
      <c r="K132" s="21">
        <v>205.6</v>
      </c>
      <c r="L132" s="21">
        <v>0</v>
      </c>
      <c r="M132" s="21">
        <v>147.1</v>
      </c>
      <c r="N132" s="21">
        <v>1.5</v>
      </c>
      <c r="O132" s="21">
        <v>90.999999999999986</v>
      </c>
      <c r="P132" s="21">
        <v>5.4</v>
      </c>
      <c r="Q132" s="21">
        <v>42</v>
      </c>
      <c r="R132" s="21">
        <v>16.399999999999999</v>
      </c>
      <c r="V132" s="41"/>
      <c r="W132" s="9"/>
      <c r="X132" s="9"/>
    </row>
    <row r="133" spans="1:24" x14ac:dyDescent="0.2">
      <c r="A133" s="13">
        <v>40148</v>
      </c>
      <c r="B133">
        <v>2009</v>
      </c>
      <c r="C133">
        <v>12</v>
      </c>
      <c r="D133" s="20">
        <v>-0.71612903225806457</v>
      </c>
      <c r="E133" s="20">
        <v>642.20000000000005</v>
      </c>
      <c r="F133" s="20">
        <v>0</v>
      </c>
      <c r="G133" s="21">
        <v>580.20000000000016</v>
      </c>
      <c r="H133" s="21">
        <v>0</v>
      </c>
      <c r="I133" s="21">
        <v>518.20000000000016</v>
      </c>
      <c r="J133" s="21">
        <v>0</v>
      </c>
      <c r="K133" s="21">
        <v>456.20000000000016</v>
      </c>
      <c r="L133" s="21">
        <v>0</v>
      </c>
      <c r="M133" s="21">
        <v>394.20000000000005</v>
      </c>
      <c r="N133" s="21">
        <v>0</v>
      </c>
      <c r="O133" s="21">
        <v>332.2000000000001</v>
      </c>
      <c r="P133" s="21">
        <v>0</v>
      </c>
      <c r="Q133" s="21">
        <v>270.50000000000006</v>
      </c>
      <c r="R133" s="21">
        <v>0.30000000000000071</v>
      </c>
      <c r="V133" s="41"/>
      <c r="W133" s="9"/>
      <c r="X133" s="9"/>
    </row>
    <row r="134" spans="1:24" x14ac:dyDescent="0.2">
      <c r="A134" s="13">
        <v>40179</v>
      </c>
      <c r="B134">
        <v>2010</v>
      </c>
      <c r="C134">
        <v>1</v>
      </c>
      <c r="D134" s="20">
        <v>-3.5870967741935478</v>
      </c>
      <c r="E134" s="20">
        <v>731.2</v>
      </c>
      <c r="F134" s="20">
        <v>0</v>
      </c>
      <c r="G134" s="21">
        <v>669.2</v>
      </c>
      <c r="H134" s="21">
        <v>0</v>
      </c>
      <c r="I134" s="21">
        <v>607.20000000000005</v>
      </c>
      <c r="J134" s="21">
        <v>0</v>
      </c>
      <c r="K134" s="21">
        <v>545.20000000000005</v>
      </c>
      <c r="L134" s="21">
        <v>0</v>
      </c>
      <c r="M134" s="21">
        <v>483.20000000000005</v>
      </c>
      <c r="N134" s="21">
        <v>0</v>
      </c>
      <c r="O134" s="21">
        <v>421.2</v>
      </c>
      <c r="P134" s="21">
        <v>0</v>
      </c>
      <c r="Q134" s="21">
        <v>359.19999999999993</v>
      </c>
      <c r="R134" s="21">
        <v>0</v>
      </c>
      <c r="S134" s="41">
        <f>'Monthly Data'!E2/'Monthly Data'!F2/'Monthly Data'!BH2</f>
        <v>27.644441049369242</v>
      </c>
      <c r="T134" s="42">
        <f>'Monthly Data'!J2/'Monthly Data'!H2/'Monthly Data'!BH2</f>
        <v>102.06269667577472</v>
      </c>
      <c r="U134" s="42">
        <f>'Monthly Data'!M2/'Monthly Data'!O2/'Monthly Data'!BH2</f>
        <v>2565.6671389502126</v>
      </c>
      <c r="V134" s="41"/>
      <c r="W134" s="9"/>
      <c r="X134" s="9"/>
    </row>
    <row r="135" spans="1:24" x14ac:dyDescent="0.2">
      <c r="A135" s="13">
        <v>40210</v>
      </c>
      <c r="B135">
        <v>2010</v>
      </c>
      <c r="C135">
        <v>2</v>
      </c>
      <c r="D135" s="20">
        <v>-2.0214285714285714</v>
      </c>
      <c r="E135" s="20">
        <v>616.6</v>
      </c>
      <c r="F135" s="20">
        <v>0</v>
      </c>
      <c r="G135" s="21">
        <v>560.60000000000014</v>
      </c>
      <c r="H135" s="21">
        <v>0</v>
      </c>
      <c r="I135" s="21">
        <v>504.6</v>
      </c>
      <c r="J135" s="21">
        <v>0</v>
      </c>
      <c r="K135" s="21">
        <v>448.6</v>
      </c>
      <c r="L135" s="21">
        <v>0</v>
      </c>
      <c r="M135" s="21">
        <v>392.59999999999997</v>
      </c>
      <c r="N135" s="21">
        <v>0</v>
      </c>
      <c r="O135" s="21">
        <v>336.6</v>
      </c>
      <c r="P135" s="21">
        <v>0</v>
      </c>
      <c r="Q135" s="21">
        <v>280.59999999999997</v>
      </c>
      <c r="R135" s="21">
        <v>0</v>
      </c>
      <c r="S135" s="41">
        <f>'Monthly Data'!E3/'Monthly Data'!F3/'Monthly Data'!BH3</f>
        <v>25.244456195710594</v>
      </c>
      <c r="T135" s="41">
        <f>'Monthly Data'!J3/'Monthly Data'!H3/'Monthly Data'!BH3</f>
        <v>103.44364856742136</v>
      </c>
      <c r="U135" s="42">
        <f>'Monthly Data'!M3/'Monthly Data'!O3/'Monthly Data'!BH3</f>
        <v>2588.8357069821795</v>
      </c>
      <c r="V135" s="41"/>
      <c r="W135" s="9"/>
      <c r="X135" s="9"/>
    </row>
    <row r="136" spans="1:24" x14ac:dyDescent="0.2">
      <c r="A136" s="13">
        <v>40238</v>
      </c>
      <c r="B136">
        <v>2010</v>
      </c>
      <c r="C136">
        <v>3</v>
      </c>
      <c r="D136" s="20">
        <v>4.5032258064516126</v>
      </c>
      <c r="E136" s="20">
        <v>480.40000000000003</v>
      </c>
      <c r="F136" s="20">
        <v>0</v>
      </c>
      <c r="G136" s="21">
        <v>418.40000000000009</v>
      </c>
      <c r="H136" s="21">
        <v>0</v>
      </c>
      <c r="I136" s="21">
        <v>356.40000000000009</v>
      </c>
      <c r="J136" s="21">
        <v>0</v>
      </c>
      <c r="K136" s="21">
        <v>294.40000000000003</v>
      </c>
      <c r="L136" s="21">
        <v>0</v>
      </c>
      <c r="M136" s="21">
        <v>232.39999999999995</v>
      </c>
      <c r="N136" s="21">
        <v>0</v>
      </c>
      <c r="O136" s="21">
        <v>172.69999999999996</v>
      </c>
      <c r="P136" s="21">
        <v>2.3000000000000007</v>
      </c>
      <c r="Q136" s="21">
        <v>118.89999999999998</v>
      </c>
      <c r="R136" s="21">
        <v>10.5</v>
      </c>
      <c r="S136" s="41">
        <f>'Monthly Data'!E4/'Monthly Data'!F4/'Monthly Data'!BH4</f>
        <v>22.867800013303675</v>
      </c>
      <c r="T136" s="41">
        <f>'Monthly Data'!J4/'Monthly Data'!H4/'Monthly Data'!BH4</f>
        <v>92.171646757072807</v>
      </c>
      <c r="U136" s="42">
        <f>'Monthly Data'!M4/'Monthly Data'!O4/'Monthly Data'!BH4</f>
        <v>2496.7454467889606</v>
      </c>
      <c r="V136" s="41"/>
      <c r="W136" s="9"/>
      <c r="X136" s="9"/>
    </row>
    <row r="137" spans="1:24" x14ac:dyDescent="0.2">
      <c r="A137" s="13">
        <v>40269</v>
      </c>
      <c r="B137">
        <v>2010</v>
      </c>
      <c r="C137">
        <v>4</v>
      </c>
      <c r="D137" s="20">
        <v>9.7033333333333349</v>
      </c>
      <c r="E137" s="20">
        <v>308.89999999999998</v>
      </c>
      <c r="F137" s="20">
        <v>0</v>
      </c>
      <c r="G137" s="21">
        <v>248.9</v>
      </c>
      <c r="H137" s="21">
        <v>0</v>
      </c>
      <c r="I137" s="21">
        <v>188.90000000000003</v>
      </c>
      <c r="J137" s="21">
        <v>0</v>
      </c>
      <c r="K137" s="21">
        <v>130.30000000000001</v>
      </c>
      <c r="L137" s="21">
        <v>1.4000000000000004</v>
      </c>
      <c r="M137" s="21">
        <v>78.500000000000014</v>
      </c>
      <c r="N137" s="21">
        <v>9.6</v>
      </c>
      <c r="O137" s="21">
        <v>39.800000000000004</v>
      </c>
      <c r="P137" s="21">
        <v>30.900000000000006</v>
      </c>
      <c r="Q137" s="21">
        <v>11.4</v>
      </c>
      <c r="R137" s="21">
        <v>62.500000000000007</v>
      </c>
      <c r="S137" s="41">
        <f>'Monthly Data'!E5/'Monthly Data'!F5/'Monthly Data'!BH5</f>
        <v>21.172436263729921</v>
      </c>
      <c r="T137" s="41">
        <f>'Monthly Data'!J5/'Monthly Data'!H5/'Monthly Data'!BH5</f>
        <v>85.377166465135033</v>
      </c>
      <c r="U137" s="42">
        <f>'Monthly Data'!M5/'Monthly Data'!O5/'Monthly Data'!BH5</f>
        <v>2347.9766599597583</v>
      </c>
      <c r="V137" s="41"/>
      <c r="W137" s="9"/>
      <c r="X137" s="9"/>
    </row>
    <row r="138" spans="1:24" x14ac:dyDescent="0.2">
      <c r="A138" s="13">
        <v>40299</v>
      </c>
      <c r="B138">
        <v>2010</v>
      </c>
      <c r="C138">
        <v>5</v>
      </c>
      <c r="D138" s="20">
        <v>14.548387096774196</v>
      </c>
      <c r="E138" s="20">
        <v>178.60000000000002</v>
      </c>
      <c r="F138" s="20">
        <v>9.600000000000005</v>
      </c>
      <c r="G138" s="21">
        <v>131.80000000000001</v>
      </c>
      <c r="H138" s="21">
        <v>24.800000000000004</v>
      </c>
      <c r="I138" s="21">
        <v>91.8</v>
      </c>
      <c r="J138" s="21">
        <v>46.8</v>
      </c>
      <c r="K138" s="21">
        <v>59.900000000000006</v>
      </c>
      <c r="L138" s="21">
        <v>76.900000000000006</v>
      </c>
      <c r="M138" s="21">
        <v>36.5</v>
      </c>
      <c r="N138" s="21">
        <v>115.5</v>
      </c>
      <c r="O138" s="21">
        <v>20</v>
      </c>
      <c r="P138" s="21">
        <v>161</v>
      </c>
      <c r="Q138" s="21">
        <v>6.0000000000000009</v>
      </c>
      <c r="R138" s="21">
        <v>209</v>
      </c>
      <c r="S138" s="41">
        <f>'Monthly Data'!E6/'Monthly Data'!F6/'Monthly Data'!BH6</f>
        <v>24.933846807950303</v>
      </c>
      <c r="T138" s="41">
        <f>'Monthly Data'!J6/'Monthly Data'!H6/'Monthly Data'!BH6</f>
        <v>88.405377858853925</v>
      </c>
      <c r="U138" s="42">
        <f>'Monthly Data'!M6/'Monthly Data'!O6/'Monthly Data'!BH6</f>
        <v>2436.005376344086</v>
      </c>
      <c r="V138" s="41"/>
      <c r="W138" s="9"/>
      <c r="X138" s="9"/>
    </row>
    <row r="139" spans="1:24" x14ac:dyDescent="0.2">
      <c r="A139" s="13">
        <v>40330</v>
      </c>
      <c r="B139">
        <v>2010</v>
      </c>
      <c r="C139">
        <v>6</v>
      </c>
      <c r="D139" s="20">
        <v>19.37</v>
      </c>
      <c r="E139" s="20">
        <v>47.6</v>
      </c>
      <c r="F139" s="20">
        <v>28.699999999999996</v>
      </c>
      <c r="G139" s="21">
        <v>20.300000000000004</v>
      </c>
      <c r="H139" s="21">
        <v>61.399999999999991</v>
      </c>
      <c r="I139" s="21">
        <v>3.9000000000000004</v>
      </c>
      <c r="J139" s="21">
        <v>105</v>
      </c>
      <c r="K139" s="21">
        <v>0</v>
      </c>
      <c r="L139" s="21">
        <v>161.1</v>
      </c>
      <c r="M139" s="21">
        <v>0</v>
      </c>
      <c r="N139" s="21">
        <v>221.10000000000002</v>
      </c>
      <c r="O139" s="21">
        <v>0</v>
      </c>
      <c r="P139" s="21">
        <v>281.09999999999997</v>
      </c>
      <c r="Q139" s="21">
        <v>0</v>
      </c>
      <c r="R139" s="21">
        <v>341.09999999999997</v>
      </c>
      <c r="S139" s="41">
        <f>'Monthly Data'!E7/'Monthly Data'!F7/'Monthly Data'!BH7</f>
        <v>29.71478835475445</v>
      </c>
      <c r="T139" s="41">
        <f>'Monthly Data'!J7/'Monthly Data'!H7/'Monthly Data'!BH7</f>
        <v>96.143468649517686</v>
      </c>
      <c r="U139" s="42">
        <f>'Monthly Data'!M7/'Monthly Data'!O7/'Monthly Data'!BH7</f>
        <v>2611.6086593112673</v>
      </c>
      <c r="V139" s="41"/>
      <c r="W139" s="9"/>
      <c r="X139" s="9"/>
    </row>
    <row r="140" spans="1:24" x14ac:dyDescent="0.2">
      <c r="A140" s="13">
        <v>40360</v>
      </c>
      <c r="B140">
        <v>2010</v>
      </c>
      <c r="C140">
        <v>7</v>
      </c>
      <c r="D140" s="20">
        <v>23.412903225806449</v>
      </c>
      <c r="E140" s="20">
        <v>6.2000000000000028</v>
      </c>
      <c r="F140" s="20">
        <v>112</v>
      </c>
      <c r="G140" s="21">
        <v>0.60000000000000142</v>
      </c>
      <c r="H140" s="21">
        <v>168.40000000000003</v>
      </c>
      <c r="I140" s="21">
        <v>0</v>
      </c>
      <c r="J140" s="21">
        <v>229.8</v>
      </c>
      <c r="K140" s="21">
        <v>0</v>
      </c>
      <c r="L140" s="21">
        <v>291.7999999999999</v>
      </c>
      <c r="M140" s="21">
        <v>0</v>
      </c>
      <c r="N140" s="21">
        <v>353.7999999999999</v>
      </c>
      <c r="O140" s="21">
        <v>0</v>
      </c>
      <c r="P140" s="21">
        <v>415.7999999999999</v>
      </c>
      <c r="Q140" s="21">
        <v>0</v>
      </c>
      <c r="R140" s="21">
        <v>477.7999999999999</v>
      </c>
      <c r="S140" s="41">
        <f>'Monthly Data'!E8/'Monthly Data'!F8/'Monthly Data'!BH8</f>
        <v>34.210926586993637</v>
      </c>
      <c r="T140" s="41">
        <f>'Monthly Data'!J8/'Monthly Data'!H8/'Monthly Data'!BH8</f>
        <v>103.74286787272892</v>
      </c>
      <c r="U140" s="42">
        <f>'Monthly Data'!M8/'Monthly Data'!O8/'Monthly Data'!BH8</f>
        <v>2717.1797049764955</v>
      </c>
      <c r="V140" s="41"/>
      <c r="W140" s="9"/>
      <c r="X140" s="9"/>
    </row>
    <row r="141" spans="1:24" x14ac:dyDescent="0.2">
      <c r="A141" s="13">
        <v>40391</v>
      </c>
      <c r="B141">
        <v>2010</v>
      </c>
      <c r="C141">
        <v>8</v>
      </c>
      <c r="D141" s="20">
        <v>22.700000000000003</v>
      </c>
      <c r="E141" s="20">
        <v>6.1000000000000014</v>
      </c>
      <c r="F141" s="20">
        <v>89.800000000000011</v>
      </c>
      <c r="G141" s="21">
        <v>0</v>
      </c>
      <c r="H141" s="21">
        <v>145.69999999999996</v>
      </c>
      <c r="I141" s="21">
        <v>0</v>
      </c>
      <c r="J141" s="21">
        <v>207.7</v>
      </c>
      <c r="K141" s="21">
        <v>0</v>
      </c>
      <c r="L141" s="21">
        <v>269.7</v>
      </c>
      <c r="M141" s="21">
        <v>0</v>
      </c>
      <c r="N141" s="21">
        <v>331.7</v>
      </c>
      <c r="O141" s="21">
        <v>0</v>
      </c>
      <c r="P141" s="21">
        <v>393.70000000000005</v>
      </c>
      <c r="Q141" s="21">
        <v>0</v>
      </c>
      <c r="R141" s="21">
        <v>455.7</v>
      </c>
      <c r="S141" s="41">
        <f>'Monthly Data'!E9/'Monthly Data'!F9/'Monthly Data'!BH9</f>
        <v>31.814103854309952</v>
      </c>
      <c r="T141" s="41">
        <f>'Monthly Data'!J9/'Monthly Data'!H9/'Monthly Data'!BH9</f>
        <v>101.96580632214044</v>
      </c>
      <c r="U141" s="42">
        <f>'Monthly Data'!M9/'Monthly Data'!O9/'Monthly Data'!BH9</f>
        <v>2683.2693451418968</v>
      </c>
      <c r="V141" s="41"/>
      <c r="W141" s="9"/>
      <c r="X141" s="9"/>
    </row>
    <row r="142" spans="1:24" x14ac:dyDescent="0.2">
      <c r="A142" s="13">
        <v>40422</v>
      </c>
      <c r="B142">
        <v>2010</v>
      </c>
      <c r="C142">
        <v>9</v>
      </c>
      <c r="D142" s="20">
        <v>16.953333333333333</v>
      </c>
      <c r="E142" s="20">
        <v>113.9</v>
      </c>
      <c r="F142" s="20">
        <v>22.5</v>
      </c>
      <c r="G142" s="21">
        <v>67.499999999999986</v>
      </c>
      <c r="H142" s="21">
        <v>36.1</v>
      </c>
      <c r="I142" s="21">
        <v>28.200000000000003</v>
      </c>
      <c r="J142" s="21">
        <v>56.8</v>
      </c>
      <c r="K142" s="21">
        <v>5.7999999999999989</v>
      </c>
      <c r="L142" s="21">
        <v>94.4</v>
      </c>
      <c r="M142" s="21">
        <v>9.9999999999999645E-2</v>
      </c>
      <c r="N142" s="21">
        <v>148.70000000000002</v>
      </c>
      <c r="O142" s="21">
        <v>0</v>
      </c>
      <c r="P142" s="21">
        <v>208.60000000000002</v>
      </c>
      <c r="Q142" s="21">
        <v>0</v>
      </c>
      <c r="R142" s="21">
        <v>268.59999999999997</v>
      </c>
      <c r="S142" s="41">
        <f>'Monthly Data'!E10/'Monthly Data'!F10/'Monthly Data'!BH10</f>
        <v>26.308931021221149</v>
      </c>
      <c r="T142" s="41">
        <f>'Monthly Data'!J10/'Monthly Data'!H10/'Monthly Data'!BH10</f>
        <v>89.697202703607033</v>
      </c>
      <c r="U142" s="42">
        <f>'Monthly Data'!M10/'Monthly Data'!O10/'Monthly Data'!BH10</f>
        <v>2452.4984333333332</v>
      </c>
      <c r="V142" s="41"/>
      <c r="W142" s="9"/>
      <c r="X142" s="9"/>
    </row>
    <row r="143" spans="1:24" x14ac:dyDescent="0.2">
      <c r="A143" s="13">
        <v>40452</v>
      </c>
      <c r="B143">
        <v>2010</v>
      </c>
      <c r="C143">
        <v>10</v>
      </c>
      <c r="D143" s="20">
        <v>11.558064516129031</v>
      </c>
      <c r="E143" s="20">
        <v>261.7</v>
      </c>
      <c r="F143" s="20">
        <v>0</v>
      </c>
      <c r="G143" s="21">
        <v>199.9</v>
      </c>
      <c r="H143" s="21">
        <v>0.19999999999999929</v>
      </c>
      <c r="I143" s="21">
        <v>141.1</v>
      </c>
      <c r="J143" s="21">
        <v>3.4000000000000021</v>
      </c>
      <c r="K143" s="21">
        <v>89.199999999999989</v>
      </c>
      <c r="L143" s="21">
        <v>13.500000000000002</v>
      </c>
      <c r="M143" s="21">
        <v>44.2</v>
      </c>
      <c r="N143" s="21">
        <v>30.5</v>
      </c>
      <c r="O143" s="21">
        <v>16</v>
      </c>
      <c r="P143" s="21">
        <v>64.3</v>
      </c>
      <c r="Q143" s="21">
        <v>5.8999999999999995</v>
      </c>
      <c r="R143" s="21">
        <v>116.20000000000002</v>
      </c>
      <c r="S143" s="41">
        <f>'Monthly Data'!E11/'Monthly Data'!F11/'Monthly Data'!BH11</f>
        <v>22.944654394530652</v>
      </c>
      <c r="T143" s="41">
        <f>'Monthly Data'!J11/'Monthly Data'!H11/'Monthly Data'!BH11</f>
        <v>85.114175803537307</v>
      </c>
      <c r="U143" s="42">
        <f>'Monthly Data'!M11/'Monthly Data'!O11/'Monthly Data'!BH11</f>
        <v>2278.757230808696</v>
      </c>
      <c r="V143" s="41"/>
      <c r="W143" s="9"/>
      <c r="X143" s="9"/>
    </row>
    <row r="144" spans="1:24" x14ac:dyDescent="0.2">
      <c r="A144" s="13">
        <v>40483</v>
      </c>
      <c r="B144">
        <v>2010</v>
      </c>
      <c r="C144">
        <v>11</v>
      </c>
      <c r="D144" s="20">
        <v>5.2633333333333336</v>
      </c>
      <c r="E144" s="20">
        <v>442.09999999999997</v>
      </c>
      <c r="F144" s="20">
        <v>0</v>
      </c>
      <c r="G144" s="21">
        <v>382.09999999999997</v>
      </c>
      <c r="H144" s="21">
        <v>0</v>
      </c>
      <c r="I144" s="21">
        <v>322.09999999999997</v>
      </c>
      <c r="J144" s="21">
        <v>0</v>
      </c>
      <c r="K144" s="21">
        <v>262.10000000000002</v>
      </c>
      <c r="L144" s="21">
        <v>0</v>
      </c>
      <c r="M144" s="21">
        <v>202.7</v>
      </c>
      <c r="N144" s="21">
        <v>0.59999999999999964</v>
      </c>
      <c r="O144" s="21">
        <v>144.99999999999997</v>
      </c>
      <c r="P144" s="21">
        <v>2.9000000000000004</v>
      </c>
      <c r="Q144" s="21">
        <v>91</v>
      </c>
      <c r="R144" s="21">
        <v>8.9</v>
      </c>
      <c r="S144" s="41">
        <f>'Monthly Data'!E12/'Monthly Data'!F12/'Monthly Data'!BH12</f>
        <v>22.819018717834094</v>
      </c>
      <c r="T144" s="41">
        <f>'Monthly Data'!J12/'Monthly Data'!H12/'Monthly Data'!BH12</f>
        <v>90.07946778153827</v>
      </c>
      <c r="U144" s="42">
        <f>'Monthly Data'!M12/'Monthly Data'!O12/'Monthly Data'!BH12</f>
        <v>2371.9136378682551</v>
      </c>
      <c r="V144" s="41"/>
      <c r="W144" s="9"/>
      <c r="X144" s="9"/>
    </row>
    <row r="145" spans="1:24" x14ac:dyDescent="0.2">
      <c r="A145" s="13">
        <v>40513</v>
      </c>
      <c r="B145">
        <v>2010</v>
      </c>
      <c r="C145">
        <v>12</v>
      </c>
      <c r="D145" s="20">
        <v>-2.4387096774193551</v>
      </c>
      <c r="E145" s="20">
        <v>695.6</v>
      </c>
      <c r="F145" s="20">
        <v>0</v>
      </c>
      <c r="G145" s="21">
        <v>633.6</v>
      </c>
      <c r="H145" s="21">
        <v>0</v>
      </c>
      <c r="I145" s="21">
        <v>571.6</v>
      </c>
      <c r="J145" s="21">
        <v>0</v>
      </c>
      <c r="K145" s="21">
        <v>509.6</v>
      </c>
      <c r="L145" s="21">
        <v>0</v>
      </c>
      <c r="M145" s="21">
        <v>447.59999999999997</v>
      </c>
      <c r="N145" s="21">
        <v>0</v>
      </c>
      <c r="O145" s="21">
        <v>385.59999999999997</v>
      </c>
      <c r="P145" s="21">
        <v>0</v>
      </c>
      <c r="Q145" s="21">
        <v>323.89999999999998</v>
      </c>
      <c r="R145" s="21">
        <v>0.30000000000000071</v>
      </c>
      <c r="S145" s="41">
        <f>'Monthly Data'!E13/'Monthly Data'!F13/'Monthly Data'!BH13</f>
        <v>26.145607388335659</v>
      </c>
      <c r="T145" s="41">
        <f>'Monthly Data'!J13/'Monthly Data'!H13/'Monthly Data'!BH13</f>
        <v>96.993133311127622</v>
      </c>
      <c r="U145" s="42">
        <f>'Monthly Data'!M13/'Monthly Data'!O13/'Monthly Data'!BH13</f>
        <v>2384.7852752921699</v>
      </c>
      <c r="V145" s="41"/>
      <c r="W145" s="9"/>
      <c r="X145" s="9"/>
    </row>
    <row r="146" spans="1:24" x14ac:dyDescent="0.2">
      <c r="A146" s="13">
        <v>40544</v>
      </c>
      <c r="B146">
        <v>2011</v>
      </c>
      <c r="C146">
        <v>1</v>
      </c>
      <c r="D146" s="20">
        <v>-5.4419354838709673</v>
      </c>
      <c r="E146" s="20">
        <v>788.69999999999993</v>
      </c>
      <c r="F146" s="20">
        <v>0</v>
      </c>
      <c r="G146" s="21">
        <v>726.69999999999993</v>
      </c>
      <c r="H146" s="21">
        <v>0</v>
      </c>
      <c r="I146" s="21">
        <v>664.69999999999993</v>
      </c>
      <c r="J146" s="21">
        <v>0</v>
      </c>
      <c r="K146" s="21">
        <v>602.69999999999993</v>
      </c>
      <c r="L146" s="21">
        <v>0</v>
      </c>
      <c r="M146" s="21">
        <v>540.69999999999993</v>
      </c>
      <c r="N146" s="21">
        <v>0</v>
      </c>
      <c r="O146" s="21">
        <v>478.69999999999993</v>
      </c>
      <c r="P146" s="21">
        <v>0</v>
      </c>
      <c r="Q146" s="21">
        <v>416.69999999999993</v>
      </c>
      <c r="R146" s="21">
        <v>0</v>
      </c>
      <c r="S146" s="41">
        <f>'Monthly Data'!E14/'Monthly Data'!F14/'Monthly Data'!BH14</f>
        <v>27.377763328751993</v>
      </c>
      <c r="T146" s="41">
        <f>'Monthly Data'!J14/'Monthly Data'!H14/'Monthly Data'!BH14</f>
        <v>102.27390475997917</v>
      </c>
      <c r="U146" s="42">
        <f>'Monthly Data'!M14/'Monthly Data'!O14/'Monthly Data'!BH14</f>
        <v>2511.7438972787304</v>
      </c>
      <c r="V146" s="41"/>
      <c r="W146" s="9"/>
      <c r="X146" s="9"/>
    </row>
    <row r="147" spans="1:24" x14ac:dyDescent="0.2">
      <c r="A147" s="13">
        <v>40575</v>
      </c>
      <c r="B147">
        <v>2011</v>
      </c>
      <c r="C147">
        <v>2</v>
      </c>
      <c r="D147" s="20">
        <v>-3.6142857142857139</v>
      </c>
      <c r="E147" s="20">
        <v>661.20000000000016</v>
      </c>
      <c r="F147" s="20">
        <v>0</v>
      </c>
      <c r="G147" s="21">
        <v>605.20000000000016</v>
      </c>
      <c r="H147" s="21">
        <v>0</v>
      </c>
      <c r="I147" s="21">
        <v>549.20000000000016</v>
      </c>
      <c r="J147" s="21">
        <v>0</v>
      </c>
      <c r="K147" s="21">
        <v>493.20000000000005</v>
      </c>
      <c r="L147" s="21">
        <v>0</v>
      </c>
      <c r="M147" s="21">
        <v>437.20000000000005</v>
      </c>
      <c r="N147" s="21">
        <v>0</v>
      </c>
      <c r="O147" s="21">
        <v>381.20000000000005</v>
      </c>
      <c r="P147" s="21">
        <v>0</v>
      </c>
      <c r="Q147" s="21">
        <v>325.20000000000005</v>
      </c>
      <c r="R147" s="21">
        <v>0</v>
      </c>
      <c r="S147" s="41">
        <f>'Monthly Data'!E15/'Monthly Data'!F15/'Monthly Data'!BH15</f>
        <v>25.568548392245958</v>
      </c>
      <c r="T147" s="41">
        <f>'Monthly Data'!J15/'Monthly Data'!H15/'Monthly Data'!BH15</f>
        <v>102.14667725161372</v>
      </c>
      <c r="U147" s="42">
        <f>'Monthly Data'!M15/'Monthly Data'!O15/'Monthly Data'!BH15</f>
        <v>2624.2548652130827</v>
      </c>
      <c r="V147" s="41"/>
      <c r="W147" s="9"/>
      <c r="X147" s="9"/>
    </row>
    <row r="148" spans="1:24" x14ac:dyDescent="0.2">
      <c r="A148" s="13">
        <v>40603</v>
      </c>
      <c r="B148">
        <v>2011</v>
      </c>
      <c r="C148">
        <v>3</v>
      </c>
      <c r="D148" s="20">
        <v>0.40322580645161288</v>
      </c>
      <c r="E148" s="20">
        <v>607.50000000000011</v>
      </c>
      <c r="F148" s="20">
        <v>0</v>
      </c>
      <c r="G148" s="21">
        <v>545.50000000000011</v>
      </c>
      <c r="H148" s="21">
        <v>0</v>
      </c>
      <c r="I148" s="21">
        <v>483.50000000000006</v>
      </c>
      <c r="J148" s="21">
        <v>0</v>
      </c>
      <c r="K148" s="21">
        <v>421.50000000000006</v>
      </c>
      <c r="L148" s="21">
        <v>0</v>
      </c>
      <c r="M148" s="21">
        <v>359.50000000000006</v>
      </c>
      <c r="N148" s="21">
        <v>0</v>
      </c>
      <c r="O148" s="21">
        <v>297.50000000000006</v>
      </c>
      <c r="P148" s="21">
        <v>0</v>
      </c>
      <c r="Q148" s="21">
        <v>237.79999999999993</v>
      </c>
      <c r="R148" s="21">
        <v>2.2999999999999989</v>
      </c>
      <c r="S148" s="41">
        <f>'Monthly Data'!E16/'Monthly Data'!F16/'Monthly Data'!BH16</f>
        <v>23.521476507639047</v>
      </c>
      <c r="T148" s="41">
        <f>'Monthly Data'!J16/'Monthly Data'!H16/'Monthly Data'!BH16</f>
        <v>96.144916152724576</v>
      </c>
      <c r="U148" s="42">
        <f>'Monthly Data'!M16/'Monthly Data'!O16/'Monthly Data'!BH16</f>
        <v>2614.6910637177202</v>
      </c>
      <c r="V148" s="41"/>
      <c r="W148" s="9"/>
      <c r="X148" s="9"/>
    </row>
    <row r="149" spans="1:24" x14ac:dyDescent="0.2">
      <c r="A149" s="13">
        <v>40634</v>
      </c>
      <c r="B149">
        <v>2011</v>
      </c>
      <c r="C149">
        <v>4</v>
      </c>
      <c r="D149" s="20">
        <v>6.1433333333333335</v>
      </c>
      <c r="E149" s="20">
        <v>415.70000000000005</v>
      </c>
      <c r="F149" s="20">
        <v>0</v>
      </c>
      <c r="G149" s="21">
        <v>355.7</v>
      </c>
      <c r="H149" s="21">
        <v>0</v>
      </c>
      <c r="I149" s="21">
        <v>295.7</v>
      </c>
      <c r="J149" s="21">
        <v>0</v>
      </c>
      <c r="K149" s="21">
        <v>235.69999999999996</v>
      </c>
      <c r="L149" s="21">
        <v>0</v>
      </c>
      <c r="M149" s="21">
        <v>177.5</v>
      </c>
      <c r="N149" s="21">
        <v>1.8000000000000007</v>
      </c>
      <c r="O149" s="21">
        <v>125.80000000000001</v>
      </c>
      <c r="P149" s="21">
        <v>10.100000000000001</v>
      </c>
      <c r="Q149" s="21">
        <v>75.8</v>
      </c>
      <c r="R149" s="21">
        <v>20.100000000000001</v>
      </c>
      <c r="S149" s="41">
        <f>'Monthly Data'!E17/'Monthly Data'!F17/'Monthly Data'!BH17</f>
        <v>22.004034322362564</v>
      </c>
      <c r="T149" s="41">
        <f>'Monthly Data'!J17/'Monthly Data'!H17/'Monthly Data'!BH17</f>
        <v>88.617707865859998</v>
      </c>
      <c r="U149" s="42">
        <f>'Monthly Data'!M17/'Monthly Data'!O17/'Monthly Data'!BH17</f>
        <v>2434.6861256043908</v>
      </c>
      <c r="V149" s="41"/>
      <c r="W149" s="9"/>
      <c r="X149" s="9"/>
    </row>
    <row r="150" spans="1:24" x14ac:dyDescent="0.2">
      <c r="A150" s="13">
        <v>40664</v>
      </c>
      <c r="B150">
        <v>2011</v>
      </c>
      <c r="C150">
        <v>5</v>
      </c>
      <c r="D150" s="20">
        <v>11.96774193548387</v>
      </c>
      <c r="E150" s="20">
        <v>251.70000000000002</v>
      </c>
      <c r="F150" s="20">
        <v>2.6999999999999993</v>
      </c>
      <c r="G150" s="21">
        <v>191.7</v>
      </c>
      <c r="H150" s="21">
        <v>4.6999999999999993</v>
      </c>
      <c r="I150" s="21">
        <v>134.79999999999998</v>
      </c>
      <c r="J150" s="21">
        <v>9.8000000000000007</v>
      </c>
      <c r="K150" s="21">
        <v>85.7</v>
      </c>
      <c r="L150" s="21">
        <v>22.700000000000003</v>
      </c>
      <c r="M150" s="21">
        <v>42.399999999999991</v>
      </c>
      <c r="N150" s="21">
        <v>41.399999999999991</v>
      </c>
      <c r="O150" s="21">
        <v>12.799999999999999</v>
      </c>
      <c r="P150" s="21">
        <v>73.8</v>
      </c>
      <c r="Q150" s="21">
        <v>3.3</v>
      </c>
      <c r="R150" s="21">
        <v>126.30000000000001</v>
      </c>
      <c r="S150" s="41">
        <f>'Monthly Data'!E18/'Monthly Data'!F18/'Monthly Data'!BH18</f>
        <v>23.481150138622279</v>
      </c>
      <c r="T150" s="41">
        <f>'Monthly Data'!J18/'Monthly Data'!H18/'Monthly Data'!BH18</f>
        <v>86.564823177380873</v>
      </c>
      <c r="U150" s="42">
        <f>'Monthly Data'!M18/'Monthly Data'!O18/'Monthly Data'!BH18</f>
        <v>2439.4811475188585</v>
      </c>
      <c r="V150" s="41"/>
      <c r="W150" s="9"/>
      <c r="X150" s="9"/>
    </row>
    <row r="151" spans="1:24" x14ac:dyDescent="0.2">
      <c r="A151" s="13">
        <v>40695</v>
      </c>
      <c r="B151">
        <v>2011</v>
      </c>
      <c r="C151">
        <v>6</v>
      </c>
      <c r="D151" s="20">
        <v>18.653333333333332</v>
      </c>
      <c r="E151" s="20">
        <v>53.199999999999989</v>
      </c>
      <c r="F151" s="20">
        <v>12.799999999999997</v>
      </c>
      <c r="G151" s="21">
        <v>22.4</v>
      </c>
      <c r="H151" s="21">
        <v>42</v>
      </c>
      <c r="I151" s="21">
        <v>6.8000000000000025</v>
      </c>
      <c r="J151" s="21">
        <v>86.4</v>
      </c>
      <c r="K151" s="21">
        <v>0.30000000000000071</v>
      </c>
      <c r="L151" s="21">
        <v>139.9</v>
      </c>
      <c r="M151" s="21">
        <v>0</v>
      </c>
      <c r="N151" s="21">
        <v>199.60000000000002</v>
      </c>
      <c r="O151" s="21">
        <v>0</v>
      </c>
      <c r="P151" s="21">
        <v>259.60000000000002</v>
      </c>
      <c r="Q151" s="21">
        <v>0</v>
      </c>
      <c r="R151" s="21">
        <v>319.60000000000002</v>
      </c>
      <c r="S151" s="41">
        <f>'Monthly Data'!E19/'Monthly Data'!F19/'Monthly Data'!BH19</f>
        <v>28.367000299824667</v>
      </c>
      <c r="T151" s="41">
        <f>'Monthly Data'!J19/'Monthly Data'!H19/'Monthly Data'!BH19</f>
        <v>95.026815787334016</v>
      </c>
      <c r="U151" s="42">
        <f>'Monthly Data'!M19/'Monthly Data'!O19/'Monthly Data'!BH19</f>
        <v>2609.7358068618983</v>
      </c>
      <c r="V151" s="41"/>
      <c r="W151" s="9"/>
      <c r="X151" s="9"/>
    </row>
    <row r="152" spans="1:24" x14ac:dyDescent="0.2">
      <c r="A152" s="13">
        <v>40725</v>
      </c>
      <c r="B152">
        <v>2011</v>
      </c>
      <c r="C152">
        <v>7</v>
      </c>
      <c r="D152" s="20">
        <v>24.125806451612902</v>
      </c>
      <c r="E152" s="20">
        <v>2.5999999999999979</v>
      </c>
      <c r="F152" s="20">
        <v>130.49999999999997</v>
      </c>
      <c r="G152" s="21">
        <v>0</v>
      </c>
      <c r="H152" s="21">
        <v>189.90000000000003</v>
      </c>
      <c r="I152" s="21">
        <v>0</v>
      </c>
      <c r="J152" s="21">
        <v>251.9</v>
      </c>
      <c r="K152" s="21">
        <v>0</v>
      </c>
      <c r="L152" s="21">
        <v>313.90000000000003</v>
      </c>
      <c r="M152" s="21">
        <v>0</v>
      </c>
      <c r="N152" s="21">
        <v>375.90000000000003</v>
      </c>
      <c r="O152" s="21">
        <v>0</v>
      </c>
      <c r="P152" s="21">
        <v>437.90000000000003</v>
      </c>
      <c r="Q152" s="21">
        <v>0</v>
      </c>
      <c r="R152" s="21">
        <v>499.90000000000003</v>
      </c>
      <c r="S152" s="41">
        <f>'Monthly Data'!E20/'Monthly Data'!F20/'Monthly Data'!BH20</f>
        <v>34.022566298769441</v>
      </c>
      <c r="T152" s="41">
        <f>'Monthly Data'!J20/'Monthly Data'!H20/'Monthly Data'!BH20</f>
        <v>105.14117546296238</v>
      </c>
      <c r="U152" s="42">
        <f>'Monthly Data'!M20/'Monthly Data'!O20/'Monthly Data'!BH20</f>
        <v>2777.9188164200796</v>
      </c>
      <c r="V152" s="41"/>
      <c r="W152" s="9"/>
      <c r="X152" s="9"/>
    </row>
    <row r="153" spans="1:24" x14ac:dyDescent="0.2">
      <c r="A153" s="13">
        <v>40756</v>
      </c>
      <c r="B153">
        <v>2011</v>
      </c>
      <c r="C153">
        <v>8</v>
      </c>
      <c r="D153" s="20">
        <v>21.819354838709678</v>
      </c>
      <c r="E153" s="20">
        <v>7.0999999999999979</v>
      </c>
      <c r="F153" s="20">
        <v>63.5</v>
      </c>
      <c r="G153" s="21">
        <v>0</v>
      </c>
      <c r="H153" s="21">
        <v>118.4</v>
      </c>
      <c r="I153" s="21">
        <v>0</v>
      </c>
      <c r="J153" s="21">
        <v>180.40000000000003</v>
      </c>
      <c r="K153" s="21">
        <v>0</v>
      </c>
      <c r="L153" s="21">
        <v>242.40000000000003</v>
      </c>
      <c r="M153" s="21">
        <v>0</v>
      </c>
      <c r="N153" s="21">
        <v>304.39999999999998</v>
      </c>
      <c r="O153" s="21">
        <v>0</v>
      </c>
      <c r="P153" s="21">
        <v>366.40000000000003</v>
      </c>
      <c r="Q153" s="21">
        <v>0</v>
      </c>
      <c r="R153" s="21">
        <v>428.4</v>
      </c>
      <c r="S153" s="41">
        <f>'Monthly Data'!E21/'Monthly Data'!F21/'Monthly Data'!BH21</f>
        <v>30.944764265866571</v>
      </c>
      <c r="T153" s="41">
        <f>'Monthly Data'!J21/'Monthly Data'!H21/'Monthly Data'!BH21</f>
        <v>100.55400538122669</v>
      </c>
      <c r="U153" s="42">
        <f>'Monthly Data'!M21/'Monthly Data'!O21/'Monthly Data'!BH21</f>
        <v>2697.4386864689754</v>
      </c>
      <c r="V153" s="41"/>
      <c r="W153" s="9"/>
      <c r="X153" s="9"/>
    </row>
    <row r="154" spans="1:24" x14ac:dyDescent="0.2">
      <c r="A154" s="13">
        <v>40787</v>
      </c>
      <c r="B154">
        <v>2011</v>
      </c>
      <c r="C154">
        <v>9</v>
      </c>
      <c r="D154" s="20">
        <v>17.616666666666667</v>
      </c>
      <c r="E154" s="20">
        <v>83.1</v>
      </c>
      <c r="F154" s="20">
        <v>11.600000000000001</v>
      </c>
      <c r="G154" s="21">
        <v>41.600000000000016</v>
      </c>
      <c r="H154" s="21">
        <v>30.1</v>
      </c>
      <c r="I154" s="21">
        <v>16.5</v>
      </c>
      <c r="J154" s="21">
        <v>65</v>
      </c>
      <c r="K154" s="21">
        <v>5.6999999999999993</v>
      </c>
      <c r="L154" s="21">
        <v>114.19999999999996</v>
      </c>
      <c r="M154" s="21">
        <v>0.40000000000000036</v>
      </c>
      <c r="N154" s="21">
        <v>168.9</v>
      </c>
      <c r="O154" s="21">
        <v>0</v>
      </c>
      <c r="P154" s="21">
        <v>228.5</v>
      </c>
      <c r="Q154" s="21">
        <v>0</v>
      </c>
      <c r="R154" s="21">
        <v>288.5</v>
      </c>
      <c r="S154" s="41">
        <f>'Monthly Data'!E22/'Monthly Data'!F22/'Monthly Data'!BH22</f>
        <v>25.24597655671035</v>
      </c>
      <c r="T154" s="41">
        <f>'Monthly Data'!J22/'Monthly Data'!H22/'Monthly Data'!BH22</f>
        <v>88.653985422804922</v>
      </c>
      <c r="U154" s="42">
        <f>'Monthly Data'!M22/'Monthly Data'!O22/'Monthly Data'!BH22</f>
        <v>2523.2027470450234</v>
      </c>
      <c r="V154" s="41"/>
      <c r="W154" s="9"/>
      <c r="X154" s="9"/>
    </row>
    <row r="155" spans="1:24" x14ac:dyDescent="0.2">
      <c r="A155" s="13">
        <v>40817</v>
      </c>
      <c r="B155">
        <v>2011</v>
      </c>
      <c r="C155">
        <v>10</v>
      </c>
      <c r="D155" s="20">
        <v>11.587096774193549</v>
      </c>
      <c r="E155" s="20">
        <v>261.7</v>
      </c>
      <c r="F155" s="20">
        <v>0.89999999999999858</v>
      </c>
      <c r="G155" s="21">
        <v>203.49999999999997</v>
      </c>
      <c r="H155" s="21">
        <v>4.6999999999999993</v>
      </c>
      <c r="I155" s="21">
        <v>148.4</v>
      </c>
      <c r="J155" s="21">
        <v>11.599999999999998</v>
      </c>
      <c r="K155" s="21">
        <v>102.2</v>
      </c>
      <c r="L155" s="21">
        <v>27.4</v>
      </c>
      <c r="M155" s="21">
        <v>61.1</v>
      </c>
      <c r="N155" s="21">
        <v>48.300000000000004</v>
      </c>
      <c r="O155" s="21">
        <v>30.6</v>
      </c>
      <c r="P155" s="21">
        <v>79.800000000000011</v>
      </c>
      <c r="Q155" s="21">
        <v>13.2</v>
      </c>
      <c r="R155" s="21">
        <v>124.40000000000002</v>
      </c>
      <c r="S155" s="41">
        <f>'Monthly Data'!E23/'Monthly Data'!F23/'Monthly Data'!BH23</f>
        <v>23.090560169345522</v>
      </c>
      <c r="T155" s="41">
        <f>'Monthly Data'!J23/'Monthly Data'!H23/'Monthly Data'!BH23</f>
        <v>83.965999006948209</v>
      </c>
      <c r="U155" s="42">
        <f>'Monthly Data'!M23/'Monthly Data'!O23/'Monthly Data'!BH23</f>
        <v>2367.0504411370425</v>
      </c>
      <c r="V155" s="41"/>
      <c r="W155" s="9"/>
      <c r="X155" s="9"/>
    </row>
    <row r="156" spans="1:24" x14ac:dyDescent="0.2">
      <c r="A156" s="13">
        <v>40848</v>
      </c>
      <c r="B156">
        <v>2011</v>
      </c>
      <c r="C156">
        <v>11</v>
      </c>
      <c r="D156" s="20">
        <v>8.0533333333333328</v>
      </c>
      <c r="E156" s="20">
        <v>358.40000000000003</v>
      </c>
      <c r="F156" s="20">
        <v>0</v>
      </c>
      <c r="G156" s="21">
        <v>298.39999999999998</v>
      </c>
      <c r="H156" s="21">
        <v>0</v>
      </c>
      <c r="I156" s="21">
        <v>238.39999999999998</v>
      </c>
      <c r="J156" s="21">
        <v>0</v>
      </c>
      <c r="K156" s="21">
        <v>179.4</v>
      </c>
      <c r="L156" s="21">
        <v>0.99999999999999822</v>
      </c>
      <c r="M156" s="21">
        <v>127.09999999999998</v>
      </c>
      <c r="N156" s="21">
        <v>8.6999999999999975</v>
      </c>
      <c r="O156" s="21">
        <v>81.999999999999986</v>
      </c>
      <c r="P156" s="21">
        <v>23.599999999999998</v>
      </c>
      <c r="Q156" s="21">
        <v>49.999999999999993</v>
      </c>
      <c r="R156" s="21">
        <v>51.599999999999994</v>
      </c>
      <c r="S156" s="41">
        <f>'Monthly Data'!E24/'Monthly Data'!F24/'Monthly Data'!BH24</f>
        <v>22.653725613592769</v>
      </c>
      <c r="T156" s="41">
        <f>'Monthly Data'!J24/'Monthly Data'!H24/'Monthly Data'!BH24</f>
        <v>88.39489349822297</v>
      </c>
      <c r="U156" s="42">
        <f>'Monthly Data'!M24/'Monthly Data'!O24/'Monthly Data'!BH24</f>
        <v>2390.3555698879613</v>
      </c>
      <c r="V156" s="41"/>
      <c r="W156" s="9"/>
      <c r="X156" s="9"/>
    </row>
    <row r="157" spans="1:24" x14ac:dyDescent="0.2">
      <c r="A157" s="13">
        <v>40878</v>
      </c>
      <c r="B157">
        <v>2011</v>
      </c>
      <c r="C157">
        <v>12</v>
      </c>
      <c r="D157" s="20">
        <v>2.4741935483870963</v>
      </c>
      <c r="E157" s="20">
        <v>543.29999999999995</v>
      </c>
      <c r="F157" s="20">
        <v>0</v>
      </c>
      <c r="G157" s="21">
        <v>481.2999999999999</v>
      </c>
      <c r="H157" s="21">
        <v>0</v>
      </c>
      <c r="I157" s="21">
        <v>419.29999999999995</v>
      </c>
      <c r="J157" s="21">
        <v>0</v>
      </c>
      <c r="K157" s="21">
        <v>357.29999999999995</v>
      </c>
      <c r="L157" s="21">
        <v>0</v>
      </c>
      <c r="M157" s="21">
        <v>295.3</v>
      </c>
      <c r="N157" s="21">
        <v>0</v>
      </c>
      <c r="O157" s="21">
        <v>233.4</v>
      </c>
      <c r="P157" s="21">
        <v>9.9999999999999645E-2</v>
      </c>
      <c r="Q157" s="21">
        <v>173.9</v>
      </c>
      <c r="R157" s="21">
        <v>2.5999999999999996</v>
      </c>
      <c r="S157" s="41">
        <f>'Monthly Data'!E25/'Monthly Data'!F25/'Monthly Data'!BH25</f>
        <v>24.055467439176603</v>
      </c>
      <c r="T157" s="41">
        <f>'Monthly Data'!J25/'Monthly Data'!H25/'Monthly Data'!BH25</f>
        <v>93.332481188170632</v>
      </c>
      <c r="U157" s="42">
        <f>'Monthly Data'!M25/'Monthly Data'!O25/'Monthly Data'!BH25</f>
        <v>2344.4603045151271</v>
      </c>
      <c r="V157" s="41"/>
      <c r="W157" s="9"/>
      <c r="X157" s="9"/>
    </row>
    <row r="158" spans="1:24" x14ac:dyDescent="0.2">
      <c r="A158" s="13">
        <v>40909</v>
      </c>
      <c r="B158">
        <v>2012</v>
      </c>
      <c r="C158">
        <v>1</v>
      </c>
      <c r="D158" s="20">
        <v>-0.34516129032258075</v>
      </c>
      <c r="E158" s="20">
        <v>630.70000000000005</v>
      </c>
      <c r="F158" s="20">
        <v>0</v>
      </c>
      <c r="G158" s="21">
        <v>568.69999999999982</v>
      </c>
      <c r="H158" s="21">
        <v>0</v>
      </c>
      <c r="I158" s="21">
        <v>506.70000000000005</v>
      </c>
      <c r="J158" s="21">
        <v>0</v>
      </c>
      <c r="K158" s="21">
        <v>444.70000000000005</v>
      </c>
      <c r="L158" s="21">
        <v>0</v>
      </c>
      <c r="M158" s="21">
        <v>382.7000000000001</v>
      </c>
      <c r="N158" s="21">
        <v>0</v>
      </c>
      <c r="O158" s="21">
        <v>320.70000000000005</v>
      </c>
      <c r="P158" s="21">
        <v>0</v>
      </c>
      <c r="Q158" s="21">
        <v>258.7</v>
      </c>
      <c r="R158" s="21">
        <v>0</v>
      </c>
      <c r="S158" s="41">
        <f>'Monthly Data'!E26/'Monthly Data'!F26/'Monthly Data'!BH26</f>
        <v>25.80309725728376</v>
      </c>
      <c r="T158" s="41">
        <f>'Monthly Data'!J26/'Monthly Data'!H26/'Monthly Data'!BH26</f>
        <v>97.587607521572878</v>
      </c>
      <c r="U158" s="42">
        <f>'Monthly Data'!M26/'Monthly Data'!O26/'Monthly Data'!BH26</f>
        <v>2521.7432297902856</v>
      </c>
      <c r="V158" s="41"/>
      <c r="W158" s="9"/>
      <c r="X158" s="9"/>
    </row>
    <row r="159" spans="1:24" x14ac:dyDescent="0.2">
      <c r="A159" s="13">
        <v>40940</v>
      </c>
      <c r="B159">
        <v>2012</v>
      </c>
      <c r="C159">
        <v>2</v>
      </c>
      <c r="D159" s="20">
        <v>0.84827586206896544</v>
      </c>
      <c r="E159" s="20">
        <v>555.39999999999986</v>
      </c>
      <c r="F159" s="20">
        <v>0</v>
      </c>
      <c r="G159" s="21">
        <v>497.39999999999992</v>
      </c>
      <c r="H159" s="21">
        <v>0</v>
      </c>
      <c r="I159" s="21">
        <v>439.4</v>
      </c>
      <c r="J159" s="21">
        <v>0</v>
      </c>
      <c r="K159" s="21">
        <v>381.4</v>
      </c>
      <c r="L159" s="21">
        <v>0</v>
      </c>
      <c r="M159" s="21">
        <v>323.39999999999998</v>
      </c>
      <c r="N159" s="21">
        <v>0</v>
      </c>
      <c r="O159" s="21">
        <v>265.40000000000003</v>
      </c>
      <c r="P159" s="21">
        <v>0</v>
      </c>
      <c r="Q159" s="21">
        <v>207.40000000000006</v>
      </c>
      <c r="R159" s="21">
        <v>0</v>
      </c>
      <c r="S159" s="41">
        <f>'Monthly Data'!E27/'Monthly Data'!F27/'Monthly Data'!BH27</f>
        <v>23.649929611081212</v>
      </c>
      <c r="T159" s="41">
        <f>'Monthly Data'!J27/'Monthly Data'!H27/'Monthly Data'!BH27</f>
        <v>97.159576290882057</v>
      </c>
      <c r="U159" s="42">
        <f>'Monthly Data'!M27/'Monthly Data'!O27/'Monthly Data'!BH27</f>
        <v>2526.8517055278066</v>
      </c>
      <c r="V159" s="41"/>
      <c r="W159" s="9"/>
      <c r="X159" s="9"/>
    </row>
    <row r="160" spans="1:24" x14ac:dyDescent="0.2">
      <c r="A160" s="13">
        <v>40969</v>
      </c>
      <c r="B160">
        <v>2012</v>
      </c>
      <c r="C160">
        <v>3</v>
      </c>
      <c r="D160" s="20">
        <v>6.112903225806452</v>
      </c>
      <c r="E160" s="20">
        <v>430.49999999999994</v>
      </c>
      <c r="F160" s="20">
        <v>0</v>
      </c>
      <c r="G160" s="21">
        <v>368.49999999999994</v>
      </c>
      <c r="H160" s="21">
        <v>0</v>
      </c>
      <c r="I160" s="21">
        <v>306.5</v>
      </c>
      <c r="J160" s="21">
        <v>0</v>
      </c>
      <c r="K160" s="21">
        <v>244.8</v>
      </c>
      <c r="L160" s="21">
        <v>0.30000000000000071</v>
      </c>
      <c r="M160" s="21">
        <v>184.89999999999998</v>
      </c>
      <c r="N160" s="21">
        <v>2.4000000000000004</v>
      </c>
      <c r="O160" s="21">
        <v>132.9</v>
      </c>
      <c r="P160" s="21">
        <v>12.4</v>
      </c>
      <c r="Q160" s="21">
        <v>93.1</v>
      </c>
      <c r="R160" s="21">
        <v>34.6</v>
      </c>
      <c r="S160" s="41">
        <f>'Monthly Data'!E28/'Monthly Data'!F28/'Monthly Data'!BH28</f>
        <v>21.360113216375673</v>
      </c>
      <c r="T160" s="41">
        <f>'Monthly Data'!J28/'Monthly Data'!H28/'Monthly Data'!BH28</f>
        <v>90.226431721840115</v>
      </c>
      <c r="U160" s="42">
        <f>'Monthly Data'!M28/'Monthly Data'!O28/'Monthly Data'!BH28</f>
        <v>2425.5018772834842</v>
      </c>
      <c r="V160" s="41"/>
      <c r="W160" s="9"/>
      <c r="X160" s="9"/>
    </row>
    <row r="161" spans="1:24" x14ac:dyDescent="0.2">
      <c r="A161" s="13">
        <v>41000</v>
      </c>
      <c r="B161">
        <v>2012</v>
      </c>
      <c r="C161">
        <v>4</v>
      </c>
      <c r="D161" s="20">
        <v>7.86</v>
      </c>
      <c r="E161" s="20">
        <v>364.2</v>
      </c>
      <c r="F161" s="20">
        <v>0</v>
      </c>
      <c r="G161" s="21">
        <v>304.2</v>
      </c>
      <c r="H161" s="21">
        <v>0</v>
      </c>
      <c r="I161" s="21">
        <v>244.20000000000002</v>
      </c>
      <c r="J161" s="21">
        <v>0</v>
      </c>
      <c r="K161" s="21">
        <v>186.6</v>
      </c>
      <c r="L161" s="21">
        <v>2.4000000000000004</v>
      </c>
      <c r="M161" s="21">
        <v>134.19999999999999</v>
      </c>
      <c r="N161" s="21">
        <v>10</v>
      </c>
      <c r="O161" s="21">
        <v>83.5</v>
      </c>
      <c r="P161" s="21">
        <v>19.3</v>
      </c>
      <c r="Q161" s="21">
        <v>38</v>
      </c>
      <c r="R161" s="21">
        <v>33.799999999999997</v>
      </c>
      <c r="S161" s="41">
        <f>'Monthly Data'!E29/'Monthly Data'!F29/'Monthly Data'!BH29</f>
        <v>21.432983765148204</v>
      </c>
      <c r="T161" s="41">
        <f>'Monthly Data'!J29/'Monthly Data'!H29/'Monthly Data'!BH29</f>
        <v>85.783325406059063</v>
      </c>
      <c r="U161" s="42">
        <f>'Monthly Data'!M29/'Monthly Data'!O29/'Monthly Data'!BH29</f>
        <v>2339.3983254017689</v>
      </c>
      <c r="V161" s="41"/>
      <c r="W161" s="9"/>
      <c r="X161" s="9"/>
    </row>
    <row r="162" spans="1:24" x14ac:dyDescent="0.2">
      <c r="A162" s="13">
        <v>41030</v>
      </c>
      <c r="B162">
        <v>2012</v>
      </c>
      <c r="C162">
        <v>5</v>
      </c>
      <c r="D162" s="20">
        <v>15.490322580645163</v>
      </c>
      <c r="E162" s="20">
        <v>152.00000000000003</v>
      </c>
      <c r="F162" s="20">
        <v>12.2</v>
      </c>
      <c r="G162" s="21">
        <v>100.99999999999999</v>
      </c>
      <c r="H162" s="21">
        <v>23.2</v>
      </c>
      <c r="I162" s="21">
        <v>62</v>
      </c>
      <c r="J162" s="21">
        <v>46.2</v>
      </c>
      <c r="K162" s="21">
        <v>31.1</v>
      </c>
      <c r="L162" s="21">
        <v>77.3</v>
      </c>
      <c r="M162" s="21">
        <v>11.399999999999997</v>
      </c>
      <c r="N162" s="21">
        <v>119.6</v>
      </c>
      <c r="O162" s="21">
        <v>1.8999999999999986</v>
      </c>
      <c r="P162" s="21">
        <v>172.10000000000002</v>
      </c>
      <c r="Q162" s="21">
        <v>0</v>
      </c>
      <c r="R162" s="21">
        <v>232.2</v>
      </c>
      <c r="S162" s="41">
        <f>'Monthly Data'!E30/'Monthly Data'!F30/'Monthly Data'!BH30</f>
        <v>23.540082795225139</v>
      </c>
      <c r="T162" s="41">
        <f>'Monthly Data'!J30/'Monthly Data'!H30/'Monthly Data'!BH30</f>
        <v>88.046805246782171</v>
      </c>
      <c r="U162" s="42">
        <f>'Monthly Data'!M30/'Monthly Data'!O30/'Monthly Data'!BH30</f>
        <v>2446.7642692806535</v>
      </c>
      <c r="V162" s="41"/>
      <c r="W162" s="9"/>
      <c r="X162" s="9"/>
    </row>
    <row r="163" spans="1:24" x14ac:dyDescent="0.2">
      <c r="A163" s="13">
        <v>41061</v>
      </c>
      <c r="B163">
        <v>2012</v>
      </c>
      <c r="C163">
        <v>6</v>
      </c>
      <c r="D163" s="20">
        <v>20.633333333333333</v>
      </c>
      <c r="E163" s="20">
        <v>44.199999999999996</v>
      </c>
      <c r="F163" s="20">
        <v>63.20000000000001</v>
      </c>
      <c r="G163" s="21">
        <v>22.7</v>
      </c>
      <c r="H163" s="21">
        <v>101.69999999999999</v>
      </c>
      <c r="I163" s="21">
        <v>8</v>
      </c>
      <c r="J163" s="21">
        <v>147</v>
      </c>
      <c r="K163" s="21">
        <v>1.0999999999999996</v>
      </c>
      <c r="L163" s="21">
        <v>200.09999999999997</v>
      </c>
      <c r="M163" s="21">
        <v>0</v>
      </c>
      <c r="N163" s="21">
        <v>259</v>
      </c>
      <c r="O163" s="21">
        <v>0</v>
      </c>
      <c r="P163" s="21">
        <v>319</v>
      </c>
      <c r="Q163" s="21">
        <v>0</v>
      </c>
      <c r="R163" s="21">
        <v>379</v>
      </c>
      <c r="S163" s="41">
        <f>'Monthly Data'!E31/'Monthly Data'!F31/'Monthly Data'!BH31</f>
        <v>30.011842373709509</v>
      </c>
      <c r="T163" s="41">
        <f>'Monthly Data'!J31/'Monthly Data'!H31/'Monthly Data'!BH31</f>
        <v>97.410508300222475</v>
      </c>
      <c r="U163" s="42">
        <f>'Monthly Data'!M31/'Monthly Data'!O31/'Monthly Data'!BH31</f>
        <v>2624.0486474142431</v>
      </c>
      <c r="V163" s="41"/>
      <c r="W163" s="9"/>
      <c r="X163" s="9"/>
    </row>
    <row r="164" spans="1:24" x14ac:dyDescent="0.2">
      <c r="A164" s="13">
        <v>41091</v>
      </c>
      <c r="B164">
        <v>2012</v>
      </c>
      <c r="C164">
        <v>7</v>
      </c>
      <c r="D164" s="20">
        <v>24.2258064516129</v>
      </c>
      <c r="E164" s="20">
        <v>0</v>
      </c>
      <c r="F164" s="20">
        <v>131</v>
      </c>
      <c r="G164" s="21">
        <v>0</v>
      </c>
      <c r="H164" s="21">
        <v>193</v>
      </c>
      <c r="I164" s="21">
        <v>0</v>
      </c>
      <c r="J164" s="21">
        <v>255</v>
      </c>
      <c r="K164" s="21">
        <v>0</v>
      </c>
      <c r="L164" s="21">
        <v>317</v>
      </c>
      <c r="M164" s="21">
        <v>0</v>
      </c>
      <c r="N164" s="21">
        <v>379</v>
      </c>
      <c r="O164" s="21">
        <v>0</v>
      </c>
      <c r="P164" s="21">
        <v>441</v>
      </c>
      <c r="Q164" s="21">
        <v>0</v>
      </c>
      <c r="R164" s="21">
        <v>503</v>
      </c>
      <c r="S164" s="41">
        <f>'Monthly Data'!E32/'Monthly Data'!F32/'Monthly Data'!BH32</f>
        <v>34.599709959372568</v>
      </c>
      <c r="T164" s="41">
        <f>'Monthly Data'!J32/'Monthly Data'!H32/'Monthly Data'!BH32</f>
        <v>105.14372134093801</v>
      </c>
      <c r="U164" s="42">
        <f>'Monthly Data'!M32/'Monthly Data'!O32/'Monthly Data'!BH32</f>
        <v>2751.9134181614472</v>
      </c>
      <c r="V164" s="41"/>
      <c r="W164" s="9"/>
      <c r="X164" s="9"/>
    </row>
    <row r="165" spans="1:24" x14ac:dyDescent="0.2">
      <c r="A165" s="13">
        <v>41122</v>
      </c>
      <c r="B165">
        <v>2012</v>
      </c>
      <c r="C165">
        <v>8</v>
      </c>
      <c r="D165" s="20">
        <v>22.219354838709677</v>
      </c>
      <c r="E165" s="20">
        <v>2.7000000000000028</v>
      </c>
      <c r="F165" s="20">
        <v>71.5</v>
      </c>
      <c r="G165" s="21">
        <v>0</v>
      </c>
      <c r="H165" s="21">
        <v>130.80000000000001</v>
      </c>
      <c r="I165" s="21">
        <v>0</v>
      </c>
      <c r="J165" s="21">
        <v>192.8</v>
      </c>
      <c r="K165" s="21">
        <v>0</v>
      </c>
      <c r="L165" s="21">
        <v>254.8</v>
      </c>
      <c r="M165" s="21">
        <v>0</v>
      </c>
      <c r="N165" s="21">
        <v>316.8</v>
      </c>
      <c r="O165" s="21">
        <v>0</v>
      </c>
      <c r="P165" s="21">
        <v>378.8</v>
      </c>
      <c r="Q165" s="21">
        <v>0</v>
      </c>
      <c r="R165" s="21">
        <v>440.80000000000007</v>
      </c>
      <c r="S165" s="41">
        <f>'Monthly Data'!E33/'Monthly Data'!F33/'Monthly Data'!BH33</f>
        <v>31.361527943233291</v>
      </c>
      <c r="T165" s="41">
        <f>'Monthly Data'!J33/'Monthly Data'!H33/'Monthly Data'!BH33</f>
        <v>99.620726647262202</v>
      </c>
      <c r="U165" s="42">
        <f>'Monthly Data'!M33/'Monthly Data'!O33/'Monthly Data'!BH33</f>
        <v>2664.5069573768883</v>
      </c>
      <c r="V165" s="41"/>
      <c r="W165" s="9"/>
      <c r="X165" s="9"/>
    </row>
    <row r="166" spans="1:24" x14ac:dyDescent="0.2">
      <c r="A166" s="13">
        <v>41153</v>
      </c>
      <c r="B166">
        <v>2012</v>
      </c>
      <c r="C166">
        <v>9</v>
      </c>
      <c r="D166" s="20">
        <v>17.386666666666663</v>
      </c>
      <c r="E166" s="20">
        <v>97.299999999999983</v>
      </c>
      <c r="F166" s="20">
        <v>18.900000000000002</v>
      </c>
      <c r="G166" s="21">
        <v>58.400000000000006</v>
      </c>
      <c r="H166" s="21">
        <v>40</v>
      </c>
      <c r="I166" s="21">
        <v>28.299999999999997</v>
      </c>
      <c r="J166" s="21">
        <v>69.900000000000006</v>
      </c>
      <c r="K166" s="21">
        <v>11.3</v>
      </c>
      <c r="L166" s="21">
        <v>112.89999999999999</v>
      </c>
      <c r="M166" s="21">
        <v>0.90000000000000036</v>
      </c>
      <c r="N166" s="21">
        <v>162.5</v>
      </c>
      <c r="O166" s="21">
        <v>0</v>
      </c>
      <c r="P166" s="21">
        <v>221.6</v>
      </c>
      <c r="Q166" s="21">
        <v>0</v>
      </c>
      <c r="R166" s="21">
        <v>281.59999999999997</v>
      </c>
      <c r="S166" s="41">
        <f>'Monthly Data'!E34/'Monthly Data'!F34/'Monthly Data'!BH34</f>
        <v>26.258289486224395</v>
      </c>
      <c r="T166" s="41">
        <f>'Monthly Data'!J34/'Monthly Data'!H34/'Monthly Data'!BH34</f>
        <v>91.765133913864403</v>
      </c>
      <c r="U166" s="42">
        <f>'Monthly Data'!M34/'Monthly Data'!O34/'Monthly Data'!BH34</f>
        <v>2491.6159480482102</v>
      </c>
      <c r="V166" s="41"/>
      <c r="W166" s="9"/>
      <c r="X166" s="9"/>
    </row>
    <row r="167" spans="1:24" x14ac:dyDescent="0.2">
      <c r="A167" s="13">
        <v>41183</v>
      </c>
      <c r="B167">
        <v>2012</v>
      </c>
      <c r="C167">
        <v>10</v>
      </c>
      <c r="D167" s="20">
        <v>10.816129032258065</v>
      </c>
      <c r="E167" s="20">
        <v>284.69999999999993</v>
      </c>
      <c r="F167" s="20">
        <v>0</v>
      </c>
      <c r="G167" s="21">
        <v>223.20000000000002</v>
      </c>
      <c r="H167" s="21">
        <v>0.5</v>
      </c>
      <c r="I167" s="21">
        <v>164.50000000000003</v>
      </c>
      <c r="J167" s="21">
        <v>3.8000000000000007</v>
      </c>
      <c r="K167" s="21">
        <v>110.60000000000001</v>
      </c>
      <c r="L167" s="21">
        <v>11.9</v>
      </c>
      <c r="M167" s="21">
        <v>66.599999999999994</v>
      </c>
      <c r="N167" s="21">
        <v>29.900000000000006</v>
      </c>
      <c r="O167" s="21">
        <v>29.7</v>
      </c>
      <c r="P167" s="21">
        <v>55</v>
      </c>
      <c r="Q167" s="21">
        <v>9.1999999999999993</v>
      </c>
      <c r="R167" s="21">
        <v>96.5</v>
      </c>
      <c r="S167" s="41">
        <f>'Monthly Data'!E35/'Monthly Data'!F35/'Monthly Data'!BH35</f>
        <v>22.945929184441262</v>
      </c>
      <c r="T167" s="41">
        <f>'Monthly Data'!J35/'Monthly Data'!H35/'Monthly Data'!BH35</f>
        <v>85.540784726947805</v>
      </c>
      <c r="U167" s="42">
        <f>'Monthly Data'!M35/'Monthly Data'!O35/'Monthly Data'!BH35</f>
        <v>2371.6625820351946</v>
      </c>
      <c r="V167" s="41"/>
      <c r="W167" s="9"/>
      <c r="X167" s="9"/>
    </row>
    <row r="168" spans="1:24" x14ac:dyDescent="0.2">
      <c r="A168" s="13">
        <v>41214</v>
      </c>
      <c r="B168">
        <v>2012</v>
      </c>
      <c r="C168">
        <v>11</v>
      </c>
      <c r="D168" s="20">
        <v>4.8366666666666669</v>
      </c>
      <c r="E168" s="20">
        <v>454.90000000000003</v>
      </c>
      <c r="F168" s="20">
        <v>0</v>
      </c>
      <c r="G168" s="21">
        <v>394.9</v>
      </c>
      <c r="H168" s="21">
        <v>0</v>
      </c>
      <c r="I168" s="21">
        <v>334.90000000000003</v>
      </c>
      <c r="J168" s="21">
        <v>0</v>
      </c>
      <c r="K168" s="21">
        <v>274.90000000000009</v>
      </c>
      <c r="L168" s="21">
        <v>0</v>
      </c>
      <c r="M168" s="21">
        <v>216.80000000000004</v>
      </c>
      <c r="N168" s="21">
        <v>1.9000000000000004</v>
      </c>
      <c r="O168" s="21">
        <v>161</v>
      </c>
      <c r="P168" s="21">
        <v>6.1</v>
      </c>
      <c r="Q168" s="21">
        <v>107</v>
      </c>
      <c r="R168" s="21">
        <v>12.1</v>
      </c>
      <c r="S168" s="41">
        <f>'Monthly Data'!E36/'Monthly Data'!F36/'Monthly Data'!BH36</f>
        <v>22.283162582604419</v>
      </c>
      <c r="T168" s="41">
        <f>'Monthly Data'!J36/'Monthly Data'!H36/'Monthly Data'!BH36</f>
        <v>91.438210523422555</v>
      </c>
      <c r="U168" s="42">
        <f>'Monthly Data'!M36/'Monthly Data'!O36/'Monthly Data'!BH36</f>
        <v>2426.9584987668286</v>
      </c>
      <c r="V168" s="41"/>
      <c r="W168" s="9"/>
      <c r="X168" s="9"/>
    </row>
    <row r="169" spans="1:24" x14ac:dyDescent="0.2">
      <c r="A169" s="13">
        <v>41244</v>
      </c>
      <c r="B169">
        <v>2012</v>
      </c>
      <c r="C169">
        <v>12</v>
      </c>
      <c r="D169" s="20">
        <v>2.5354838709677421</v>
      </c>
      <c r="E169" s="20">
        <v>541.40000000000009</v>
      </c>
      <c r="F169" s="20">
        <v>0</v>
      </c>
      <c r="G169" s="21">
        <v>479.4</v>
      </c>
      <c r="H169" s="21">
        <v>0</v>
      </c>
      <c r="I169" s="21">
        <v>417.40000000000003</v>
      </c>
      <c r="J169" s="21">
        <v>0</v>
      </c>
      <c r="K169" s="21">
        <v>355.4</v>
      </c>
      <c r="L169" s="21">
        <v>0</v>
      </c>
      <c r="M169" s="21">
        <v>293.39999999999998</v>
      </c>
      <c r="N169" s="21">
        <v>0</v>
      </c>
      <c r="O169" s="21">
        <v>233.29999999999998</v>
      </c>
      <c r="P169" s="21">
        <v>1.9000000000000004</v>
      </c>
      <c r="Q169" s="21">
        <v>173.79999999999998</v>
      </c>
      <c r="R169" s="21">
        <v>4.4000000000000004</v>
      </c>
      <c r="S169" s="41">
        <f>'Monthly Data'!E37/'Monthly Data'!F37/'Monthly Data'!BH37</f>
        <v>24.410395449273572</v>
      </c>
      <c r="T169" s="41">
        <f>'Monthly Data'!J37/'Monthly Data'!H37/'Monthly Data'!BH37</f>
        <v>93.887148467350045</v>
      </c>
      <c r="U169" s="42">
        <f>'Monthly Data'!M37/'Monthly Data'!O37/'Monthly Data'!BH37</f>
        <v>2335.4202854069163</v>
      </c>
      <c r="V169" s="41"/>
      <c r="W169" s="9"/>
      <c r="X169" s="9"/>
    </row>
    <row r="170" spans="1:24" x14ac:dyDescent="0.2">
      <c r="A170" s="13">
        <v>41275</v>
      </c>
      <c r="B170">
        <v>2013</v>
      </c>
      <c r="C170">
        <v>1</v>
      </c>
      <c r="D170" s="20">
        <v>-0.74838709677419368</v>
      </c>
      <c r="E170" s="20">
        <v>643.20000000000005</v>
      </c>
      <c r="F170" s="20">
        <v>0</v>
      </c>
      <c r="G170" s="21">
        <v>581.20000000000005</v>
      </c>
      <c r="H170" s="21">
        <v>0</v>
      </c>
      <c r="I170" s="21">
        <v>519.20000000000005</v>
      </c>
      <c r="J170" s="21">
        <v>0</v>
      </c>
      <c r="K170" s="21">
        <v>457.2</v>
      </c>
      <c r="L170" s="21">
        <v>0</v>
      </c>
      <c r="M170" s="21">
        <v>395.20000000000005</v>
      </c>
      <c r="N170" s="21">
        <v>0</v>
      </c>
      <c r="O170" s="21">
        <v>334.3</v>
      </c>
      <c r="P170" s="21">
        <v>1.0999999999999996</v>
      </c>
      <c r="Q170" s="21">
        <v>277.60000000000002</v>
      </c>
      <c r="R170" s="21">
        <v>6.4</v>
      </c>
      <c r="S170" s="41">
        <f>'Monthly Data'!E38/'Monthly Data'!F38/'Monthly Data'!BH38</f>
        <v>26.149987915830657</v>
      </c>
      <c r="T170" s="41">
        <f>'Monthly Data'!J38/'Monthly Data'!H38/'Monthly Data'!BH38</f>
        <v>98.68722465170265</v>
      </c>
      <c r="U170" s="42">
        <f>'Monthly Data'!M38/'Monthly Data'!O38/'Monthly Data'!BH38</f>
        <v>2554.7699363520883</v>
      </c>
      <c r="V170" s="41"/>
      <c r="W170" s="9"/>
      <c r="X170" s="9"/>
    </row>
    <row r="171" spans="1:24" x14ac:dyDescent="0.2">
      <c r="A171" s="13">
        <v>41306</v>
      </c>
      <c r="B171">
        <v>2013</v>
      </c>
      <c r="C171">
        <v>2</v>
      </c>
      <c r="D171" s="20">
        <v>-2.9821428571428572</v>
      </c>
      <c r="E171" s="20">
        <v>643.49999999999989</v>
      </c>
      <c r="F171" s="20">
        <v>0</v>
      </c>
      <c r="G171" s="21">
        <v>587.49999999999989</v>
      </c>
      <c r="H171" s="21">
        <v>0</v>
      </c>
      <c r="I171" s="21">
        <v>531.5</v>
      </c>
      <c r="J171" s="21">
        <v>0</v>
      </c>
      <c r="K171" s="21">
        <v>475.5</v>
      </c>
      <c r="L171" s="21">
        <v>0</v>
      </c>
      <c r="M171" s="21">
        <v>419.5</v>
      </c>
      <c r="N171" s="21">
        <v>0</v>
      </c>
      <c r="O171" s="21">
        <v>363.5</v>
      </c>
      <c r="P171" s="21">
        <v>0</v>
      </c>
      <c r="Q171" s="21">
        <v>307.50000000000006</v>
      </c>
      <c r="R171" s="21">
        <v>0</v>
      </c>
      <c r="S171" s="41">
        <f>'Monthly Data'!E39/'Monthly Data'!F39/'Monthly Data'!BH39</f>
        <v>24.825956390012834</v>
      </c>
      <c r="T171" s="41">
        <f>'Monthly Data'!J39/'Monthly Data'!H39/'Monthly Data'!BH39</f>
        <v>100.66388283421534</v>
      </c>
      <c r="U171" s="42">
        <f>'Monthly Data'!M39/'Monthly Data'!O39/'Monthly Data'!BH39</f>
        <v>2593.6065331815525</v>
      </c>
      <c r="V171" s="41"/>
      <c r="W171" s="9"/>
      <c r="X171" s="9"/>
    </row>
    <row r="172" spans="1:24" x14ac:dyDescent="0.2">
      <c r="A172" s="13">
        <v>41334</v>
      </c>
      <c r="B172">
        <v>2013</v>
      </c>
      <c r="C172">
        <v>3</v>
      </c>
      <c r="D172" s="20">
        <v>1.1193548387096774</v>
      </c>
      <c r="E172" s="20">
        <v>585.30000000000007</v>
      </c>
      <c r="F172" s="20">
        <v>0</v>
      </c>
      <c r="G172" s="21">
        <v>523.30000000000007</v>
      </c>
      <c r="H172" s="21">
        <v>0</v>
      </c>
      <c r="I172" s="21">
        <v>461.30000000000007</v>
      </c>
      <c r="J172" s="21">
        <v>0</v>
      </c>
      <c r="K172" s="21">
        <v>399.30000000000007</v>
      </c>
      <c r="L172" s="21">
        <v>0</v>
      </c>
      <c r="M172" s="21">
        <v>337.3</v>
      </c>
      <c r="N172" s="21">
        <v>0</v>
      </c>
      <c r="O172" s="21">
        <v>275.29999999999995</v>
      </c>
      <c r="P172" s="21">
        <v>0</v>
      </c>
      <c r="Q172" s="21">
        <v>214.7</v>
      </c>
      <c r="R172" s="21">
        <v>1.4000000000000004</v>
      </c>
      <c r="S172" s="41">
        <f>'Monthly Data'!E40/'Monthly Data'!F40/'Monthly Data'!BH40</f>
        <v>23.114646951677866</v>
      </c>
      <c r="T172" s="41">
        <f>'Monthly Data'!J40/'Monthly Data'!H40/'Monthly Data'!BH40</f>
        <v>95.766254393138482</v>
      </c>
      <c r="U172" s="42">
        <f>'Monthly Data'!M40/'Monthly Data'!O40/'Monthly Data'!BH40</f>
        <v>2470.6015902500208</v>
      </c>
      <c r="V172" s="41"/>
      <c r="W172" s="9"/>
      <c r="X172" s="9"/>
    </row>
    <row r="173" spans="1:24" x14ac:dyDescent="0.2">
      <c r="A173" s="13">
        <v>41365</v>
      </c>
      <c r="B173">
        <v>2013</v>
      </c>
      <c r="C173">
        <v>4</v>
      </c>
      <c r="D173" s="20">
        <v>6.0466666666666669</v>
      </c>
      <c r="E173" s="20">
        <v>418.59999999999985</v>
      </c>
      <c r="F173" s="20">
        <v>0</v>
      </c>
      <c r="G173" s="21">
        <v>358.59999999999985</v>
      </c>
      <c r="H173" s="21">
        <v>0</v>
      </c>
      <c r="I173" s="21">
        <v>298.59999999999991</v>
      </c>
      <c r="J173" s="21">
        <v>0</v>
      </c>
      <c r="K173" s="21">
        <v>240.19999999999993</v>
      </c>
      <c r="L173" s="21">
        <v>1.5999999999999996</v>
      </c>
      <c r="M173" s="21">
        <v>182.99999999999997</v>
      </c>
      <c r="N173" s="21">
        <v>4.4000000000000004</v>
      </c>
      <c r="O173" s="21">
        <v>129.40000000000003</v>
      </c>
      <c r="P173" s="21">
        <v>10.8</v>
      </c>
      <c r="Q173" s="21">
        <v>84.200000000000017</v>
      </c>
      <c r="R173" s="21">
        <v>25.600000000000005</v>
      </c>
      <c r="S173" s="41">
        <f>'Monthly Data'!E41/'Monthly Data'!F41/'Monthly Data'!BH41</f>
        <v>21.714724204434514</v>
      </c>
      <c r="T173" s="41">
        <f>'Monthly Data'!J41/'Monthly Data'!H41/'Monthly Data'!BH41</f>
        <v>90.329242895839357</v>
      </c>
      <c r="U173" s="42">
        <f>'Monthly Data'!M41/'Monthly Data'!O41/'Monthly Data'!BH41</f>
        <v>2401.7880680895178</v>
      </c>
      <c r="V173" s="41"/>
      <c r="W173" s="9"/>
      <c r="X173" s="9"/>
    </row>
    <row r="174" spans="1:24" x14ac:dyDescent="0.2">
      <c r="A174" s="13">
        <v>41395</v>
      </c>
      <c r="B174">
        <v>2013</v>
      </c>
      <c r="C174">
        <v>5</v>
      </c>
      <c r="D174" s="20">
        <v>13.312903225806453</v>
      </c>
      <c r="E174" s="20">
        <v>216.00000000000003</v>
      </c>
      <c r="F174" s="20">
        <v>8.6999999999999993</v>
      </c>
      <c r="G174" s="21">
        <v>161.5</v>
      </c>
      <c r="H174" s="21">
        <v>16.2</v>
      </c>
      <c r="I174" s="21">
        <v>109.9</v>
      </c>
      <c r="J174" s="21">
        <v>26.599999999999998</v>
      </c>
      <c r="K174" s="21">
        <v>64.599999999999994</v>
      </c>
      <c r="L174" s="21">
        <v>43.3</v>
      </c>
      <c r="M174" s="21">
        <v>28.200000000000003</v>
      </c>
      <c r="N174" s="21">
        <v>68.899999999999991</v>
      </c>
      <c r="O174" s="21">
        <v>10.700000000000001</v>
      </c>
      <c r="P174" s="21">
        <v>113.39999999999999</v>
      </c>
      <c r="Q174" s="21">
        <v>3.5</v>
      </c>
      <c r="R174" s="21">
        <v>168.2</v>
      </c>
      <c r="S174" s="41">
        <f>'Monthly Data'!E42/'Monthly Data'!F42/'Monthly Data'!BH42</f>
        <v>22.542376909925576</v>
      </c>
      <c r="T174" s="41">
        <f>'Monthly Data'!J42/'Monthly Data'!H42/'Monthly Data'!BH42</f>
        <v>87.088813918362774</v>
      </c>
      <c r="U174" s="42">
        <f>'Monthly Data'!M42/'Monthly Data'!O42/'Monthly Data'!BH42</f>
        <v>2389.3052297486579</v>
      </c>
      <c r="V174" s="41"/>
      <c r="W174" s="9"/>
      <c r="X174" s="9"/>
    </row>
    <row r="175" spans="1:24" x14ac:dyDescent="0.2">
      <c r="A175" s="13">
        <v>41426</v>
      </c>
      <c r="B175">
        <v>2013</v>
      </c>
      <c r="C175">
        <v>6</v>
      </c>
      <c r="D175" s="20">
        <v>18.400000000000002</v>
      </c>
      <c r="E175" s="20">
        <v>79.400000000000006</v>
      </c>
      <c r="F175" s="20">
        <v>31.400000000000002</v>
      </c>
      <c r="G175" s="21">
        <v>43.599999999999994</v>
      </c>
      <c r="H175" s="21">
        <v>55.6</v>
      </c>
      <c r="I175" s="21">
        <v>17.8</v>
      </c>
      <c r="J175" s="21">
        <v>89.800000000000011</v>
      </c>
      <c r="K175" s="21">
        <v>5.5999999999999979</v>
      </c>
      <c r="L175" s="21">
        <v>137.6</v>
      </c>
      <c r="M175" s="21">
        <v>9.9999999999999645E-2</v>
      </c>
      <c r="N175" s="21">
        <v>192.10000000000002</v>
      </c>
      <c r="O175" s="21">
        <v>0</v>
      </c>
      <c r="P175" s="21">
        <v>252.00000000000003</v>
      </c>
      <c r="Q175" s="21">
        <v>0</v>
      </c>
      <c r="R175" s="21">
        <v>312</v>
      </c>
      <c r="S175" s="41">
        <f>'Monthly Data'!E43/'Monthly Data'!F43/'Monthly Data'!BH43</f>
        <v>26.913206838277596</v>
      </c>
      <c r="T175" s="41">
        <f>'Monthly Data'!J43/'Monthly Data'!H43/'Monthly Data'!BH43</f>
        <v>93.465096051566888</v>
      </c>
      <c r="U175" s="42">
        <f>'Monthly Data'!M43/'Monthly Data'!O43/'Monthly Data'!BH43</f>
        <v>2529.6687859018789</v>
      </c>
      <c r="V175" s="41"/>
      <c r="W175" s="9"/>
      <c r="X175" s="9"/>
    </row>
    <row r="176" spans="1:24" x14ac:dyDescent="0.2">
      <c r="A176" s="13">
        <v>41456</v>
      </c>
      <c r="B176">
        <v>2013</v>
      </c>
      <c r="C176">
        <v>7</v>
      </c>
      <c r="D176" s="20">
        <v>22.22258064516129</v>
      </c>
      <c r="E176" s="20">
        <v>14.5</v>
      </c>
      <c r="F176" s="20">
        <v>83.399999999999977</v>
      </c>
      <c r="G176" s="21">
        <v>0.69999999999999929</v>
      </c>
      <c r="H176" s="21">
        <v>131.6</v>
      </c>
      <c r="I176" s="21">
        <v>0</v>
      </c>
      <c r="J176" s="21">
        <v>192.90000000000003</v>
      </c>
      <c r="K176" s="21">
        <v>0</v>
      </c>
      <c r="L176" s="21">
        <v>254.90000000000003</v>
      </c>
      <c r="M176" s="21">
        <v>0</v>
      </c>
      <c r="N176" s="21">
        <v>316.89999999999998</v>
      </c>
      <c r="O176" s="21">
        <v>0</v>
      </c>
      <c r="P176" s="21">
        <v>378.9</v>
      </c>
      <c r="Q176" s="21">
        <v>0</v>
      </c>
      <c r="R176" s="21">
        <v>440.9</v>
      </c>
      <c r="S176" s="41">
        <f>'Monthly Data'!E44/'Monthly Data'!F44/'Monthly Data'!BH44</f>
        <v>30.639347722721432</v>
      </c>
      <c r="T176" s="41">
        <f>'Monthly Data'!J44/'Monthly Data'!H44/'Monthly Data'!BH44</f>
        <v>101.73784133316919</v>
      </c>
      <c r="U176" s="42">
        <f>'Monthly Data'!M44/'Monthly Data'!O44/'Monthly Data'!BH44</f>
        <v>2673.5174710876013</v>
      </c>
      <c r="V176" s="41"/>
      <c r="W176" s="9"/>
      <c r="X176" s="9"/>
    </row>
    <row r="177" spans="1:24" x14ac:dyDescent="0.2">
      <c r="A177" s="13">
        <v>41487</v>
      </c>
      <c r="B177">
        <v>2013</v>
      </c>
      <c r="C177">
        <v>8</v>
      </c>
      <c r="D177" s="20">
        <v>20.870967741935488</v>
      </c>
      <c r="E177" s="20">
        <v>16.699999999999996</v>
      </c>
      <c r="F177" s="20">
        <v>43.7</v>
      </c>
      <c r="G177" s="21">
        <v>2.5999999999999979</v>
      </c>
      <c r="H177" s="21">
        <v>91.600000000000009</v>
      </c>
      <c r="I177" s="21">
        <v>0</v>
      </c>
      <c r="J177" s="21">
        <v>151</v>
      </c>
      <c r="K177" s="21">
        <v>0</v>
      </c>
      <c r="L177" s="21">
        <v>213</v>
      </c>
      <c r="M177" s="21">
        <v>0</v>
      </c>
      <c r="N177" s="21">
        <v>275</v>
      </c>
      <c r="O177" s="21">
        <v>0</v>
      </c>
      <c r="P177" s="21">
        <v>336.99999999999994</v>
      </c>
      <c r="Q177" s="21">
        <v>0</v>
      </c>
      <c r="R177" s="21">
        <v>399</v>
      </c>
      <c r="S177" s="41">
        <f>'Monthly Data'!E45/'Monthly Data'!F45/'Monthly Data'!BH45</f>
        <v>28.906474472616395</v>
      </c>
      <c r="T177" s="41">
        <f>'Monthly Data'!J45/'Monthly Data'!H45/'Monthly Data'!BH45</f>
        <v>97.14491763243106</v>
      </c>
      <c r="U177" s="42">
        <f>'Monthly Data'!M45/'Monthly Data'!O45/'Monthly Data'!BH45</f>
        <v>2587.1667593107286</v>
      </c>
      <c r="V177" s="41"/>
      <c r="W177" s="9"/>
      <c r="X177" s="9"/>
    </row>
    <row r="178" spans="1:24" x14ac:dyDescent="0.2">
      <c r="A178" s="13">
        <v>41518</v>
      </c>
      <c r="B178">
        <v>2013</v>
      </c>
      <c r="C178">
        <v>9</v>
      </c>
      <c r="D178" s="20">
        <v>16.766666666666669</v>
      </c>
      <c r="E178" s="20">
        <v>110.80000000000001</v>
      </c>
      <c r="F178" s="20">
        <v>13.799999999999997</v>
      </c>
      <c r="G178" s="21">
        <v>67</v>
      </c>
      <c r="H178" s="21">
        <v>29.999999999999996</v>
      </c>
      <c r="I178" s="21">
        <v>34.1</v>
      </c>
      <c r="J178" s="21">
        <v>57.099999999999994</v>
      </c>
      <c r="K178" s="21">
        <v>12.4</v>
      </c>
      <c r="L178" s="21">
        <v>95.4</v>
      </c>
      <c r="M178" s="21">
        <v>1.9000000000000004</v>
      </c>
      <c r="N178" s="21">
        <v>144.9</v>
      </c>
      <c r="O178" s="21">
        <v>0</v>
      </c>
      <c r="P178" s="21">
        <v>203</v>
      </c>
      <c r="Q178" s="21">
        <v>0</v>
      </c>
      <c r="R178" s="21">
        <v>263</v>
      </c>
      <c r="S178" s="41">
        <f>'Monthly Data'!E46/'Monthly Data'!F46/'Monthly Data'!BH46</f>
        <v>25.503256038493145</v>
      </c>
      <c r="T178" s="41">
        <f>'Monthly Data'!J46/'Monthly Data'!H46/'Monthly Data'!BH46</f>
        <v>91.457082186062379</v>
      </c>
      <c r="U178" s="42">
        <f>'Monthly Data'!M46/'Monthly Data'!O46/'Monthly Data'!BH46</f>
        <v>2446.2777632950661</v>
      </c>
      <c r="V178" s="41"/>
      <c r="W178" s="9"/>
      <c r="X178" s="9"/>
    </row>
    <row r="179" spans="1:24" x14ac:dyDescent="0.2">
      <c r="A179" s="13">
        <v>41548</v>
      </c>
      <c r="B179">
        <v>2013</v>
      </c>
      <c r="C179">
        <v>10</v>
      </c>
      <c r="D179" s="20">
        <v>11.85483870967742</v>
      </c>
      <c r="E179" s="20">
        <v>252.5</v>
      </c>
      <c r="F179" s="20">
        <v>0</v>
      </c>
      <c r="G179" s="21">
        <v>193.6</v>
      </c>
      <c r="H179" s="21">
        <v>3.0999999999999979</v>
      </c>
      <c r="I179" s="21">
        <v>138.20000000000002</v>
      </c>
      <c r="J179" s="21">
        <v>9.6999999999999993</v>
      </c>
      <c r="K179" s="21">
        <v>93.100000000000009</v>
      </c>
      <c r="L179" s="21">
        <v>26.6</v>
      </c>
      <c r="M179" s="21">
        <v>62.400000000000006</v>
      </c>
      <c r="N179" s="21">
        <v>57.90000000000002</v>
      </c>
      <c r="O179" s="21">
        <v>40.400000000000006</v>
      </c>
      <c r="P179" s="21">
        <v>97.899999999999991</v>
      </c>
      <c r="Q179" s="21">
        <v>21.7</v>
      </c>
      <c r="R179" s="21">
        <v>141.19999999999999</v>
      </c>
      <c r="S179" s="41">
        <f>'Monthly Data'!E47/'Monthly Data'!F47/'Monthly Data'!BH47</f>
        <v>22.986762012570551</v>
      </c>
      <c r="T179" s="41">
        <f>'Monthly Data'!J47/'Monthly Data'!H47/'Monthly Data'!BH47</f>
        <v>85.950286024497601</v>
      </c>
      <c r="U179" s="42">
        <f>'Monthly Data'!M47/'Monthly Data'!O47/'Monthly Data'!BH47</f>
        <v>2370.5601979091693</v>
      </c>
      <c r="V179" s="41"/>
      <c r="W179" s="9"/>
      <c r="X179" s="9"/>
    </row>
    <row r="180" spans="1:24" x14ac:dyDescent="0.2">
      <c r="A180" s="13">
        <v>41579</v>
      </c>
      <c r="B180">
        <v>2013</v>
      </c>
      <c r="C180">
        <v>11</v>
      </c>
      <c r="D180" s="20">
        <v>3.776666666666666</v>
      </c>
      <c r="E180" s="20">
        <v>486.7</v>
      </c>
      <c r="F180" s="20">
        <v>0</v>
      </c>
      <c r="G180" s="21">
        <v>426.7</v>
      </c>
      <c r="H180" s="21">
        <v>0</v>
      </c>
      <c r="I180" s="21">
        <v>366.69999999999993</v>
      </c>
      <c r="J180" s="21">
        <v>0</v>
      </c>
      <c r="K180" s="21">
        <v>306.7</v>
      </c>
      <c r="L180" s="21">
        <v>0</v>
      </c>
      <c r="M180" s="21">
        <v>249.59999999999997</v>
      </c>
      <c r="N180" s="21">
        <v>2.9000000000000004</v>
      </c>
      <c r="O180" s="21">
        <v>195.59999999999994</v>
      </c>
      <c r="P180" s="21">
        <v>8.9</v>
      </c>
      <c r="Q180" s="21">
        <v>144.99999999999997</v>
      </c>
      <c r="R180" s="21">
        <v>18.3</v>
      </c>
      <c r="S180" s="41">
        <f>'Monthly Data'!E48/'Monthly Data'!F48/'Monthly Data'!BH48</f>
        <v>23.156283665530953</v>
      </c>
      <c r="T180" s="41">
        <f>'Monthly Data'!J48/'Monthly Data'!H48/'Monthly Data'!BH48</f>
        <v>91.738621191299714</v>
      </c>
      <c r="U180" s="42">
        <f>'Monthly Data'!M48/'Monthly Data'!O48/'Monthly Data'!BH48</f>
        <v>2419.3478926673783</v>
      </c>
      <c r="V180" s="41"/>
      <c r="W180" s="9"/>
      <c r="X180" s="9"/>
    </row>
    <row r="181" spans="1:24" x14ac:dyDescent="0.2">
      <c r="A181" s="13">
        <v>41609</v>
      </c>
      <c r="B181">
        <v>2013</v>
      </c>
      <c r="C181">
        <v>12</v>
      </c>
      <c r="D181" s="20">
        <v>-2.1290322580645156</v>
      </c>
      <c r="E181" s="20">
        <v>685.99999999999989</v>
      </c>
      <c r="F181" s="20">
        <v>0</v>
      </c>
      <c r="G181" s="21">
        <v>624</v>
      </c>
      <c r="H181" s="21">
        <v>0</v>
      </c>
      <c r="I181" s="21">
        <v>562</v>
      </c>
      <c r="J181" s="21">
        <v>0</v>
      </c>
      <c r="K181" s="21">
        <v>500.00000000000006</v>
      </c>
      <c r="L181" s="21">
        <v>0</v>
      </c>
      <c r="M181" s="21">
        <v>438.00000000000006</v>
      </c>
      <c r="N181" s="21">
        <v>0</v>
      </c>
      <c r="O181" s="21">
        <v>376</v>
      </c>
      <c r="P181" s="21">
        <v>0</v>
      </c>
      <c r="Q181" s="21">
        <v>314.00000000000006</v>
      </c>
      <c r="R181" s="21">
        <v>0</v>
      </c>
      <c r="S181" s="41">
        <f>'Monthly Data'!E49/'Monthly Data'!F49/'Monthly Data'!BH49</f>
        <v>25.198171518915093</v>
      </c>
      <c r="T181" s="41">
        <f>'Monthly Data'!J49/'Monthly Data'!H49/'Monthly Data'!BH49</f>
        <v>98.346759377510367</v>
      </c>
      <c r="U181" s="42">
        <f>'Monthly Data'!M49/'Monthly Data'!O49/'Monthly Data'!BH49</f>
        <v>2415.7399299202812</v>
      </c>
      <c r="V181" s="41"/>
      <c r="W181" s="9"/>
      <c r="X181" s="9"/>
    </row>
    <row r="182" spans="1:24" x14ac:dyDescent="0.2">
      <c r="A182" s="13">
        <v>41640</v>
      </c>
      <c r="B182">
        <v>2014</v>
      </c>
      <c r="C182">
        <v>1</v>
      </c>
      <c r="D182" s="20">
        <v>-6.9064516129032256</v>
      </c>
      <c r="E182" s="20">
        <v>834.1</v>
      </c>
      <c r="F182" s="20">
        <v>0</v>
      </c>
      <c r="G182" s="21">
        <v>772.1</v>
      </c>
      <c r="H182" s="21">
        <v>0</v>
      </c>
      <c r="I182" s="21">
        <v>710.09999999999991</v>
      </c>
      <c r="J182" s="21">
        <v>0</v>
      </c>
      <c r="K182" s="21">
        <v>648.1</v>
      </c>
      <c r="L182" s="21">
        <v>0</v>
      </c>
      <c r="M182" s="21">
        <v>586.09999999999991</v>
      </c>
      <c r="N182" s="21">
        <v>0</v>
      </c>
      <c r="O182" s="21">
        <v>524.09999999999991</v>
      </c>
      <c r="P182" s="21">
        <v>0</v>
      </c>
      <c r="Q182" s="21">
        <v>462.09999999999997</v>
      </c>
      <c r="R182" s="21">
        <v>0</v>
      </c>
      <c r="S182" s="41">
        <f>'Monthly Data'!E50/'Monthly Data'!F50/'Monthly Data'!BH50</f>
        <v>27.679073895971062</v>
      </c>
      <c r="T182" s="41">
        <f>'Monthly Data'!J50/'Monthly Data'!H50/'Monthly Data'!BH50</f>
        <v>103.91006923042647</v>
      </c>
      <c r="U182" s="42">
        <f>'Monthly Data'!M50/'Monthly Data'!O50/'Monthly Data'!BH50</f>
        <v>2610.77164120208</v>
      </c>
      <c r="V182" s="41"/>
      <c r="W182" s="9"/>
      <c r="X182" s="9"/>
    </row>
    <row r="183" spans="1:24" x14ac:dyDescent="0.2">
      <c r="A183" s="13">
        <v>41671</v>
      </c>
      <c r="B183">
        <v>2014</v>
      </c>
      <c r="C183">
        <v>2</v>
      </c>
      <c r="D183" s="20">
        <v>-6.8785714285714272</v>
      </c>
      <c r="E183" s="20">
        <v>752.6</v>
      </c>
      <c r="F183" s="20">
        <v>0</v>
      </c>
      <c r="G183" s="21">
        <v>696.60000000000014</v>
      </c>
      <c r="H183" s="21">
        <v>0</v>
      </c>
      <c r="I183" s="21">
        <v>640.60000000000014</v>
      </c>
      <c r="J183" s="21">
        <v>0</v>
      </c>
      <c r="K183" s="21">
        <v>584.60000000000014</v>
      </c>
      <c r="L183" s="21">
        <v>0</v>
      </c>
      <c r="M183" s="21">
        <v>528.60000000000014</v>
      </c>
      <c r="N183" s="21">
        <v>0</v>
      </c>
      <c r="O183" s="21">
        <v>472.60000000000008</v>
      </c>
      <c r="P183" s="21">
        <v>0</v>
      </c>
      <c r="Q183" s="21">
        <v>416.6</v>
      </c>
      <c r="R183" s="21">
        <v>0</v>
      </c>
      <c r="S183" s="41">
        <f>'Monthly Data'!E51/'Monthly Data'!F51/'Monthly Data'!BH51</f>
        <v>26.026299185001104</v>
      </c>
      <c r="T183" s="41">
        <f>'Monthly Data'!J51/'Monthly Data'!H51/'Monthly Data'!BH51</f>
        <v>104.9440219386919</v>
      </c>
      <c r="U183" s="42">
        <f>'Monthly Data'!M51/'Monthly Data'!O51/'Monthly Data'!BH51</f>
        <v>2623.8024262888575</v>
      </c>
      <c r="V183" s="41"/>
      <c r="W183" s="9"/>
      <c r="X183" s="9"/>
    </row>
    <row r="184" spans="1:24" x14ac:dyDescent="0.2">
      <c r="A184" s="13">
        <v>41699</v>
      </c>
      <c r="B184">
        <v>2014</v>
      </c>
      <c r="C184">
        <v>3</v>
      </c>
      <c r="D184" s="20">
        <v>-2.9806451612903229</v>
      </c>
      <c r="E184" s="20">
        <v>712.39999999999986</v>
      </c>
      <c r="F184" s="20">
        <v>0</v>
      </c>
      <c r="G184" s="21">
        <v>650.4</v>
      </c>
      <c r="H184" s="21">
        <v>0</v>
      </c>
      <c r="I184" s="21">
        <v>588.4</v>
      </c>
      <c r="J184" s="21">
        <v>0</v>
      </c>
      <c r="K184" s="21">
        <v>526.39999999999986</v>
      </c>
      <c r="L184" s="21">
        <v>0</v>
      </c>
      <c r="M184" s="21">
        <v>464.4</v>
      </c>
      <c r="N184" s="21">
        <v>0</v>
      </c>
      <c r="O184" s="21">
        <v>402.40000000000003</v>
      </c>
      <c r="P184" s="21">
        <v>0</v>
      </c>
      <c r="Q184" s="21">
        <v>340.4</v>
      </c>
      <c r="R184" s="21">
        <v>0</v>
      </c>
      <c r="S184" s="41">
        <f>'Monthly Data'!E52/'Monthly Data'!F52/'Monthly Data'!BH52</f>
        <v>23.879514786999692</v>
      </c>
      <c r="T184" s="41">
        <f>'Monthly Data'!J52/'Monthly Data'!H52/'Monthly Data'!BH52</f>
        <v>99.193471441929404</v>
      </c>
      <c r="U184" s="42">
        <f>'Monthly Data'!M52/'Monthly Data'!O52/'Monthly Data'!BH52</f>
        <v>2523.2384027454073</v>
      </c>
      <c r="V184" s="41"/>
      <c r="W184" s="9"/>
      <c r="X184" s="9"/>
    </row>
    <row r="185" spans="1:24" x14ac:dyDescent="0.2">
      <c r="A185" s="13">
        <v>41730</v>
      </c>
      <c r="B185">
        <v>2014</v>
      </c>
      <c r="C185">
        <v>4</v>
      </c>
      <c r="D185" s="20">
        <v>5.8566666666666682</v>
      </c>
      <c r="E185" s="20">
        <v>424.3</v>
      </c>
      <c r="F185" s="20">
        <v>0</v>
      </c>
      <c r="G185" s="21">
        <v>364.3</v>
      </c>
      <c r="H185" s="21">
        <v>0</v>
      </c>
      <c r="I185" s="21">
        <v>304.3</v>
      </c>
      <c r="J185" s="21">
        <v>0</v>
      </c>
      <c r="K185" s="21">
        <v>244.29999999999993</v>
      </c>
      <c r="L185" s="21">
        <v>0</v>
      </c>
      <c r="M185" s="21">
        <v>185.89999999999995</v>
      </c>
      <c r="N185" s="21">
        <v>1.5999999999999996</v>
      </c>
      <c r="O185" s="21">
        <v>131.9</v>
      </c>
      <c r="P185" s="21">
        <v>7.6</v>
      </c>
      <c r="Q185" s="21">
        <v>82.3</v>
      </c>
      <c r="R185" s="21">
        <v>18</v>
      </c>
      <c r="S185" s="41">
        <f>'Monthly Data'!E53/'Monthly Data'!F53/'Monthly Data'!BH53</f>
        <v>21.633211890190946</v>
      </c>
      <c r="T185" s="41">
        <f>'Monthly Data'!J53/'Monthly Data'!H53/'Monthly Data'!BH53</f>
        <v>88.433356760816608</v>
      </c>
      <c r="U185" s="42">
        <f>'Monthly Data'!M53/'Monthly Data'!O53/'Monthly Data'!BH53</f>
        <v>2376.8337682306105</v>
      </c>
      <c r="V185" s="41"/>
      <c r="W185" s="9"/>
      <c r="X185" s="9"/>
    </row>
    <row r="186" spans="1:24" x14ac:dyDescent="0.2">
      <c r="A186" s="13">
        <v>41760</v>
      </c>
      <c r="B186">
        <v>2014</v>
      </c>
      <c r="C186">
        <v>5</v>
      </c>
      <c r="D186" s="20">
        <v>12.861290322580649</v>
      </c>
      <c r="E186" s="20">
        <v>225.29999999999995</v>
      </c>
      <c r="F186" s="20">
        <v>4.0000000000000036</v>
      </c>
      <c r="G186" s="21">
        <v>169.29999999999995</v>
      </c>
      <c r="H186" s="21">
        <v>10.000000000000004</v>
      </c>
      <c r="I186" s="21">
        <v>115.5</v>
      </c>
      <c r="J186" s="21">
        <v>18.200000000000003</v>
      </c>
      <c r="K186" s="21">
        <v>71.099999999999994</v>
      </c>
      <c r="L186" s="21">
        <v>35.799999999999997</v>
      </c>
      <c r="M186" s="21">
        <v>33.899999999999991</v>
      </c>
      <c r="N186" s="21">
        <v>60.6</v>
      </c>
      <c r="O186" s="21">
        <v>9.5999999999999979</v>
      </c>
      <c r="P186" s="21">
        <v>98.300000000000011</v>
      </c>
      <c r="Q186" s="21">
        <v>1.2999999999999998</v>
      </c>
      <c r="R186" s="21">
        <v>152</v>
      </c>
      <c r="S186" s="41">
        <f>'Monthly Data'!E54/'Monthly Data'!F54/'Monthly Data'!BH54</f>
        <v>21.982221596912364</v>
      </c>
      <c r="T186" s="41">
        <f>'Monthly Data'!J54/'Monthly Data'!H54/'Monthly Data'!BH54</f>
        <v>85.461091396677219</v>
      </c>
      <c r="U186" s="42">
        <f>'Monthly Data'!M54/'Monthly Data'!O54/'Monthly Data'!BH54</f>
        <v>2337.3783200053849</v>
      </c>
      <c r="V186" s="41"/>
      <c r="W186" s="9"/>
      <c r="X186" s="9"/>
    </row>
    <row r="187" spans="1:24" x14ac:dyDescent="0.2">
      <c r="A187" s="13">
        <v>41791</v>
      </c>
      <c r="B187">
        <v>2014</v>
      </c>
      <c r="C187">
        <v>6</v>
      </c>
      <c r="D187" s="20">
        <v>18.513333333333328</v>
      </c>
      <c r="E187" s="20">
        <v>65.400000000000006</v>
      </c>
      <c r="F187" s="20">
        <v>20.799999999999997</v>
      </c>
      <c r="G187" s="21">
        <v>31.200000000000006</v>
      </c>
      <c r="H187" s="21">
        <v>46.6</v>
      </c>
      <c r="I187" s="21">
        <v>10.700000000000001</v>
      </c>
      <c r="J187" s="21">
        <v>86.1</v>
      </c>
      <c r="K187" s="21">
        <v>1.9000000000000004</v>
      </c>
      <c r="L187" s="21">
        <v>137.30000000000001</v>
      </c>
      <c r="M187" s="21">
        <v>0</v>
      </c>
      <c r="N187" s="21">
        <v>195.40000000000003</v>
      </c>
      <c r="O187" s="21">
        <v>0</v>
      </c>
      <c r="P187" s="21">
        <v>255.40000000000003</v>
      </c>
      <c r="Q187" s="21">
        <v>0</v>
      </c>
      <c r="R187" s="21">
        <v>315.39999999999998</v>
      </c>
      <c r="S187" s="41">
        <f>'Monthly Data'!E55/'Monthly Data'!F55/'Monthly Data'!BH55</f>
        <v>25.340370119313448</v>
      </c>
      <c r="T187" s="41">
        <f>'Monthly Data'!J55/'Monthly Data'!H55/'Monthly Data'!BH55</f>
        <v>92.31388633699261</v>
      </c>
      <c r="U187" s="42">
        <f>'Monthly Data'!M55/'Monthly Data'!O55/'Monthly Data'!BH55</f>
        <v>2526.3558056996158</v>
      </c>
      <c r="V187" s="41"/>
      <c r="W187" s="9"/>
      <c r="X187" s="9"/>
    </row>
    <row r="188" spans="1:24" x14ac:dyDescent="0.2">
      <c r="A188" s="13">
        <v>41821</v>
      </c>
      <c r="B188">
        <v>2014</v>
      </c>
      <c r="C188">
        <v>7</v>
      </c>
      <c r="D188" s="20">
        <v>19.825806451612905</v>
      </c>
      <c r="E188" s="20">
        <v>36.6</v>
      </c>
      <c r="F188" s="20">
        <v>31.2</v>
      </c>
      <c r="G188" s="21">
        <v>9.4</v>
      </c>
      <c r="H188" s="21">
        <v>66.000000000000014</v>
      </c>
      <c r="I188" s="21">
        <v>0.90000000000000036</v>
      </c>
      <c r="J188" s="21">
        <v>119.49999999999999</v>
      </c>
      <c r="K188" s="21">
        <v>0</v>
      </c>
      <c r="L188" s="21">
        <v>180.6</v>
      </c>
      <c r="M188" s="21">
        <v>0</v>
      </c>
      <c r="N188" s="21">
        <v>242.6</v>
      </c>
      <c r="O188" s="21">
        <v>0</v>
      </c>
      <c r="P188" s="21">
        <v>304.59999999999991</v>
      </c>
      <c r="Q188" s="21">
        <v>0</v>
      </c>
      <c r="R188" s="21">
        <v>366.59999999999991</v>
      </c>
      <c r="S188" s="41">
        <f>'Monthly Data'!E56/'Monthly Data'!F56/'Monthly Data'!BH56</f>
        <v>27.945262776573134</v>
      </c>
      <c r="T188" s="41">
        <f>'Monthly Data'!J56/'Monthly Data'!H56/'Monthly Data'!BH56</f>
        <v>94.061190777932225</v>
      </c>
      <c r="U188" s="42">
        <f>'Monthly Data'!M56/'Monthly Data'!O56/'Monthly Data'!BH56</f>
        <v>2575.3259237620578</v>
      </c>
      <c r="V188" s="41"/>
      <c r="W188" s="9"/>
      <c r="X188" s="9"/>
    </row>
    <row r="189" spans="1:24" x14ac:dyDescent="0.2">
      <c r="A189" s="13">
        <v>41852</v>
      </c>
      <c r="B189">
        <v>2014</v>
      </c>
      <c r="C189">
        <v>8</v>
      </c>
      <c r="D189" s="20">
        <v>20.070967741935487</v>
      </c>
      <c r="E189" s="20">
        <v>29.3</v>
      </c>
      <c r="F189" s="20">
        <v>31.500000000000007</v>
      </c>
      <c r="G189" s="21">
        <v>8.3000000000000007</v>
      </c>
      <c r="H189" s="21">
        <v>72.500000000000028</v>
      </c>
      <c r="I189" s="21">
        <v>0.5</v>
      </c>
      <c r="J189" s="21">
        <v>126.70000000000002</v>
      </c>
      <c r="K189" s="21">
        <v>0</v>
      </c>
      <c r="L189" s="21">
        <v>188.19999999999996</v>
      </c>
      <c r="M189" s="21">
        <v>0</v>
      </c>
      <c r="N189" s="21">
        <v>250.19999999999996</v>
      </c>
      <c r="O189" s="21">
        <v>0</v>
      </c>
      <c r="P189" s="21">
        <v>312.2</v>
      </c>
      <c r="Q189" s="21">
        <v>0</v>
      </c>
      <c r="R189" s="21">
        <v>374.2</v>
      </c>
      <c r="S189" s="41">
        <f>'Monthly Data'!E57/'Monthly Data'!F57/'Monthly Data'!BH57</f>
        <v>27.049350990739434</v>
      </c>
      <c r="T189" s="41">
        <f>'Monthly Data'!J57/'Monthly Data'!H57/'Monthly Data'!BH57</f>
        <v>91.632509715466682</v>
      </c>
      <c r="U189" s="42">
        <f>'Monthly Data'!M57/'Monthly Data'!O57/'Monthly Data'!BH57</f>
        <v>2530.1410431422969</v>
      </c>
      <c r="V189" s="41"/>
      <c r="W189" s="9"/>
      <c r="X189" s="9"/>
    </row>
    <row r="190" spans="1:24" x14ac:dyDescent="0.2">
      <c r="A190" s="13">
        <v>41883</v>
      </c>
      <c r="B190">
        <v>2014</v>
      </c>
      <c r="C190">
        <v>9</v>
      </c>
      <c r="D190" s="20">
        <v>17.286666666666665</v>
      </c>
      <c r="E190" s="20">
        <v>99.799999999999983</v>
      </c>
      <c r="F190" s="20">
        <v>18.399999999999999</v>
      </c>
      <c r="G190" s="21">
        <v>55.900000000000006</v>
      </c>
      <c r="H190" s="21">
        <v>34.5</v>
      </c>
      <c r="I190" s="21">
        <v>26</v>
      </c>
      <c r="J190" s="21">
        <v>64.600000000000009</v>
      </c>
      <c r="K190" s="21">
        <v>10.299999999999999</v>
      </c>
      <c r="L190" s="21">
        <v>108.9</v>
      </c>
      <c r="M190" s="21">
        <v>0.59999999999999964</v>
      </c>
      <c r="N190" s="21">
        <v>159.19999999999996</v>
      </c>
      <c r="O190" s="21">
        <v>0</v>
      </c>
      <c r="P190" s="21">
        <v>218.59999999999994</v>
      </c>
      <c r="Q190" s="21">
        <v>0</v>
      </c>
      <c r="R190" s="21">
        <v>278.59999999999997</v>
      </c>
      <c r="S190" s="41">
        <f>'Monthly Data'!E58/'Monthly Data'!F58/'Monthly Data'!BH58</f>
        <v>24.435155959682913</v>
      </c>
      <c r="T190" s="41">
        <f>'Monthly Data'!J58/'Monthly Data'!H58/'Monthly Data'!BH58</f>
        <v>87.398118169959233</v>
      </c>
      <c r="U190" s="42">
        <f>'Monthly Data'!M58/'Monthly Data'!O58/'Monthly Data'!BH58</f>
        <v>2481.5239120263341</v>
      </c>
      <c r="V190" s="41"/>
      <c r="W190" s="9"/>
      <c r="X190" s="9"/>
    </row>
    <row r="191" spans="1:24" x14ac:dyDescent="0.2">
      <c r="A191" s="13">
        <v>41913</v>
      </c>
      <c r="B191">
        <v>2014</v>
      </c>
      <c r="C191">
        <v>10</v>
      </c>
      <c r="D191" s="20">
        <v>11.712903225806446</v>
      </c>
      <c r="E191" s="20">
        <v>256.89999999999998</v>
      </c>
      <c r="F191" s="20">
        <v>0</v>
      </c>
      <c r="G191" s="21">
        <v>197.1</v>
      </c>
      <c r="H191" s="21">
        <v>2.1999999999999993</v>
      </c>
      <c r="I191" s="21">
        <v>139.29999999999998</v>
      </c>
      <c r="J191" s="21">
        <v>6.3999999999999986</v>
      </c>
      <c r="K191" s="21">
        <v>90.8</v>
      </c>
      <c r="L191" s="21">
        <v>19.899999999999999</v>
      </c>
      <c r="M191" s="21">
        <v>50.6</v>
      </c>
      <c r="N191" s="21">
        <v>41.699999999999996</v>
      </c>
      <c r="O191" s="21">
        <v>18.099999999999998</v>
      </c>
      <c r="P191" s="21">
        <v>71.199999999999989</v>
      </c>
      <c r="Q191" s="21">
        <v>3.7999999999999989</v>
      </c>
      <c r="R191" s="21">
        <v>118.90000000000002</v>
      </c>
      <c r="S191" s="41">
        <f>'Monthly Data'!E59/'Monthly Data'!F59/'Monthly Data'!BH59</f>
        <v>22.440093665240667</v>
      </c>
      <c r="T191" s="41">
        <f>'Monthly Data'!J59/'Monthly Data'!H59/'Monthly Data'!BH59</f>
        <v>82.064328358921372</v>
      </c>
      <c r="U191" s="42">
        <f>'Monthly Data'!M59/'Monthly Data'!O59/'Monthly Data'!BH59</f>
        <v>2340.6722196187329</v>
      </c>
      <c r="V191" s="41"/>
      <c r="W191" s="9"/>
      <c r="X191" s="9"/>
    </row>
    <row r="192" spans="1:24" x14ac:dyDescent="0.2">
      <c r="A192" s="13">
        <v>41944</v>
      </c>
      <c r="B192">
        <v>2014</v>
      </c>
      <c r="C192">
        <v>11</v>
      </c>
      <c r="D192" s="20">
        <v>3.2833333333333328</v>
      </c>
      <c r="E192" s="20">
        <v>501.49999999999994</v>
      </c>
      <c r="F192" s="20">
        <v>0</v>
      </c>
      <c r="G192" s="21">
        <v>441.49999999999994</v>
      </c>
      <c r="H192" s="21">
        <v>0</v>
      </c>
      <c r="I192" s="21">
        <v>381.49999999999994</v>
      </c>
      <c r="J192" s="21">
        <v>0</v>
      </c>
      <c r="K192" s="21">
        <v>321.5</v>
      </c>
      <c r="L192" s="21">
        <v>0</v>
      </c>
      <c r="M192" s="21">
        <v>261.60000000000002</v>
      </c>
      <c r="N192" s="21">
        <v>9.9999999999999645E-2</v>
      </c>
      <c r="O192" s="21">
        <v>207.1</v>
      </c>
      <c r="P192" s="21">
        <v>5.6</v>
      </c>
      <c r="Q192" s="21">
        <v>156.39999999999998</v>
      </c>
      <c r="R192" s="21">
        <v>14.899999999999999</v>
      </c>
      <c r="S192" s="41">
        <f>'Monthly Data'!E60/'Monthly Data'!F60/'Monthly Data'!BH60</f>
        <v>22.561411606533611</v>
      </c>
      <c r="T192" s="41">
        <f>'Monthly Data'!J60/'Monthly Data'!H60/'Monthly Data'!BH60</f>
        <v>89.489050547007864</v>
      </c>
      <c r="U192" s="42">
        <f>'Monthly Data'!M60/'Monthly Data'!O60/'Monthly Data'!BH60</f>
        <v>2401.5020179724579</v>
      </c>
      <c r="V192" s="41"/>
      <c r="W192" s="9"/>
      <c r="X192" s="9"/>
    </row>
    <row r="193" spans="1:24" x14ac:dyDescent="0.2">
      <c r="A193" s="13">
        <v>41974</v>
      </c>
      <c r="B193">
        <v>2014</v>
      </c>
      <c r="C193">
        <v>12</v>
      </c>
      <c r="D193" s="20">
        <v>1.2548387096774198</v>
      </c>
      <c r="E193" s="20">
        <v>581.09999999999991</v>
      </c>
      <c r="F193" s="20">
        <v>0</v>
      </c>
      <c r="G193" s="21">
        <v>519.09999999999991</v>
      </c>
      <c r="H193" s="21">
        <v>0</v>
      </c>
      <c r="I193" s="21">
        <v>457.09999999999997</v>
      </c>
      <c r="J193" s="21">
        <v>0</v>
      </c>
      <c r="K193" s="21">
        <v>395.1</v>
      </c>
      <c r="L193" s="21">
        <v>0</v>
      </c>
      <c r="M193" s="21">
        <v>333.1</v>
      </c>
      <c r="N193" s="21">
        <v>0</v>
      </c>
      <c r="O193" s="21">
        <v>271.10000000000002</v>
      </c>
      <c r="P193" s="21">
        <v>0</v>
      </c>
      <c r="Q193" s="21">
        <v>209.10000000000002</v>
      </c>
      <c r="R193" s="21">
        <v>0</v>
      </c>
      <c r="S193" s="41">
        <f>'Monthly Data'!E61/'Monthly Data'!F61/'Monthly Data'!BH61</f>
        <v>24.289810104438622</v>
      </c>
      <c r="T193" s="41">
        <f>'Monthly Data'!J61/'Monthly Data'!H61/'Monthly Data'!BH61</f>
        <v>93.362706742398217</v>
      </c>
      <c r="U193" s="42">
        <f>'Monthly Data'!M61/'Monthly Data'!O61/'Monthly Data'!BH61</f>
        <v>2363.6494695245942</v>
      </c>
      <c r="V193" s="41"/>
      <c r="W193" s="9"/>
      <c r="X193" s="9"/>
    </row>
    <row r="194" spans="1:24" x14ac:dyDescent="0.2">
      <c r="A194" s="13">
        <v>42005</v>
      </c>
      <c r="B194">
        <v>2015</v>
      </c>
      <c r="C194">
        <v>1</v>
      </c>
      <c r="D194" s="20">
        <v>-5.8580645161290343</v>
      </c>
      <c r="E194" s="20">
        <v>801.5999999999998</v>
      </c>
      <c r="F194" s="20">
        <v>0</v>
      </c>
      <c r="G194" s="21">
        <v>739.5999999999998</v>
      </c>
      <c r="H194" s="21">
        <v>0</v>
      </c>
      <c r="I194" s="21">
        <v>677.59999999999968</v>
      </c>
      <c r="J194" s="21">
        <v>0</v>
      </c>
      <c r="K194" s="21">
        <v>615.5999999999998</v>
      </c>
      <c r="L194" s="21">
        <v>0</v>
      </c>
      <c r="M194" s="21">
        <v>553.59999999999991</v>
      </c>
      <c r="N194" s="21">
        <v>0</v>
      </c>
      <c r="O194" s="21">
        <v>491.59999999999997</v>
      </c>
      <c r="P194" s="21">
        <v>0</v>
      </c>
      <c r="Q194" s="21">
        <v>429.59999999999997</v>
      </c>
      <c r="R194" s="21">
        <v>0</v>
      </c>
      <c r="S194" s="41">
        <f>'Monthly Data'!E62/'Monthly Data'!F62/'Monthly Data'!BH62</f>
        <v>26.81104768658636</v>
      </c>
      <c r="T194" s="41">
        <f>'Monthly Data'!J62/'Monthly Data'!H62/'Monthly Data'!BH62</f>
        <v>99.81033104765784</v>
      </c>
      <c r="U194" s="42">
        <f>'Monthly Data'!M62/'Monthly Data'!O62/'Monthly Data'!BH62</f>
        <v>2562.2809689752912</v>
      </c>
      <c r="V194" s="41"/>
      <c r="W194" s="9"/>
      <c r="X194" s="9"/>
    </row>
    <row r="195" spans="1:24" x14ac:dyDescent="0.2">
      <c r="A195" s="13">
        <v>42036</v>
      </c>
      <c r="B195">
        <v>2015</v>
      </c>
      <c r="C195">
        <v>2</v>
      </c>
      <c r="D195" s="20">
        <v>-11.139285714285718</v>
      </c>
      <c r="E195" s="20">
        <v>871.89999999999975</v>
      </c>
      <c r="F195" s="20">
        <v>0</v>
      </c>
      <c r="G195" s="21">
        <v>815.89999999999975</v>
      </c>
      <c r="H195" s="21">
        <v>0</v>
      </c>
      <c r="I195" s="21">
        <v>759.89999999999986</v>
      </c>
      <c r="J195" s="21">
        <v>0</v>
      </c>
      <c r="K195" s="21">
        <v>703.89999999999986</v>
      </c>
      <c r="L195" s="21">
        <v>0</v>
      </c>
      <c r="M195" s="21">
        <v>647.9</v>
      </c>
      <c r="N195" s="21">
        <v>0</v>
      </c>
      <c r="O195" s="21">
        <v>591.9</v>
      </c>
      <c r="P195" s="21">
        <v>0</v>
      </c>
      <c r="Q195" s="21">
        <v>535.9</v>
      </c>
      <c r="R195" s="21">
        <v>0</v>
      </c>
      <c r="S195" s="41">
        <f>'Monthly Data'!E63/'Monthly Data'!F63/'Monthly Data'!BH63</f>
        <v>25.571560295939122</v>
      </c>
      <c r="T195" s="41">
        <f>'Monthly Data'!J63/'Monthly Data'!H63/'Monthly Data'!BH63</f>
        <v>103.23794266033057</v>
      </c>
      <c r="U195" s="42">
        <f>'Monthly Data'!M63/'Monthly Data'!O63/'Monthly Data'!BH63</f>
        <v>2653.8293893206492</v>
      </c>
      <c r="V195" s="41"/>
      <c r="W195" s="9"/>
      <c r="X195" s="9"/>
    </row>
    <row r="196" spans="1:24" x14ac:dyDescent="0.2">
      <c r="A196" s="13">
        <v>42064</v>
      </c>
      <c r="B196">
        <v>2015</v>
      </c>
      <c r="C196">
        <v>3</v>
      </c>
      <c r="D196" s="20">
        <v>-1.1612903225806448</v>
      </c>
      <c r="E196" s="20">
        <v>655.99999999999989</v>
      </c>
      <c r="F196" s="20">
        <v>0</v>
      </c>
      <c r="G196" s="21">
        <v>593.99999999999989</v>
      </c>
      <c r="H196" s="21">
        <v>0</v>
      </c>
      <c r="I196" s="21">
        <v>531.99999999999989</v>
      </c>
      <c r="J196" s="21">
        <v>0</v>
      </c>
      <c r="K196" s="21">
        <v>469.99999999999994</v>
      </c>
      <c r="L196" s="21">
        <v>0</v>
      </c>
      <c r="M196" s="21">
        <v>408</v>
      </c>
      <c r="N196" s="21">
        <v>0</v>
      </c>
      <c r="O196" s="21">
        <v>346</v>
      </c>
      <c r="P196" s="21">
        <v>0</v>
      </c>
      <c r="Q196" s="21">
        <v>284</v>
      </c>
      <c r="R196" s="21">
        <v>0</v>
      </c>
      <c r="S196" s="41">
        <f>'Monthly Data'!E64/'Monthly Data'!F64/'Monthly Data'!BH64</f>
        <v>23.322959559989766</v>
      </c>
      <c r="T196" s="41">
        <f>'Monthly Data'!J64/'Monthly Data'!H64/'Monthly Data'!BH64</f>
        <v>95.737351664387788</v>
      </c>
      <c r="U196" s="42">
        <f>'Monthly Data'!M64/'Monthly Data'!O64/'Monthly Data'!BH64</f>
        <v>2486.1434675635637</v>
      </c>
      <c r="V196" s="41"/>
      <c r="W196" s="9"/>
      <c r="X196" s="9"/>
    </row>
    <row r="197" spans="1:24" x14ac:dyDescent="0.2">
      <c r="A197" s="13">
        <v>42095</v>
      </c>
      <c r="B197">
        <v>2015</v>
      </c>
      <c r="C197">
        <v>4</v>
      </c>
      <c r="D197" s="20">
        <v>7.2700000000000022</v>
      </c>
      <c r="E197" s="20">
        <v>381.90000000000003</v>
      </c>
      <c r="F197" s="20">
        <v>0</v>
      </c>
      <c r="G197" s="21">
        <v>321.90000000000009</v>
      </c>
      <c r="H197" s="21">
        <v>0</v>
      </c>
      <c r="I197" s="21">
        <v>261.89999999999998</v>
      </c>
      <c r="J197" s="21">
        <v>0</v>
      </c>
      <c r="K197" s="21">
        <v>203.49999999999991</v>
      </c>
      <c r="L197" s="21">
        <v>1.5999999999999996</v>
      </c>
      <c r="M197" s="21">
        <v>149.69999999999996</v>
      </c>
      <c r="N197" s="21">
        <v>7.8000000000000007</v>
      </c>
      <c r="O197" s="21">
        <v>102.5</v>
      </c>
      <c r="P197" s="21">
        <v>20.6</v>
      </c>
      <c r="Q197" s="21">
        <v>61.70000000000001</v>
      </c>
      <c r="R197" s="21">
        <v>39.799999999999997</v>
      </c>
      <c r="S197" s="41">
        <f>'Monthly Data'!E65/'Monthly Data'!F65/'Monthly Data'!BH65</f>
        <v>21.431203949592078</v>
      </c>
      <c r="T197" s="41">
        <f>'Monthly Data'!J65/'Monthly Data'!H65/'Monthly Data'!BH65</f>
        <v>87.290864354193843</v>
      </c>
      <c r="U197" s="42">
        <f>'Monthly Data'!M65/'Monthly Data'!O65/'Monthly Data'!BH65</f>
        <v>2332.015399458644</v>
      </c>
      <c r="V197" s="41"/>
      <c r="W197" s="9"/>
      <c r="X197" s="9"/>
    </row>
    <row r="198" spans="1:24" x14ac:dyDescent="0.2">
      <c r="A198" s="13">
        <v>42125</v>
      </c>
      <c r="B198">
        <v>2015</v>
      </c>
      <c r="C198">
        <v>5</v>
      </c>
      <c r="D198" s="20">
        <v>14.535483870967743</v>
      </c>
      <c r="E198" s="20">
        <v>175.50000000000003</v>
      </c>
      <c r="F198" s="20">
        <v>6.1000000000000014</v>
      </c>
      <c r="G198" s="21">
        <v>123.90000000000002</v>
      </c>
      <c r="H198" s="21">
        <v>16.5</v>
      </c>
      <c r="I198" s="21">
        <v>80.5</v>
      </c>
      <c r="J198" s="21">
        <v>35.1</v>
      </c>
      <c r="K198" s="21">
        <v>44.20000000000001</v>
      </c>
      <c r="L198" s="21">
        <v>60.8</v>
      </c>
      <c r="M198" s="21">
        <v>18.3</v>
      </c>
      <c r="N198" s="21">
        <v>96.90000000000002</v>
      </c>
      <c r="O198" s="21">
        <v>4.5999999999999996</v>
      </c>
      <c r="P198" s="21">
        <v>145.20000000000002</v>
      </c>
      <c r="Q198" s="21">
        <v>0.5</v>
      </c>
      <c r="R198" s="21">
        <v>203.09999999999997</v>
      </c>
      <c r="S198" s="41">
        <f>'Monthly Data'!E66/'Monthly Data'!F66/'Monthly Data'!BH66</f>
        <v>21.890840060908406</v>
      </c>
      <c r="T198" s="41">
        <f>'Monthly Data'!J66/'Monthly Data'!H66/'Monthly Data'!BH66</f>
        <v>85.064939924772759</v>
      </c>
      <c r="U198" s="42">
        <f>'Monthly Data'!M66/'Monthly Data'!O66/'Monthly Data'!BH66</f>
        <v>2372.6751888824078</v>
      </c>
      <c r="V198" s="41"/>
      <c r="W198" s="9"/>
      <c r="X198" s="9"/>
    </row>
    <row r="199" spans="1:24" x14ac:dyDescent="0.2">
      <c r="A199" s="13">
        <v>42156</v>
      </c>
      <c r="B199">
        <v>2015</v>
      </c>
      <c r="C199">
        <v>6</v>
      </c>
      <c r="D199" s="20">
        <v>16.886666666666663</v>
      </c>
      <c r="E199" s="20">
        <v>101.39999999999998</v>
      </c>
      <c r="F199" s="20">
        <v>8</v>
      </c>
      <c r="G199" s="21">
        <v>61.3</v>
      </c>
      <c r="H199" s="21">
        <v>27.9</v>
      </c>
      <c r="I199" s="21">
        <v>29.699999999999996</v>
      </c>
      <c r="J199" s="21">
        <v>56.3</v>
      </c>
      <c r="K199" s="21">
        <v>11.4</v>
      </c>
      <c r="L199" s="21">
        <v>98.000000000000028</v>
      </c>
      <c r="M199" s="21">
        <v>3.5</v>
      </c>
      <c r="N199" s="21">
        <v>150.10000000000005</v>
      </c>
      <c r="O199" s="21">
        <v>0</v>
      </c>
      <c r="P199" s="21">
        <v>206.60000000000002</v>
      </c>
      <c r="Q199" s="21">
        <v>0</v>
      </c>
      <c r="R199" s="21">
        <v>266.60000000000002</v>
      </c>
      <c r="S199" s="41">
        <f>'Monthly Data'!E67/'Monthly Data'!F67/'Monthly Data'!BH67</f>
        <v>25.58172718526421</v>
      </c>
      <c r="T199" s="41">
        <f>'Monthly Data'!J67/'Monthly Data'!H67/'Monthly Data'!BH67</f>
        <v>90.061559325553432</v>
      </c>
      <c r="U199" s="42">
        <f>'Monthly Data'!M67/'Monthly Data'!O67/'Monthly Data'!BH67</f>
        <v>2515.7484232166371</v>
      </c>
      <c r="V199" s="41"/>
      <c r="W199" s="9"/>
      <c r="X199" s="9"/>
    </row>
    <row r="200" spans="1:24" x14ac:dyDescent="0.2">
      <c r="A200" s="13">
        <v>42186</v>
      </c>
      <c r="B200">
        <v>2015</v>
      </c>
      <c r="C200">
        <v>7</v>
      </c>
      <c r="D200" s="20">
        <v>21.899999999999995</v>
      </c>
      <c r="E200" s="20">
        <v>17.600000000000001</v>
      </c>
      <c r="F200" s="20">
        <v>76.5</v>
      </c>
      <c r="G200" s="21">
        <v>4.4000000000000021</v>
      </c>
      <c r="H200" s="21">
        <v>125.30000000000001</v>
      </c>
      <c r="I200" s="21">
        <v>0</v>
      </c>
      <c r="J200" s="21">
        <v>182.9</v>
      </c>
      <c r="K200" s="21">
        <v>0</v>
      </c>
      <c r="L200" s="21">
        <v>244.9</v>
      </c>
      <c r="M200" s="21">
        <v>0</v>
      </c>
      <c r="N200" s="21">
        <v>306.90000000000003</v>
      </c>
      <c r="O200" s="21">
        <v>0</v>
      </c>
      <c r="P200" s="21">
        <v>368.90000000000003</v>
      </c>
      <c r="Q200" s="21">
        <v>0</v>
      </c>
      <c r="R200" s="21">
        <v>430.90000000000003</v>
      </c>
      <c r="S200" s="41">
        <f>'Monthly Data'!E68/'Monthly Data'!F68/'Monthly Data'!BH68</f>
        <v>29.213519339024245</v>
      </c>
      <c r="T200" s="41">
        <f>'Monthly Data'!J68/'Monthly Data'!H68/'Monthly Data'!BH68</f>
        <v>96.163561762846385</v>
      </c>
      <c r="U200" s="42">
        <f>'Monthly Data'!M68/'Monthly Data'!O68/'Monthly Data'!BH68</f>
        <v>2641.8213374157294</v>
      </c>
      <c r="V200" s="41"/>
      <c r="W200" s="9"/>
      <c r="X200" s="9"/>
    </row>
    <row r="201" spans="1:24" x14ac:dyDescent="0.2">
      <c r="A201" s="13">
        <v>42217</v>
      </c>
      <c r="B201">
        <v>2015</v>
      </c>
      <c r="C201">
        <v>8</v>
      </c>
      <c r="D201" s="20">
        <v>20.796774193548384</v>
      </c>
      <c r="E201" s="20">
        <v>20.399999999999999</v>
      </c>
      <c r="F201" s="20">
        <v>45.100000000000009</v>
      </c>
      <c r="G201" s="21">
        <v>1.8000000000000007</v>
      </c>
      <c r="H201" s="21">
        <v>88.499999999999986</v>
      </c>
      <c r="I201" s="21">
        <v>0</v>
      </c>
      <c r="J201" s="21">
        <v>148.70000000000002</v>
      </c>
      <c r="K201" s="21">
        <v>0</v>
      </c>
      <c r="L201" s="21">
        <v>210.70000000000002</v>
      </c>
      <c r="M201" s="21">
        <v>0</v>
      </c>
      <c r="N201" s="21">
        <v>272.70000000000005</v>
      </c>
      <c r="O201" s="21">
        <v>0</v>
      </c>
      <c r="P201" s="21">
        <v>334.7000000000001</v>
      </c>
      <c r="Q201" s="21">
        <v>0</v>
      </c>
      <c r="R201" s="21">
        <v>396.7000000000001</v>
      </c>
      <c r="S201" s="41">
        <f>'Monthly Data'!E69/'Monthly Data'!F69/'Monthly Data'!BH69</f>
        <v>29.577699659044438</v>
      </c>
      <c r="T201" s="41">
        <f>'Monthly Data'!J69/'Monthly Data'!H69/'Monthly Data'!BH69</f>
        <v>97.509263876115057</v>
      </c>
      <c r="U201" s="42">
        <f>'Monthly Data'!M69/'Monthly Data'!O69/'Monthly Data'!BH69</f>
        <v>2600.9729433306552</v>
      </c>
      <c r="V201" s="41"/>
      <c r="W201" s="9"/>
      <c r="X201" s="9"/>
    </row>
    <row r="202" spans="1:24" x14ac:dyDescent="0.2">
      <c r="A202" s="13">
        <v>42248</v>
      </c>
      <c r="B202">
        <v>2015</v>
      </c>
      <c r="C202">
        <v>9</v>
      </c>
      <c r="D202" s="20">
        <v>20.030000000000005</v>
      </c>
      <c r="E202" s="20">
        <v>50.100000000000009</v>
      </c>
      <c r="F202" s="20">
        <v>51.000000000000014</v>
      </c>
      <c r="G202" s="21">
        <v>22.6</v>
      </c>
      <c r="H202" s="21">
        <v>83.5</v>
      </c>
      <c r="I202" s="21">
        <v>7.2000000000000011</v>
      </c>
      <c r="J202" s="21">
        <v>128.10000000000002</v>
      </c>
      <c r="K202" s="21">
        <v>9.9999999999999645E-2</v>
      </c>
      <c r="L202" s="21">
        <v>181</v>
      </c>
      <c r="M202" s="21">
        <v>0</v>
      </c>
      <c r="N202" s="21">
        <v>240.9</v>
      </c>
      <c r="O202" s="21">
        <v>0</v>
      </c>
      <c r="P202" s="21">
        <v>300.90000000000003</v>
      </c>
      <c r="Q202" s="21">
        <v>0</v>
      </c>
      <c r="R202" s="21">
        <v>360.90000000000009</v>
      </c>
      <c r="S202" s="41">
        <f>'Monthly Data'!E70/'Monthly Data'!F70/'Monthly Data'!BH70</f>
        <v>26.481692791566541</v>
      </c>
      <c r="T202" s="41">
        <f>'Monthly Data'!J70/'Monthly Data'!H70/'Monthly Data'!BH70</f>
        <v>92.095105166805226</v>
      </c>
      <c r="U202" s="42">
        <f>'Monthly Data'!M70/'Monthly Data'!O70/'Monthly Data'!BH70</f>
        <v>2609.2366381097463</v>
      </c>
      <c r="V202" s="41"/>
      <c r="W202" s="9"/>
      <c r="X202" s="9"/>
    </row>
    <row r="203" spans="1:24" x14ac:dyDescent="0.2">
      <c r="A203" s="13">
        <v>42278</v>
      </c>
      <c r="B203">
        <v>2015</v>
      </c>
      <c r="C203">
        <v>10</v>
      </c>
      <c r="D203" s="20">
        <v>11.587096774193544</v>
      </c>
      <c r="E203" s="20">
        <v>260.8</v>
      </c>
      <c r="F203" s="20">
        <v>0</v>
      </c>
      <c r="G203" s="21">
        <v>200</v>
      </c>
      <c r="H203" s="21">
        <v>1.1999999999999993</v>
      </c>
      <c r="I203" s="21">
        <v>141.1</v>
      </c>
      <c r="J203" s="21">
        <v>4.2999999999999972</v>
      </c>
      <c r="K203" s="21">
        <v>89.2</v>
      </c>
      <c r="L203" s="21">
        <v>14.399999999999997</v>
      </c>
      <c r="M203" s="21">
        <v>51.800000000000004</v>
      </c>
      <c r="N203" s="21">
        <v>38.999999999999993</v>
      </c>
      <c r="O203" s="21">
        <v>26.9</v>
      </c>
      <c r="P203" s="21">
        <v>76.100000000000023</v>
      </c>
      <c r="Q203" s="21">
        <v>11.299999999999999</v>
      </c>
      <c r="R203" s="21">
        <v>122.50000000000003</v>
      </c>
      <c r="S203" s="41">
        <f>'Monthly Data'!E71/'Monthly Data'!F71/'Monthly Data'!BH71</f>
        <v>22.425038458214555</v>
      </c>
      <c r="T203" s="41">
        <f>'Monthly Data'!J71/'Monthly Data'!H71/'Monthly Data'!BH71</f>
        <v>82.592392541364205</v>
      </c>
      <c r="U203" s="42">
        <f>'Monthly Data'!M71/'Monthly Data'!O71/'Monthly Data'!BH71</f>
        <v>2355.2197555224475</v>
      </c>
      <c r="V203" s="41"/>
      <c r="W203" s="9"/>
      <c r="X203" s="9"/>
    </row>
    <row r="204" spans="1:24" x14ac:dyDescent="0.2">
      <c r="A204" s="13">
        <v>42309</v>
      </c>
      <c r="B204">
        <v>2015</v>
      </c>
      <c r="C204">
        <v>11</v>
      </c>
      <c r="D204" s="20">
        <v>7.9633333333333329</v>
      </c>
      <c r="E204" s="20">
        <v>361.1</v>
      </c>
      <c r="F204" s="20">
        <v>0</v>
      </c>
      <c r="G204" s="21">
        <v>301.10000000000008</v>
      </c>
      <c r="H204" s="21">
        <v>0</v>
      </c>
      <c r="I204" s="21">
        <v>241.20000000000005</v>
      </c>
      <c r="J204" s="21">
        <v>0.10000000000000142</v>
      </c>
      <c r="K204" s="21">
        <v>185.10000000000002</v>
      </c>
      <c r="L204" s="21">
        <v>4.0000000000000018</v>
      </c>
      <c r="M204" s="21">
        <v>133</v>
      </c>
      <c r="N204" s="21">
        <v>11.9</v>
      </c>
      <c r="O204" s="21">
        <v>90.2</v>
      </c>
      <c r="P204" s="21">
        <v>29.1</v>
      </c>
      <c r="Q204" s="21">
        <v>56.800000000000004</v>
      </c>
      <c r="R204" s="21">
        <v>55.70000000000001</v>
      </c>
      <c r="S204" s="41">
        <f>'Monthly Data'!E72/'Monthly Data'!F72/'Monthly Data'!BH72</f>
        <v>21.217211520005549</v>
      </c>
      <c r="T204" s="41">
        <f>'Monthly Data'!J72/'Monthly Data'!H72/'Monthly Data'!BH72</f>
        <v>85.747617964315168</v>
      </c>
      <c r="U204" s="42">
        <f>'Monthly Data'!M72/'Monthly Data'!O72/'Monthly Data'!BH72</f>
        <v>2388.1191794646084</v>
      </c>
      <c r="V204" s="41"/>
      <c r="W204" s="9"/>
      <c r="X204" s="9"/>
    </row>
    <row r="205" spans="1:24" x14ac:dyDescent="0.2">
      <c r="A205" s="13">
        <v>42339</v>
      </c>
      <c r="B205">
        <v>2015</v>
      </c>
      <c r="C205">
        <v>12</v>
      </c>
      <c r="D205" s="20">
        <v>5.2741935483870979</v>
      </c>
      <c r="E205" s="20">
        <v>456.5</v>
      </c>
      <c r="F205" s="20">
        <v>0</v>
      </c>
      <c r="G205" s="21">
        <v>394.5</v>
      </c>
      <c r="H205" s="21">
        <v>0</v>
      </c>
      <c r="I205" s="21">
        <v>332.5</v>
      </c>
      <c r="J205" s="21">
        <v>0</v>
      </c>
      <c r="K205" s="21">
        <v>270.5</v>
      </c>
      <c r="L205" s="21">
        <v>0</v>
      </c>
      <c r="M205" s="21">
        <v>208.49999999999994</v>
      </c>
      <c r="N205" s="21">
        <v>0</v>
      </c>
      <c r="O205" s="21">
        <v>148</v>
      </c>
      <c r="P205" s="21">
        <v>1.5</v>
      </c>
      <c r="Q205" s="21">
        <v>96.899999999999991</v>
      </c>
      <c r="R205" s="21">
        <v>12.400000000000002</v>
      </c>
      <c r="S205" s="41">
        <f>'Monthly Data'!E73/'Monthly Data'!F73/'Monthly Data'!BH73</f>
        <v>22.377453616058279</v>
      </c>
      <c r="T205" s="41">
        <f>'Monthly Data'!J73/'Monthly Data'!H73/'Monthly Data'!BH73</f>
        <v>88.469022729413894</v>
      </c>
      <c r="U205" s="42">
        <f>'Monthly Data'!M73/'Monthly Data'!O73/'Monthly Data'!BH73</f>
        <v>2330.8677989687631</v>
      </c>
      <c r="V205" s="41"/>
      <c r="W205" s="9"/>
      <c r="X205" s="9"/>
    </row>
    <row r="206" spans="1:24" x14ac:dyDescent="0.2">
      <c r="A206" s="13">
        <v>42370</v>
      </c>
      <c r="B206">
        <v>2016</v>
      </c>
      <c r="C206">
        <v>1</v>
      </c>
      <c r="D206" s="20">
        <v>-2.1612903225806446</v>
      </c>
      <c r="E206" s="20">
        <v>686.99999999999989</v>
      </c>
      <c r="F206" s="20">
        <v>0</v>
      </c>
      <c r="G206" s="21">
        <v>624.99999999999989</v>
      </c>
      <c r="H206" s="21">
        <v>0</v>
      </c>
      <c r="I206" s="21">
        <v>563</v>
      </c>
      <c r="J206" s="21">
        <v>0</v>
      </c>
      <c r="K206" s="21">
        <v>501</v>
      </c>
      <c r="L206" s="21">
        <v>0</v>
      </c>
      <c r="M206" s="21">
        <v>439</v>
      </c>
      <c r="N206" s="21">
        <v>0</v>
      </c>
      <c r="O206" s="21">
        <v>377.00000000000006</v>
      </c>
      <c r="P206" s="21">
        <v>0</v>
      </c>
      <c r="Q206" s="21">
        <v>315</v>
      </c>
      <c r="R206" s="21">
        <v>0</v>
      </c>
      <c r="S206" s="41">
        <f>'Monthly Data'!E74/'Monthly Data'!F74/'Monthly Data'!BH74</f>
        <v>24.648136085903101</v>
      </c>
      <c r="T206" s="41">
        <f>'Monthly Data'!J74/'Monthly Data'!H74/'Monthly Data'!BH74</f>
        <v>95.412110923073001</v>
      </c>
      <c r="U206" s="42">
        <f>'Monthly Data'!M74/'Monthly Data'!O74/'Monthly Data'!BH74</f>
        <v>2530.369694469513</v>
      </c>
      <c r="V206" s="41"/>
      <c r="W206" s="9"/>
      <c r="X206" s="9"/>
    </row>
    <row r="207" spans="1:24" x14ac:dyDescent="0.2">
      <c r="A207" s="13">
        <v>42401</v>
      </c>
      <c r="B207">
        <v>2016</v>
      </c>
      <c r="C207">
        <v>2</v>
      </c>
      <c r="D207" s="20">
        <v>-0.76896551724137929</v>
      </c>
      <c r="E207" s="20">
        <v>602.29999999999995</v>
      </c>
      <c r="F207" s="20">
        <v>0</v>
      </c>
      <c r="G207" s="21">
        <v>544.29999999999984</v>
      </c>
      <c r="H207" s="21">
        <v>0</v>
      </c>
      <c r="I207" s="21">
        <v>486.3</v>
      </c>
      <c r="J207" s="21">
        <v>0</v>
      </c>
      <c r="K207" s="21">
        <v>428.29999999999995</v>
      </c>
      <c r="L207" s="21">
        <v>0</v>
      </c>
      <c r="M207" s="21">
        <v>370.3</v>
      </c>
      <c r="N207" s="21">
        <v>0</v>
      </c>
      <c r="O207" s="21">
        <v>312.5</v>
      </c>
      <c r="P207" s="21">
        <v>0.19999999999999929</v>
      </c>
      <c r="Q207" s="21">
        <v>257.2</v>
      </c>
      <c r="R207" s="21">
        <v>2.8999999999999986</v>
      </c>
      <c r="S207" s="41">
        <f>'Monthly Data'!E75/'Monthly Data'!F75/'Monthly Data'!BH75</f>
        <v>23.20357691251596</v>
      </c>
      <c r="T207" s="41">
        <f>'Monthly Data'!J75/'Monthly Data'!H75/'Monthly Data'!BH75</f>
        <v>96.402185049237389</v>
      </c>
      <c r="U207" s="42">
        <f>'Monthly Data'!M75/'Monthly Data'!O75/'Monthly Data'!BH75</f>
        <v>2560.083680106156</v>
      </c>
      <c r="V207" s="41"/>
      <c r="W207" s="9"/>
      <c r="X207" s="9"/>
    </row>
    <row r="208" spans="1:24" x14ac:dyDescent="0.2">
      <c r="A208" s="13">
        <v>42430</v>
      </c>
      <c r="B208">
        <v>2016</v>
      </c>
      <c r="C208">
        <v>3</v>
      </c>
      <c r="D208" s="20">
        <v>3.4451612903225803</v>
      </c>
      <c r="E208" s="20">
        <v>513.20000000000005</v>
      </c>
      <c r="F208" s="20">
        <v>0</v>
      </c>
      <c r="G208" s="21">
        <v>451.2</v>
      </c>
      <c r="H208" s="21">
        <v>0</v>
      </c>
      <c r="I208" s="21">
        <v>389.2</v>
      </c>
      <c r="J208" s="21">
        <v>0</v>
      </c>
      <c r="K208" s="21">
        <v>327.2</v>
      </c>
      <c r="L208" s="21">
        <v>0</v>
      </c>
      <c r="M208" s="21">
        <v>267</v>
      </c>
      <c r="N208" s="21">
        <v>1.8000000000000007</v>
      </c>
      <c r="O208" s="21">
        <v>208.49999999999997</v>
      </c>
      <c r="P208" s="21">
        <v>5.3000000000000007</v>
      </c>
      <c r="Q208" s="21">
        <v>154.29999999999998</v>
      </c>
      <c r="R208" s="21">
        <v>13.100000000000001</v>
      </c>
      <c r="S208" s="41">
        <f>'Monthly Data'!E76/'Monthly Data'!F76/'Monthly Data'!BH76</f>
        <v>21.737232834328577</v>
      </c>
      <c r="T208" s="41">
        <f>'Monthly Data'!J76/'Monthly Data'!H76/'Monthly Data'!BH76</f>
        <v>90.918950394197878</v>
      </c>
      <c r="U208" s="42">
        <f>'Monthly Data'!M76/'Monthly Data'!O76/'Monthly Data'!BH76</f>
        <v>2466.1194485848914</v>
      </c>
      <c r="V208" s="41"/>
      <c r="W208" s="9"/>
      <c r="X208" s="9"/>
    </row>
    <row r="209" spans="1:24" x14ac:dyDescent="0.2">
      <c r="A209" s="13">
        <v>42461</v>
      </c>
      <c r="B209">
        <v>2016</v>
      </c>
      <c r="C209">
        <v>4</v>
      </c>
      <c r="D209" s="20">
        <v>4.9666666666666659</v>
      </c>
      <c r="E209" s="20">
        <v>450.99999999999983</v>
      </c>
      <c r="F209" s="20">
        <v>0</v>
      </c>
      <c r="G209" s="21">
        <v>390.99999999999983</v>
      </c>
      <c r="H209" s="21">
        <v>0</v>
      </c>
      <c r="I209" s="21">
        <v>331.7999999999999</v>
      </c>
      <c r="J209" s="21">
        <v>0.80000000000000071</v>
      </c>
      <c r="K209" s="21">
        <v>273.7999999999999</v>
      </c>
      <c r="L209" s="21">
        <v>2.8000000000000007</v>
      </c>
      <c r="M209" s="21">
        <v>216.89999999999998</v>
      </c>
      <c r="N209" s="21">
        <v>5.9</v>
      </c>
      <c r="O209" s="21">
        <v>162.69999999999999</v>
      </c>
      <c r="P209" s="21">
        <v>11.700000000000001</v>
      </c>
      <c r="Q209" s="21">
        <v>113.70000000000002</v>
      </c>
      <c r="R209" s="21">
        <v>22.700000000000003</v>
      </c>
      <c r="S209" s="41">
        <f>'Monthly Data'!E77/'Monthly Data'!F77/'Monthly Data'!BH77</f>
        <v>21.100729998961793</v>
      </c>
      <c r="T209" s="41">
        <f>'Monthly Data'!J77/'Monthly Data'!H77/'Monthly Data'!BH77</f>
        <v>86.97669103838787</v>
      </c>
      <c r="U209" s="42">
        <f>'Monthly Data'!M77/'Monthly Data'!O77/'Monthly Data'!BH77</f>
        <v>2425.8392529771372</v>
      </c>
      <c r="V209" s="41"/>
      <c r="W209" s="9"/>
      <c r="X209" s="9"/>
    </row>
    <row r="210" spans="1:24" x14ac:dyDescent="0.2">
      <c r="A210" s="13">
        <v>42491</v>
      </c>
      <c r="B210">
        <v>2016</v>
      </c>
      <c r="C210">
        <v>5</v>
      </c>
      <c r="D210" s="20">
        <v>13.870967741935482</v>
      </c>
      <c r="E210" s="20">
        <v>203.6</v>
      </c>
      <c r="F210" s="20">
        <v>13.599999999999998</v>
      </c>
      <c r="G210" s="21">
        <v>156.09999999999997</v>
      </c>
      <c r="H210" s="21">
        <v>28.099999999999998</v>
      </c>
      <c r="I210" s="21">
        <v>113.69999999999999</v>
      </c>
      <c r="J210" s="21">
        <v>47.699999999999989</v>
      </c>
      <c r="K210" s="21">
        <v>74.600000000000009</v>
      </c>
      <c r="L210" s="21">
        <v>70.599999999999994</v>
      </c>
      <c r="M210" s="21">
        <v>41.900000000000006</v>
      </c>
      <c r="N210" s="21">
        <v>99.899999999999991</v>
      </c>
      <c r="O210" s="21">
        <v>17.299999999999997</v>
      </c>
      <c r="P210" s="21">
        <v>137.30000000000001</v>
      </c>
      <c r="Q210" s="21">
        <v>4.5</v>
      </c>
      <c r="R210" s="21">
        <v>186.50000000000003</v>
      </c>
      <c r="S210" s="41">
        <f>'Monthly Data'!E78/'Monthly Data'!F78/'Monthly Data'!BH78</f>
        <v>22.813493763808857</v>
      </c>
      <c r="T210" s="41">
        <f>'Monthly Data'!J78/'Monthly Data'!H78/'Monthly Data'!BH78</f>
        <v>85.593812538696682</v>
      </c>
      <c r="U210" s="42">
        <f>'Monthly Data'!M78/'Monthly Data'!O78/'Monthly Data'!BH78</f>
        <v>2409.0516068237525</v>
      </c>
      <c r="V210" s="41"/>
      <c r="W210" s="9"/>
      <c r="X210" s="9"/>
    </row>
    <row r="211" spans="1:24" x14ac:dyDescent="0.2">
      <c r="A211" s="13">
        <v>42522</v>
      </c>
      <c r="B211">
        <v>2016</v>
      </c>
      <c r="C211">
        <v>6</v>
      </c>
      <c r="D211" s="20">
        <v>19.386666666666663</v>
      </c>
      <c r="E211" s="20">
        <v>53</v>
      </c>
      <c r="F211" s="20">
        <v>34.6</v>
      </c>
      <c r="G211" s="21">
        <v>26.500000000000004</v>
      </c>
      <c r="H211" s="21">
        <v>68.099999999999994</v>
      </c>
      <c r="I211" s="21">
        <v>8.5</v>
      </c>
      <c r="J211" s="21">
        <v>110.1</v>
      </c>
      <c r="K211" s="21">
        <v>2</v>
      </c>
      <c r="L211" s="21">
        <v>163.6</v>
      </c>
      <c r="M211" s="21">
        <v>0</v>
      </c>
      <c r="N211" s="21">
        <v>221.60000000000002</v>
      </c>
      <c r="O211" s="21">
        <v>0</v>
      </c>
      <c r="P211" s="21">
        <v>281.60000000000008</v>
      </c>
      <c r="Q211" s="21">
        <v>0</v>
      </c>
      <c r="R211" s="21">
        <v>341.6</v>
      </c>
      <c r="S211" s="41">
        <f>'Monthly Data'!E79/'Monthly Data'!F79/'Monthly Data'!BH79</f>
        <v>28.651343649389403</v>
      </c>
      <c r="T211" s="41">
        <f>'Monthly Data'!J79/'Monthly Data'!H79/'Monthly Data'!BH79</f>
        <v>94.019667875985732</v>
      </c>
      <c r="U211" s="42">
        <f>'Monthly Data'!M79/'Monthly Data'!O79/'Monthly Data'!BH79</f>
        <v>2604.438296383998</v>
      </c>
      <c r="V211" s="41"/>
      <c r="W211" s="9"/>
      <c r="X211" s="9"/>
    </row>
    <row r="212" spans="1:24" x14ac:dyDescent="0.2">
      <c r="A212" s="13">
        <v>42552</v>
      </c>
      <c r="B212">
        <v>2016</v>
      </c>
      <c r="C212">
        <v>7</v>
      </c>
      <c r="D212" s="20">
        <v>22.919354838709673</v>
      </c>
      <c r="E212" s="20">
        <v>5.2999999999999972</v>
      </c>
      <c r="F212" s="20">
        <v>95.800000000000026</v>
      </c>
      <c r="G212" s="21">
        <v>0.10000000000000142</v>
      </c>
      <c r="H212" s="21">
        <v>152.60000000000002</v>
      </c>
      <c r="I212" s="21">
        <v>0</v>
      </c>
      <c r="J212" s="21">
        <v>214.50000000000003</v>
      </c>
      <c r="K212" s="21">
        <v>0</v>
      </c>
      <c r="L212" s="21">
        <v>276.5</v>
      </c>
      <c r="M212" s="21">
        <v>0</v>
      </c>
      <c r="N212" s="21">
        <v>338.49999999999994</v>
      </c>
      <c r="O212" s="21">
        <v>0</v>
      </c>
      <c r="P212" s="21">
        <v>400.49999999999983</v>
      </c>
      <c r="Q212" s="21">
        <v>0</v>
      </c>
      <c r="R212" s="21">
        <v>462.49999999999989</v>
      </c>
      <c r="S212" s="41">
        <f>'Monthly Data'!E80/'Monthly Data'!F80/'Monthly Data'!BH80</f>
        <v>33.670610974599668</v>
      </c>
      <c r="T212" s="41">
        <f>'Monthly Data'!J80/'Monthly Data'!H80/'Monthly Data'!BH80</f>
        <v>101.9227875514993</v>
      </c>
      <c r="U212" s="42">
        <f>'Monthly Data'!M80/'Monthly Data'!O80/'Monthly Data'!BH80</f>
        <v>2708.6815313202756</v>
      </c>
      <c r="V212" s="41"/>
      <c r="W212" s="9"/>
      <c r="X212" s="9"/>
    </row>
    <row r="213" spans="1:24" x14ac:dyDescent="0.2">
      <c r="A213" s="13">
        <v>42583</v>
      </c>
      <c r="B213">
        <v>2016</v>
      </c>
      <c r="C213">
        <v>8</v>
      </c>
      <c r="D213" s="20">
        <v>23.735483870967741</v>
      </c>
      <c r="E213" s="20">
        <v>0.10000000000000142</v>
      </c>
      <c r="F213" s="20">
        <v>115.89999999999998</v>
      </c>
      <c r="G213" s="21">
        <v>0</v>
      </c>
      <c r="H213" s="21">
        <v>177.79999999999998</v>
      </c>
      <c r="I213" s="21">
        <v>0</v>
      </c>
      <c r="J213" s="21">
        <v>239.79999999999998</v>
      </c>
      <c r="K213" s="21">
        <v>0</v>
      </c>
      <c r="L213" s="21">
        <v>301.80000000000007</v>
      </c>
      <c r="M213" s="21">
        <v>0</v>
      </c>
      <c r="N213" s="21">
        <v>363.80000000000007</v>
      </c>
      <c r="O213" s="21">
        <v>0</v>
      </c>
      <c r="P213" s="21">
        <v>425.80000000000007</v>
      </c>
      <c r="Q213" s="21">
        <v>0</v>
      </c>
      <c r="R213" s="21">
        <v>487.80000000000007</v>
      </c>
      <c r="S213" s="41">
        <f>'Monthly Data'!E81/'Monthly Data'!F81/'Monthly Data'!BH81</f>
        <v>32.888668770637771</v>
      </c>
      <c r="T213" s="41">
        <f>'Monthly Data'!J81/'Monthly Data'!H81/'Monthly Data'!BH81</f>
        <v>104.24349289203771</v>
      </c>
      <c r="U213" s="42">
        <f>'Monthly Data'!M81/'Monthly Data'!O81/'Monthly Data'!BH81</f>
        <v>2807.1345793018068</v>
      </c>
      <c r="V213" s="41"/>
      <c r="W213" s="9"/>
      <c r="X213" s="9"/>
    </row>
    <row r="214" spans="1:24" x14ac:dyDescent="0.2">
      <c r="A214" s="13">
        <v>42614</v>
      </c>
      <c r="B214">
        <v>2016</v>
      </c>
      <c r="C214">
        <v>9</v>
      </c>
      <c r="D214" s="20">
        <v>20.029999999999998</v>
      </c>
      <c r="E214" s="20">
        <v>41.900000000000013</v>
      </c>
      <c r="F214" s="20">
        <v>42.800000000000011</v>
      </c>
      <c r="G214" s="21">
        <v>15.500000000000002</v>
      </c>
      <c r="H214" s="21">
        <v>76.40000000000002</v>
      </c>
      <c r="I214" s="21">
        <v>3.7999999999999989</v>
      </c>
      <c r="J214" s="21">
        <v>124.7</v>
      </c>
      <c r="K214" s="21">
        <v>9.9999999999999645E-2</v>
      </c>
      <c r="L214" s="21">
        <v>181</v>
      </c>
      <c r="M214" s="21">
        <v>0</v>
      </c>
      <c r="N214" s="21">
        <v>240.9</v>
      </c>
      <c r="O214" s="21">
        <v>0</v>
      </c>
      <c r="P214" s="21">
        <v>300.89999999999992</v>
      </c>
      <c r="Q214" s="21">
        <v>0</v>
      </c>
      <c r="R214" s="21">
        <v>360.89999999999992</v>
      </c>
      <c r="S214" s="41">
        <f>'Monthly Data'!E82/'Monthly Data'!F82/'Monthly Data'!BH82</f>
        <v>28.167601118601507</v>
      </c>
      <c r="T214" s="41">
        <f>'Monthly Data'!J82/'Monthly Data'!H82/'Monthly Data'!BH82</f>
        <v>92.794481010023816</v>
      </c>
      <c r="U214" s="42">
        <f>'Monthly Data'!M82/'Monthly Data'!O82/'Monthly Data'!BH82</f>
        <v>2602.5456858644757</v>
      </c>
      <c r="V214" s="41"/>
      <c r="W214" s="9"/>
      <c r="X214" s="9"/>
    </row>
    <row r="215" spans="1:24" x14ac:dyDescent="0.2">
      <c r="A215" s="13">
        <v>42644</v>
      </c>
      <c r="B215">
        <v>2016</v>
      </c>
      <c r="C215">
        <v>10</v>
      </c>
      <c r="D215" s="20">
        <v>13.20967741935484</v>
      </c>
      <c r="E215" s="20">
        <v>212.29999999999998</v>
      </c>
      <c r="F215" s="20">
        <v>1.7999999999999972</v>
      </c>
      <c r="G215" s="21">
        <v>156.6</v>
      </c>
      <c r="H215" s="21">
        <v>8.1000000000000014</v>
      </c>
      <c r="I215" s="21">
        <v>111.3</v>
      </c>
      <c r="J215" s="21">
        <v>24.799999999999997</v>
      </c>
      <c r="K215" s="21">
        <v>77.199999999999989</v>
      </c>
      <c r="L215" s="21">
        <v>52.699999999999989</v>
      </c>
      <c r="M215" s="21">
        <v>50.1</v>
      </c>
      <c r="N215" s="21">
        <v>87.600000000000009</v>
      </c>
      <c r="O215" s="21">
        <v>26.6</v>
      </c>
      <c r="P215" s="21">
        <v>126.10000000000001</v>
      </c>
      <c r="Q215" s="21">
        <v>10.800000000000002</v>
      </c>
      <c r="R215" s="21">
        <v>172.3</v>
      </c>
      <c r="S215" s="41">
        <f>'Monthly Data'!E83/'Monthly Data'!F83/'Monthly Data'!BH83</f>
        <v>22.662710404829475</v>
      </c>
      <c r="T215" s="41">
        <f>'Monthly Data'!J83/'Monthly Data'!H83/'Monthly Data'!BH83</f>
        <v>82.938710600151978</v>
      </c>
      <c r="U215" s="42">
        <f>'Monthly Data'!M83/'Monthly Data'!O83/'Monthly Data'!BH83</f>
        <v>2365.2513016857674</v>
      </c>
      <c r="V215" s="41"/>
      <c r="W215" s="9"/>
      <c r="X215" s="9"/>
    </row>
    <row r="216" spans="1:24" x14ac:dyDescent="0.2">
      <c r="A216" s="13">
        <v>42675</v>
      </c>
      <c r="B216">
        <v>2016</v>
      </c>
      <c r="C216">
        <v>11</v>
      </c>
      <c r="D216" s="20">
        <v>8.2366666666666628</v>
      </c>
      <c r="E216" s="20">
        <v>352.90000000000003</v>
      </c>
      <c r="F216" s="20">
        <v>0</v>
      </c>
      <c r="G216" s="21">
        <v>292.90000000000003</v>
      </c>
      <c r="H216" s="21">
        <v>0</v>
      </c>
      <c r="I216" s="21">
        <v>232.90000000000003</v>
      </c>
      <c r="J216" s="21">
        <v>0</v>
      </c>
      <c r="K216" s="21">
        <v>174.8</v>
      </c>
      <c r="L216" s="21">
        <v>1.9000000000000004</v>
      </c>
      <c r="M216" s="21">
        <v>121.3</v>
      </c>
      <c r="N216" s="21">
        <v>8.3999999999999986</v>
      </c>
      <c r="O216" s="21">
        <v>76.000000000000014</v>
      </c>
      <c r="P216" s="21">
        <v>23.099999999999998</v>
      </c>
      <c r="Q216" s="21">
        <v>45.8</v>
      </c>
      <c r="R216" s="21">
        <v>52.900000000000006</v>
      </c>
      <c r="S216" s="41">
        <f>'Monthly Data'!E84/'Monthly Data'!F84/'Monthly Data'!BH84</f>
        <v>21.230632189477884</v>
      </c>
      <c r="T216" s="41">
        <f>'Monthly Data'!J84/'Monthly Data'!H84/'Monthly Data'!BH84</f>
        <v>85.807134459391392</v>
      </c>
      <c r="U216" s="42">
        <f>'Monthly Data'!M84/'Monthly Data'!O84/'Monthly Data'!BH84</f>
        <v>2394.6998328487807</v>
      </c>
      <c r="V216" s="41"/>
      <c r="W216" s="9"/>
      <c r="X216" s="9"/>
    </row>
    <row r="217" spans="1:24" x14ac:dyDescent="0.2">
      <c r="A217" s="13">
        <v>42705</v>
      </c>
      <c r="B217">
        <v>2016</v>
      </c>
      <c r="C217">
        <v>12</v>
      </c>
      <c r="D217" s="20">
        <v>-3.2258064516129135E-2</v>
      </c>
      <c r="E217" s="20">
        <v>621</v>
      </c>
      <c r="F217" s="20">
        <v>0</v>
      </c>
      <c r="G217" s="21">
        <v>559</v>
      </c>
      <c r="H217" s="21">
        <v>0</v>
      </c>
      <c r="I217" s="21">
        <v>497</v>
      </c>
      <c r="J217" s="21">
        <v>0</v>
      </c>
      <c r="K217" s="21">
        <v>435.00000000000006</v>
      </c>
      <c r="L217" s="21">
        <v>0</v>
      </c>
      <c r="M217" s="21">
        <v>373</v>
      </c>
      <c r="N217" s="21">
        <v>0</v>
      </c>
      <c r="O217" s="21">
        <v>311</v>
      </c>
      <c r="P217" s="21">
        <v>0</v>
      </c>
      <c r="Q217" s="21">
        <v>249</v>
      </c>
      <c r="R217" s="21">
        <v>0</v>
      </c>
      <c r="S217" s="41">
        <f>'Monthly Data'!E85/'Monthly Data'!F85/'Monthly Data'!BH85</f>
        <v>23.556111000827542</v>
      </c>
      <c r="T217" s="41">
        <f>'Monthly Data'!J85/'Monthly Data'!H85/'Monthly Data'!BH85</f>
        <v>91.916860736604832</v>
      </c>
      <c r="U217" s="42">
        <f>'Monthly Data'!M85/'Monthly Data'!O85/'Monthly Data'!BH85</f>
        <v>2391.0984495248508</v>
      </c>
      <c r="V217" s="41"/>
      <c r="W217" s="9"/>
      <c r="X217" s="9"/>
    </row>
    <row r="218" spans="1:24" x14ac:dyDescent="0.2">
      <c r="A218" s="13">
        <v>42736</v>
      </c>
      <c r="B218">
        <v>2017</v>
      </c>
      <c r="C218">
        <v>1</v>
      </c>
      <c r="D218" s="20">
        <v>-0.34193548387096795</v>
      </c>
      <c r="E218" s="20">
        <v>630.59999999999991</v>
      </c>
      <c r="F218" s="20">
        <v>0</v>
      </c>
      <c r="G218" s="21">
        <v>568.60000000000014</v>
      </c>
      <c r="H218" s="21">
        <v>0</v>
      </c>
      <c r="I218" s="21">
        <v>506.60000000000014</v>
      </c>
      <c r="J218" s="21">
        <v>0</v>
      </c>
      <c r="K218" s="21">
        <v>444.60000000000008</v>
      </c>
      <c r="L218" s="21">
        <v>0</v>
      </c>
      <c r="M218" s="21">
        <v>382.60000000000008</v>
      </c>
      <c r="N218" s="21">
        <v>0</v>
      </c>
      <c r="O218" s="21">
        <v>320.59999999999997</v>
      </c>
      <c r="P218" s="21">
        <v>0</v>
      </c>
      <c r="Q218" s="21">
        <v>258.59999999999997</v>
      </c>
      <c r="R218" s="21">
        <v>0</v>
      </c>
      <c r="S218" s="41">
        <f>'Monthly Data'!E86/'Monthly Data'!F86/'Monthly Data'!BH86</f>
        <v>24.324707235820195</v>
      </c>
      <c r="T218" s="41">
        <f>'Monthly Data'!J86/'Monthly Data'!H86/'Monthly Data'!BH86</f>
        <v>96.408909309810696</v>
      </c>
      <c r="U218" s="42">
        <f>'Monthly Data'!M86/'Monthly Data'!O86/'Monthly Data'!BH86</f>
        <v>2486.5351583166835</v>
      </c>
      <c r="V218" s="41"/>
      <c r="W218" s="9"/>
      <c r="X218" s="9"/>
    </row>
    <row r="219" spans="1:24" x14ac:dyDescent="0.2">
      <c r="A219" s="13">
        <v>42767</v>
      </c>
      <c r="B219">
        <v>2017</v>
      </c>
      <c r="C219">
        <v>2</v>
      </c>
      <c r="D219" s="20">
        <v>1.1714285714285715</v>
      </c>
      <c r="E219" s="20">
        <v>527.19999999999982</v>
      </c>
      <c r="F219" s="20">
        <v>0</v>
      </c>
      <c r="G219" s="21">
        <v>471.19999999999987</v>
      </c>
      <c r="H219" s="21">
        <v>0</v>
      </c>
      <c r="I219" s="21">
        <v>415.19999999999987</v>
      </c>
      <c r="J219" s="21">
        <v>0</v>
      </c>
      <c r="K219" s="21">
        <v>359.19999999999993</v>
      </c>
      <c r="L219" s="21">
        <v>0</v>
      </c>
      <c r="M219" s="21">
        <v>303.19999999999993</v>
      </c>
      <c r="N219" s="21">
        <v>0</v>
      </c>
      <c r="O219" s="21">
        <v>247.7</v>
      </c>
      <c r="P219" s="21">
        <v>0.5</v>
      </c>
      <c r="Q219" s="21">
        <v>193.8</v>
      </c>
      <c r="R219" s="21">
        <v>2.5999999999999996</v>
      </c>
      <c r="S219" s="41">
        <f>'Monthly Data'!E87/'Monthly Data'!F87/'Monthly Data'!BH87</f>
        <v>23.047156562354868</v>
      </c>
      <c r="T219" s="41">
        <f>'Monthly Data'!J87/'Monthly Data'!H87/'Monthly Data'!BH87</f>
        <v>94.655708054722965</v>
      </c>
      <c r="U219" s="42">
        <f>'Monthly Data'!M87/'Monthly Data'!O87/'Monthly Data'!BH87</f>
        <v>2560.4455010221218</v>
      </c>
      <c r="V219" s="41"/>
      <c r="W219" s="9"/>
      <c r="X219" s="9"/>
    </row>
    <row r="220" spans="1:24" x14ac:dyDescent="0.2">
      <c r="A220" s="13">
        <v>42795</v>
      </c>
      <c r="B220">
        <v>2017</v>
      </c>
      <c r="C220">
        <v>3</v>
      </c>
      <c r="D220" s="20">
        <v>0.54193548387096779</v>
      </c>
      <c r="E220" s="20">
        <v>603.20000000000005</v>
      </c>
      <c r="F220" s="20">
        <v>0</v>
      </c>
      <c r="G220" s="21">
        <v>541.20000000000005</v>
      </c>
      <c r="H220" s="21">
        <v>0</v>
      </c>
      <c r="I220" s="21">
        <v>479.2</v>
      </c>
      <c r="J220" s="21">
        <v>0</v>
      </c>
      <c r="K220" s="21">
        <v>417.20000000000005</v>
      </c>
      <c r="L220" s="21">
        <v>0</v>
      </c>
      <c r="M220" s="21">
        <v>355.20000000000005</v>
      </c>
      <c r="N220" s="21">
        <v>0</v>
      </c>
      <c r="O220" s="21">
        <v>293.40000000000003</v>
      </c>
      <c r="P220" s="21">
        <v>0.19999999999999929</v>
      </c>
      <c r="Q220" s="21">
        <v>234.70000000000002</v>
      </c>
      <c r="R220" s="21">
        <v>3.4999999999999982</v>
      </c>
      <c r="S220" s="41">
        <f>'Monthly Data'!E88/'Monthly Data'!F88/'Monthly Data'!BH88</f>
        <v>21.688104118526393</v>
      </c>
      <c r="T220" s="41">
        <f>'Monthly Data'!J88/'Monthly Data'!H88/'Monthly Data'!BH88</f>
        <v>91.236378957788617</v>
      </c>
      <c r="U220" s="42">
        <f>'Monthly Data'!M88/'Monthly Data'!O88/'Monthly Data'!BH88</f>
        <v>2543.7068243416384</v>
      </c>
      <c r="V220" s="41"/>
      <c r="W220" s="9"/>
      <c r="X220" s="9"/>
    </row>
    <row r="221" spans="1:24" x14ac:dyDescent="0.2">
      <c r="A221" s="13">
        <v>42826</v>
      </c>
      <c r="B221">
        <v>2017</v>
      </c>
      <c r="C221">
        <v>4</v>
      </c>
      <c r="D221" s="20">
        <v>8.9300000000000015</v>
      </c>
      <c r="E221" s="20">
        <v>332.09999999999991</v>
      </c>
      <c r="F221" s="20">
        <v>0</v>
      </c>
      <c r="G221" s="21">
        <v>272.09999999999997</v>
      </c>
      <c r="H221" s="21">
        <v>0</v>
      </c>
      <c r="I221" s="21">
        <v>213</v>
      </c>
      <c r="J221" s="21">
        <v>0.89999999999999858</v>
      </c>
      <c r="K221" s="21">
        <v>156.79999999999998</v>
      </c>
      <c r="L221" s="21">
        <v>4.6999999999999993</v>
      </c>
      <c r="M221" s="21">
        <v>107.10000000000002</v>
      </c>
      <c r="N221" s="21">
        <v>15</v>
      </c>
      <c r="O221" s="21">
        <v>65.800000000000011</v>
      </c>
      <c r="P221" s="21">
        <v>33.700000000000003</v>
      </c>
      <c r="Q221" s="21">
        <v>29.499999999999996</v>
      </c>
      <c r="R221" s="21">
        <v>57.4</v>
      </c>
      <c r="S221" s="41">
        <f>'Monthly Data'!E89/'Monthly Data'!F89/'Monthly Data'!BH89</f>
        <v>20.045822511950295</v>
      </c>
      <c r="T221" s="41">
        <f>'Monthly Data'!J89/'Monthly Data'!H89/'Monthly Data'!BH89</f>
        <v>85.139494936175836</v>
      </c>
      <c r="U221" s="42">
        <f>'Monthly Data'!M89/'Monthly Data'!O89/'Monthly Data'!BH89</f>
        <v>2383.2640518196931</v>
      </c>
      <c r="V221" s="41"/>
      <c r="W221" s="9"/>
      <c r="X221" s="9"/>
    </row>
    <row r="222" spans="1:24" x14ac:dyDescent="0.2">
      <c r="A222" s="13">
        <v>42856</v>
      </c>
      <c r="B222">
        <v>2017</v>
      </c>
      <c r="C222">
        <v>5</v>
      </c>
      <c r="D222" s="20">
        <v>11.783870967741937</v>
      </c>
      <c r="E222" s="20">
        <v>258.59999999999997</v>
      </c>
      <c r="F222" s="20">
        <v>3.8999999999999986</v>
      </c>
      <c r="G222" s="21">
        <v>200.5</v>
      </c>
      <c r="H222" s="21">
        <v>7.7999999999999972</v>
      </c>
      <c r="I222" s="21">
        <v>147.99999999999997</v>
      </c>
      <c r="J222" s="21">
        <v>17.299999999999997</v>
      </c>
      <c r="K222" s="21">
        <v>98.600000000000009</v>
      </c>
      <c r="L222" s="21">
        <v>29.9</v>
      </c>
      <c r="M222" s="21">
        <v>57.899999999999991</v>
      </c>
      <c r="N222" s="21">
        <v>51.199999999999996</v>
      </c>
      <c r="O222" s="21">
        <v>25.700000000000003</v>
      </c>
      <c r="P222" s="21">
        <v>81</v>
      </c>
      <c r="Q222" s="21">
        <v>6.8000000000000007</v>
      </c>
      <c r="R222" s="21">
        <v>124.1</v>
      </c>
      <c r="S222" s="41">
        <f>'Monthly Data'!E90/'Monthly Data'!F90/'Monthly Data'!BH90</f>
        <v>20.919052394295878</v>
      </c>
      <c r="T222" s="41">
        <f>'Monthly Data'!J90/'Monthly Data'!H90/'Monthly Data'!BH90</f>
        <v>83.660023966562434</v>
      </c>
      <c r="U222" s="42">
        <f>'Monthly Data'!M90/'Monthly Data'!O90/'Monthly Data'!BH90</f>
        <v>2441.4331237127767</v>
      </c>
      <c r="V222" s="41"/>
      <c r="W222" s="9"/>
      <c r="X222" s="9"/>
    </row>
    <row r="223" spans="1:24" x14ac:dyDescent="0.2">
      <c r="A223" s="13">
        <v>42887</v>
      </c>
      <c r="B223">
        <v>2017</v>
      </c>
      <c r="C223">
        <v>6</v>
      </c>
      <c r="D223" s="20">
        <v>19.303333333333331</v>
      </c>
      <c r="E223" s="20">
        <v>57.4</v>
      </c>
      <c r="F223" s="20">
        <v>36.5</v>
      </c>
      <c r="G223" s="21">
        <v>29.300000000000004</v>
      </c>
      <c r="H223" s="21">
        <v>68.399999999999991</v>
      </c>
      <c r="I223" s="21">
        <v>8.9000000000000021</v>
      </c>
      <c r="J223" s="21">
        <v>107.99999999999999</v>
      </c>
      <c r="K223" s="21">
        <v>0</v>
      </c>
      <c r="L223" s="21">
        <v>159.10000000000002</v>
      </c>
      <c r="M223" s="21">
        <v>0</v>
      </c>
      <c r="N223" s="21">
        <v>219.10000000000002</v>
      </c>
      <c r="O223" s="21">
        <v>0</v>
      </c>
      <c r="P223" s="21">
        <v>279.10000000000002</v>
      </c>
      <c r="Q223" s="21">
        <v>0</v>
      </c>
      <c r="R223" s="21">
        <v>339.09999999999997</v>
      </c>
      <c r="S223" s="41">
        <f>'Monthly Data'!E91/'Monthly Data'!F91/'Monthly Data'!BH91</f>
        <v>26.233917728942568</v>
      </c>
      <c r="T223" s="41">
        <f>'Monthly Data'!J91/'Monthly Data'!H91/'Monthly Data'!BH91</f>
        <v>90.161658413983332</v>
      </c>
      <c r="U223" s="42">
        <f>'Monthly Data'!M91/'Monthly Data'!O91/'Monthly Data'!BH91</f>
        <v>2618.5322862001599</v>
      </c>
      <c r="V223" s="41"/>
      <c r="W223" s="9"/>
      <c r="X223" s="9"/>
    </row>
    <row r="224" spans="1:24" x14ac:dyDescent="0.2">
      <c r="A224" s="13">
        <v>42917</v>
      </c>
      <c r="B224">
        <v>2017</v>
      </c>
      <c r="C224">
        <v>7</v>
      </c>
      <c r="D224" s="20">
        <v>21.661290322580644</v>
      </c>
      <c r="E224" s="20">
        <v>5.3999999999999986</v>
      </c>
      <c r="F224" s="20">
        <v>56.9</v>
      </c>
      <c r="G224" s="21">
        <v>0</v>
      </c>
      <c r="H224" s="21">
        <v>113.49999999999997</v>
      </c>
      <c r="I224" s="21">
        <v>0</v>
      </c>
      <c r="J224" s="21">
        <v>175.5</v>
      </c>
      <c r="K224" s="21">
        <v>0</v>
      </c>
      <c r="L224" s="21">
        <v>237.5</v>
      </c>
      <c r="M224" s="21">
        <v>0</v>
      </c>
      <c r="N224" s="21">
        <v>299.50000000000006</v>
      </c>
      <c r="O224" s="21">
        <v>0</v>
      </c>
      <c r="P224" s="21">
        <v>361.50000000000011</v>
      </c>
      <c r="Q224" s="21">
        <v>0</v>
      </c>
      <c r="R224" s="21">
        <v>423.50000000000011</v>
      </c>
      <c r="S224" s="41">
        <f>'Monthly Data'!E92/'Monthly Data'!F92/'Monthly Data'!BH92</f>
        <v>29.745061648309523</v>
      </c>
      <c r="T224" s="41">
        <f>'Monthly Data'!J92/'Monthly Data'!H92/'Monthly Data'!BH92</f>
        <v>95.225787280323672</v>
      </c>
      <c r="U224" s="42">
        <f>'Monthly Data'!M92/'Monthly Data'!O92/'Monthly Data'!BH92</f>
        <v>2656.1798702778124</v>
      </c>
      <c r="V224" s="41"/>
      <c r="W224" s="9"/>
      <c r="X224" s="9"/>
    </row>
    <row r="225" spans="1:24" x14ac:dyDescent="0.2">
      <c r="A225" s="13">
        <v>42948</v>
      </c>
      <c r="B225">
        <v>2017</v>
      </c>
      <c r="C225">
        <v>8</v>
      </c>
      <c r="D225" s="20">
        <v>20.522580645161295</v>
      </c>
      <c r="E225" s="20">
        <v>26.599999999999994</v>
      </c>
      <c r="F225" s="20">
        <v>42.8</v>
      </c>
      <c r="G225" s="21">
        <v>7.1999999999999993</v>
      </c>
      <c r="H225" s="21">
        <v>85.4</v>
      </c>
      <c r="I225" s="21">
        <v>0</v>
      </c>
      <c r="J225" s="21">
        <v>140.19999999999999</v>
      </c>
      <c r="K225" s="21">
        <v>0</v>
      </c>
      <c r="L225" s="21">
        <v>202.19999999999996</v>
      </c>
      <c r="M225" s="21">
        <v>0</v>
      </c>
      <c r="N225" s="21">
        <v>264.2</v>
      </c>
      <c r="O225" s="21">
        <v>0</v>
      </c>
      <c r="P225" s="21">
        <v>326.2</v>
      </c>
      <c r="Q225" s="21">
        <v>0</v>
      </c>
      <c r="R225" s="21">
        <v>388.2</v>
      </c>
      <c r="S225" s="41">
        <f>'Monthly Data'!E93/'Monthly Data'!F93/'Monthly Data'!BH93</f>
        <v>27.96722316281005</v>
      </c>
      <c r="T225" s="41">
        <f>'Monthly Data'!J93/'Monthly Data'!H93/'Monthly Data'!BH93</f>
        <v>92.772091873718551</v>
      </c>
      <c r="U225" s="42">
        <f>'Monthly Data'!M93/'Monthly Data'!O93/'Monthly Data'!BH93</f>
        <v>2650.2664527265083</v>
      </c>
      <c r="V225" s="41"/>
      <c r="W225" s="9"/>
      <c r="X225" s="9"/>
    </row>
    <row r="226" spans="1:24" x14ac:dyDescent="0.2">
      <c r="A226" s="13">
        <v>42979</v>
      </c>
      <c r="B226">
        <v>2017</v>
      </c>
      <c r="C226">
        <v>9</v>
      </c>
      <c r="D226" s="20">
        <v>18.610000000000003</v>
      </c>
      <c r="E226" s="20">
        <v>72.199999999999989</v>
      </c>
      <c r="F226" s="20">
        <v>30.500000000000004</v>
      </c>
      <c r="G226" s="21">
        <v>41.699999999999996</v>
      </c>
      <c r="H226" s="21">
        <v>60</v>
      </c>
      <c r="I226" s="21">
        <v>18.599999999999998</v>
      </c>
      <c r="J226" s="21">
        <v>96.9</v>
      </c>
      <c r="K226" s="21">
        <v>4.0999999999999996</v>
      </c>
      <c r="L226" s="21">
        <v>142.4</v>
      </c>
      <c r="M226" s="21">
        <v>1</v>
      </c>
      <c r="N226" s="21">
        <v>199.29999999999998</v>
      </c>
      <c r="O226" s="21">
        <v>0</v>
      </c>
      <c r="P226" s="21">
        <v>258.29999999999995</v>
      </c>
      <c r="Q226" s="21">
        <v>0</v>
      </c>
      <c r="R226" s="21">
        <v>318.3</v>
      </c>
      <c r="S226" s="41">
        <f>'Monthly Data'!E94/'Monthly Data'!F94/'Monthly Data'!BH94</f>
        <v>25.258449106880757</v>
      </c>
      <c r="T226" s="41">
        <f>'Monthly Data'!J94/'Monthly Data'!H94/'Monthly Data'!BH94</f>
        <v>89.71967494185489</v>
      </c>
      <c r="U226" s="42">
        <f>'Monthly Data'!M94/'Monthly Data'!O94/'Monthly Data'!BH94</f>
        <v>2606.3632552311287</v>
      </c>
      <c r="V226" s="41"/>
      <c r="W226" s="9"/>
      <c r="X226" s="9"/>
    </row>
    <row r="227" spans="1:24" x14ac:dyDescent="0.2">
      <c r="A227" s="13">
        <v>43009</v>
      </c>
      <c r="B227">
        <v>2017</v>
      </c>
      <c r="C227">
        <v>10</v>
      </c>
      <c r="D227" s="20">
        <v>14.658064516129036</v>
      </c>
      <c r="E227" s="20">
        <v>167.79999999999998</v>
      </c>
      <c r="F227" s="20">
        <v>2.1999999999999993</v>
      </c>
      <c r="G227" s="21">
        <v>113.30000000000003</v>
      </c>
      <c r="H227" s="21">
        <v>9.6999999999999993</v>
      </c>
      <c r="I227" s="21">
        <v>75.2</v>
      </c>
      <c r="J227" s="21">
        <v>33.599999999999994</v>
      </c>
      <c r="K227" s="21">
        <v>47.5</v>
      </c>
      <c r="L227" s="21">
        <v>67.900000000000006</v>
      </c>
      <c r="M227" s="21">
        <v>26.3</v>
      </c>
      <c r="N227" s="21">
        <v>108.7</v>
      </c>
      <c r="O227" s="21">
        <v>12.3</v>
      </c>
      <c r="P227" s="21">
        <v>156.69999999999996</v>
      </c>
      <c r="Q227" s="21">
        <v>2.1000000000000005</v>
      </c>
      <c r="R227" s="21">
        <v>208.49999999999994</v>
      </c>
      <c r="S227" s="41">
        <f>'Monthly Data'!E95/'Monthly Data'!F95/'Monthly Data'!BH95</f>
        <v>21.976161203254737</v>
      </c>
      <c r="T227" s="41">
        <f>'Monthly Data'!J95/'Monthly Data'!H95/'Monthly Data'!BH95</f>
        <v>85.077466555126378</v>
      </c>
      <c r="U227" s="42">
        <f>'Monthly Data'!M95/'Monthly Data'!O95/'Monthly Data'!BH95</f>
        <v>2460.026448863267</v>
      </c>
      <c r="V227" s="41"/>
      <c r="W227" s="9"/>
      <c r="X227" s="9"/>
    </row>
    <row r="228" spans="1:24" x14ac:dyDescent="0.2">
      <c r="A228" s="13">
        <v>43040</v>
      </c>
      <c r="B228">
        <v>2017</v>
      </c>
      <c r="C228">
        <v>11</v>
      </c>
      <c r="D228" s="20">
        <v>5.0699999999999994</v>
      </c>
      <c r="E228" s="20">
        <v>447.9</v>
      </c>
      <c r="F228" s="20">
        <v>0</v>
      </c>
      <c r="G228" s="21">
        <v>387.89999999999992</v>
      </c>
      <c r="H228" s="21">
        <v>0</v>
      </c>
      <c r="I228" s="21">
        <v>327.9</v>
      </c>
      <c r="J228" s="21">
        <v>0</v>
      </c>
      <c r="K228" s="21">
        <v>267.89999999999998</v>
      </c>
      <c r="L228" s="21">
        <v>0</v>
      </c>
      <c r="M228" s="21">
        <v>208.10000000000005</v>
      </c>
      <c r="N228" s="21">
        <v>0.19999999999999929</v>
      </c>
      <c r="O228" s="21">
        <v>151.80000000000004</v>
      </c>
      <c r="P228" s="21">
        <v>3.8999999999999986</v>
      </c>
      <c r="Q228" s="21">
        <v>99.000000000000014</v>
      </c>
      <c r="R228" s="21">
        <v>11.099999999999998</v>
      </c>
      <c r="S228" s="41">
        <f>'Monthly Data'!E96/'Monthly Data'!F96/'Monthly Data'!BH96</f>
        <v>21.569414992571524</v>
      </c>
      <c r="T228" s="41">
        <f>'Monthly Data'!J96/'Monthly Data'!H96/'Monthly Data'!BH96</f>
        <v>88.171005842005798</v>
      </c>
      <c r="U228" s="42">
        <f>'Monthly Data'!M96/'Monthly Data'!O96/'Monthly Data'!BH96</f>
        <v>2487.3605701093647</v>
      </c>
      <c r="V228" s="41"/>
      <c r="W228" s="9"/>
      <c r="X228" s="9"/>
    </row>
    <row r="229" spans="1:24" x14ac:dyDescent="0.2">
      <c r="A229" s="13">
        <v>43070</v>
      </c>
      <c r="B229">
        <v>2017</v>
      </c>
      <c r="C229">
        <v>12</v>
      </c>
      <c r="D229" s="20">
        <v>-2.9419354838709673</v>
      </c>
      <c r="E229" s="20">
        <v>711.20000000000016</v>
      </c>
      <c r="F229" s="20">
        <v>0</v>
      </c>
      <c r="G229" s="21">
        <v>649.20000000000016</v>
      </c>
      <c r="H229" s="21">
        <v>0</v>
      </c>
      <c r="I229" s="21">
        <v>587.20000000000005</v>
      </c>
      <c r="J229" s="21">
        <v>0</v>
      </c>
      <c r="K229" s="21">
        <v>525.19999999999993</v>
      </c>
      <c r="L229" s="21">
        <v>0</v>
      </c>
      <c r="M229" s="21">
        <v>463.20000000000005</v>
      </c>
      <c r="N229" s="21">
        <v>0</v>
      </c>
      <c r="O229" s="21">
        <v>401.20000000000005</v>
      </c>
      <c r="P229" s="21">
        <v>0</v>
      </c>
      <c r="Q229" s="21">
        <v>339.20000000000005</v>
      </c>
      <c r="R229" s="21">
        <v>0</v>
      </c>
      <c r="S229" s="41">
        <f>'Monthly Data'!E97/'Monthly Data'!F97/'Monthly Data'!BH97</f>
        <v>25.129117432900518</v>
      </c>
      <c r="T229" s="41">
        <f>'Monthly Data'!J97/'Monthly Data'!H97/'Monthly Data'!BH97</f>
        <v>94.683248380879505</v>
      </c>
      <c r="U229" s="42">
        <f>'Monthly Data'!M97/'Monthly Data'!O97/'Monthly Data'!BH97</f>
        <v>2446.727255478429</v>
      </c>
      <c r="V229" s="41"/>
      <c r="W229" s="9"/>
      <c r="X229" s="9"/>
    </row>
    <row r="230" spans="1:24" x14ac:dyDescent="0.2">
      <c r="A230" s="13">
        <v>43101</v>
      </c>
      <c r="B230">
        <v>2018</v>
      </c>
      <c r="C230">
        <v>1</v>
      </c>
      <c r="D230" s="20">
        <v>-3.9451612903225803</v>
      </c>
      <c r="E230" s="20">
        <v>742.29999999999984</v>
      </c>
      <c r="F230" s="20">
        <v>0</v>
      </c>
      <c r="G230" s="21">
        <v>680.29999999999984</v>
      </c>
      <c r="H230" s="21">
        <v>0</v>
      </c>
      <c r="I230" s="21">
        <v>618.29999999999984</v>
      </c>
      <c r="J230" s="21">
        <v>0</v>
      </c>
      <c r="K230" s="21">
        <v>556.29999999999995</v>
      </c>
      <c r="L230" s="21">
        <v>0</v>
      </c>
      <c r="M230" s="21">
        <v>494.3</v>
      </c>
      <c r="N230" s="21">
        <v>0</v>
      </c>
      <c r="O230" s="21">
        <v>432.5</v>
      </c>
      <c r="P230" s="21">
        <v>0.19999999999999929</v>
      </c>
      <c r="Q230" s="21">
        <v>372.5</v>
      </c>
      <c r="R230" s="21">
        <v>2.1999999999999993</v>
      </c>
      <c r="S230" s="41">
        <f>'Monthly Data'!E98/'Monthly Data'!F98/'Monthly Data'!BH98</f>
        <v>25.771743294586244</v>
      </c>
      <c r="T230" s="41">
        <f>'Monthly Data'!J98/'Monthly Data'!H98/'Monthly Data'!BH98</f>
        <v>100.03513039414945</v>
      </c>
      <c r="U230" s="42">
        <f>'Monthly Data'!M98/'Monthly Data'!O98/'Monthly Data'!BH98</f>
        <v>2622.1474584490907</v>
      </c>
      <c r="V230" s="41"/>
      <c r="W230" s="9"/>
      <c r="X230" s="9"/>
    </row>
    <row r="231" spans="1:24" x14ac:dyDescent="0.2">
      <c r="A231" s="13">
        <v>43132</v>
      </c>
      <c r="B231">
        <v>2018</v>
      </c>
      <c r="C231">
        <v>2</v>
      </c>
      <c r="D231" s="20">
        <v>-0.28928571428571387</v>
      </c>
      <c r="E231" s="20">
        <v>568.1</v>
      </c>
      <c r="F231" s="20">
        <v>0</v>
      </c>
      <c r="G231" s="21">
        <v>512.09999999999991</v>
      </c>
      <c r="H231" s="21">
        <v>0</v>
      </c>
      <c r="I231" s="21">
        <v>456.1</v>
      </c>
      <c r="J231" s="21">
        <v>0</v>
      </c>
      <c r="K231" s="21">
        <v>400.1</v>
      </c>
      <c r="L231" s="21">
        <v>0</v>
      </c>
      <c r="M231" s="21">
        <v>344.10000000000008</v>
      </c>
      <c r="N231" s="21">
        <v>0</v>
      </c>
      <c r="O231" s="21">
        <v>288.50000000000006</v>
      </c>
      <c r="P231" s="21">
        <v>0.40000000000000036</v>
      </c>
      <c r="Q231" s="21">
        <v>235.5</v>
      </c>
      <c r="R231" s="21">
        <v>3.4000000000000004</v>
      </c>
      <c r="S231" s="41">
        <f>'Monthly Data'!E99/'Monthly Data'!F99/'Monthly Data'!BH99</f>
        <v>23.781890880865465</v>
      </c>
      <c r="T231" s="41">
        <f>'Monthly Data'!J99/'Monthly Data'!H99/'Monthly Data'!BH99</f>
        <v>97.372479381291527</v>
      </c>
      <c r="U231" s="42">
        <f>'Monthly Data'!M99/'Monthly Data'!O99/'Monthly Data'!BH99</f>
        <v>2573.1917456725118</v>
      </c>
      <c r="V231" s="41"/>
      <c r="W231" s="9"/>
      <c r="X231" s="9"/>
    </row>
    <row r="232" spans="1:24" x14ac:dyDescent="0.2">
      <c r="A232" s="13">
        <v>43160</v>
      </c>
      <c r="B232">
        <v>2018</v>
      </c>
      <c r="C232">
        <v>3</v>
      </c>
      <c r="D232" s="20">
        <v>0.77741935483870972</v>
      </c>
      <c r="E232" s="20">
        <v>595.9</v>
      </c>
      <c r="F232" s="20">
        <v>0</v>
      </c>
      <c r="G232" s="21">
        <v>533.9</v>
      </c>
      <c r="H232" s="21">
        <v>0</v>
      </c>
      <c r="I232" s="21">
        <v>471.89999999999992</v>
      </c>
      <c r="J232" s="21">
        <v>0</v>
      </c>
      <c r="K232" s="21">
        <v>409.89999999999986</v>
      </c>
      <c r="L232" s="21">
        <v>0</v>
      </c>
      <c r="M232" s="21">
        <v>347.89999999999986</v>
      </c>
      <c r="N232" s="21">
        <v>0</v>
      </c>
      <c r="O232" s="21">
        <v>285.89999999999992</v>
      </c>
      <c r="P232" s="21">
        <v>0</v>
      </c>
      <c r="Q232" s="21">
        <v>223.89999999999998</v>
      </c>
      <c r="R232" s="21">
        <v>0</v>
      </c>
      <c r="S232" s="41">
        <f>'Monthly Data'!E100/'Monthly Data'!F100/'Monthly Data'!BH100</f>
        <v>22.188798314010423</v>
      </c>
      <c r="T232" s="41">
        <f>'Monthly Data'!J100/'Monthly Data'!H100/'Monthly Data'!BH100</f>
        <v>92.855106696772793</v>
      </c>
      <c r="U232" s="42">
        <f>'Monthly Data'!M100/'Monthly Data'!O100/'Monthly Data'!BH100</f>
        <v>2488.3523218876617</v>
      </c>
      <c r="V232" s="41"/>
      <c r="W232" s="9"/>
      <c r="X232" s="9"/>
    </row>
    <row r="233" spans="1:24" x14ac:dyDescent="0.2">
      <c r="A233" s="13">
        <v>43191</v>
      </c>
      <c r="B233">
        <v>2018</v>
      </c>
      <c r="C233">
        <v>4</v>
      </c>
      <c r="D233" s="20">
        <v>4.0233333333333334</v>
      </c>
      <c r="E233" s="20">
        <v>479.3</v>
      </c>
      <c r="F233" s="20">
        <v>0</v>
      </c>
      <c r="G233" s="21">
        <v>419.3</v>
      </c>
      <c r="H233" s="21">
        <v>0</v>
      </c>
      <c r="I233" s="21">
        <v>359.3</v>
      </c>
      <c r="J233" s="21">
        <v>0</v>
      </c>
      <c r="K233" s="21">
        <v>299.3</v>
      </c>
      <c r="L233" s="21">
        <v>0</v>
      </c>
      <c r="M233" s="21">
        <v>239.3</v>
      </c>
      <c r="N233" s="21">
        <v>0</v>
      </c>
      <c r="O233" s="21">
        <v>180.8</v>
      </c>
      <c r="P233" s="21">
        <v>1.5</v>
      </c>
      <c r="Q233" s="21">
        <v>127.50000000000003</v>
      </c>
      <c r="R233" s="21">
        <v>8.1999999999999993</v>
      </c>
      <c r="S233" s="41">
        <f>'Monthly Data'!E101/'Monthly Data'!F101/'Monthly Data'!BH101</f>
        <v>21.309606174469984</v>
      </c>
      <c r="T233" s="41">
        <f>'Monthly Data'!J101/'Monthly Data'!H101/'Monthly Data'!BH101</f>
        <v>89.485516778271432</v>
      </c>
      <c r="U233" s="42">
        <f>'Monthly Data'!M101/'Monthly Data'!O101/'Monthly Data'!BH101</f>
        <v>2458.383742688723</v>
      </c>
      <c r="V233" s="41"/>
      <c r="W233" s="9"/>
      <c r="X233" s="9"/>
    </row>
    <row r="234" spans="1:24" x14ac:dyDescent="0.2">
      <c r="A234" s="13">
        <v>43221</v>
      </c>
      <c r="B234">
        <v>2018</v>
      </c>
      <c r="C234">
        <v>5</v>
      </c>
      <c r="D234" s="20">
        <v>14.790322580645164</v>
      </c>
      <c r="E234" s="20">
        <v>173.79999999999998</v>
      </c>
      <c r="F234" s="20">
        <v>12.3</v>
      </c>
      <c r="G234" s="21">
        <v>127.7</v>
      </c>
      <c r="H234" s="21">
        <v>28.2</v>
      </c>
      <c r="I234" s="21">
        <v>86</v>
      </c>
      <c r="J234" s="21">
        <v>48.5</v>
      </c>
      <c r="K234" s="21">
        <v>50.5</v>
      </c>
      <c r="L234" s="21">
        <v>74.999999999999986</v>
      </c>
      <c r="M234" s="21">
        <v>25.199999999999996</v>
      </c>
      <c r="N234" s="21">
        <v>111.69999999999997</v>
      </c>
      <c r="O234" s="21">
        <v>6.8999999999999986</v>
      </c>
      <c r="P234" s="21">
        <v>155.39999999999998</v>
      </c>
      <c r="Q234" s="21">
        <v>0.69999999999999929</v>
      </c>
      <c r="R234" s="21">
        <v>211.20000000000002</v>
      </c>
      <c r="S234" s="41">
        <f>'Monthly Data'!E102/'Monthly Data'!F102/'Monthly Data'!BH102</f>
        <v>22.216089762061571</v>
      </c>
      <c r="T234" s="41">
        <f>'Monthly Data'!J102/'Monthly Data'!H102/'Monthly Data'!BH102</f>
        <v>88.829747037573142</v>
      </c>
      <c r="U234" s="42">
        <f>'Monthly Data'!M102/'Monthly Data'!O102/'Monthly Data'!BH102</f>
        <v>2456.1847591636474</v>
      </c>
      <c r="V234" s="41"/>
      <c r="W234" s="9"/>
      <c r="X234" s="9"/>
    </row>
    <row r="235" spans="1:24" x14ac:dyDescent="0.2">
      <c r="A235" s="13">
        <v>43252</v>
      </c>
      <c r="B235">
        <v>2018</v>
      </c>
      <c r="C235">
        <v>6</v>
      </c>
      <c r="D235" s="20">
        <v>19.029999999999998</v>
      </c>
      <c r="E235" s="20">
        <v>64.600000000000009</v>
      </c>
      <c r="F235" s="20">
        <v>35.5</v>
      </c>
      <c r="G235" s="21">
        <v>26.9</v>
      </c>
      <c r="H235" s="21">
        <v>57.800000000000004</v>
      </c>
      <c r="I235" s="21">
        <v>5.0000000000000018</v>
      </c>
      <c r="J235" s="21">
        <v>95.899999999999977</v>
      </c>
      <c r="K235" s="21">
        <v>0.60000000000000142</v>
      </c>
      <c r="L235" s="21">
        <v>151.49999999999997</v>
      </c>
      <c r="M235" s="21">
        <v>0</v>
      </c>
      <c r="N235" s="21">
        <v>210.90000000000006</v>
      </c>
      <c r="O235" s="21">
        <v>0</v>
      </c>
      <c r="P235" s="21">
        <v>270.90000000000009</v>
      </c>
      <c r="Q235" s="21">
        <v>0</v>
      </c>
      <c r="R235" s="21">
        <v>330.90000000000009</v>
      </c>
      <c r="S235" s="41">
        <f>'Monthly Data'!E103/'Monthly Data'!F103/'Monthly Data'!BH103</f>
        <v>28.855938584346344</v>
      </c>
      <c r="T235" s="41">
        <f>'Monthly Data'!J103/'Monthly Data'!H103/'Monthly Data'!BH103</f>
        <v>95.57225621668178</v>
      </c>
      <c r="U235" s="42">
        <f>'Monthly Data'!M103/'Monthly Data'!O103/'Monthly Data'!BH103</f>
        <v>2692.9289125204691</v>
      </c>
      <c r="V235" s="41"/>
      <c r="W235" s="9"/>
      <c r="X235" s="9"/>
    </row>
    <row r="236" spans="1:24" x14ac:dyDescent="0.2">
      <c r="A236" s="13">
        <v>43282</v>
      </c>
      <c r="B236">
        <v>2018</v>
      </c>
      <c r="C236">
        <v>7</v>
      </c>
      <c r="D236" s="20">
        <v>23.296774193548391</v>
      </c>
      <c r="E236" s="20">
        <v>0.5</v>
      </c>
      <c r="F236" s="20">
        <v>102.69999999999999</v>
      </c>
      <c r="G236" s="21">
        <v>0</v>
      </c>
      <c r="H236" s="21">
        <v>164.19999999999996</v>
      </c>
      <c r="I236" s="21">
        <v>0</v>
      </c>
      <c r="J236" s="21">
        <v>226.19999999999996</v>
      </c>
      <c r="K236" s="21">
        <v>0</v>
      </c>
      <c r="L236" s="21">
        <v>288.2</v>
      </c>
      <c r="M236" s="21">
        <v>0</v>
      </c>
      <c r="N236" s="21">
        <v>350.2</v>
      </c>
      <c r="O236" s="21">
        <v>0</v>
      </c>
      <c r="P236" s="21">
        <v>412.20000000000005</v>
      </c>
      <c r="Q236" s="21">
        <v>0</v>
      </c>
      <c r="R236" s="21">
        <v>474.2000000000001</v>
      </c>
      <c r="S236" s="41">
        <f>'Monthly Data'!E104/'Monthly Data'!F104/'Monthly Data'!BH104</f>
        <v>34.673798027565958</v>
      </c>
      <c r="T236" s="41">
        <f>'Monthly Data'!J104/'Monthly Data'!H104/'Monthly Data'!BH104</f>
        <v>102.64793911981039</v>
      </c>
      <c r="U236" s="42">
        <f>'Monthly Data'!M104/'Monthly Data'!O104/'Monthly Data'!BH104</f>
        <v>2784.117304767065</v>
      </c>
      <c r="V236" s="41"/>
      <c r="W236" s="9"/>
      <c r="X236" s="9"/>
    </row>
    <row r="237" spans="1:24" x14ac:dyDescent="0.2">
      <c r="A237" s="13">
        <v>43313</v>
      </c>
      <c r="B237">
        <v>2018</v>
      </c>
      <c r="C237">
        <v>8</v>
      </c>
      <c r="D237" s="20">
        <v>23.283870967741933</v>
      </c>
      <c r="E237" s="20">
        <v>5.8000000000000007</v>
      </c>
      <c r="F237" s="20">
        <v>107.60000000000002</v>
      </c>
      <c r="G237" s="21">
        <v>1.3000000000000007</v>
      </c>
      <c r="H237" s="21">
        <v>165.10000000000002</v>
      </c>
      <c r="I237" s="21">
        <v>0</v>
      </c>
      <c r="J237" s="21">
        <v>225.8</v>
      </c>
      <c r="K237" s="21">
        <v>0</v>
      </c>
      <c r="L237" s="21">
        <v>287.79999999999995</v>
      </c>
      <c r="M237" s="21">
        <v>0</v>
      </c>
      <c r="N237" s="21">
        <v>349.79999999999995</v>
      </c>
      <c r="O237" s="21">
        <v>0</v>
      </c>
      <c r="P237" s="21">
        <v>411.7999999999999</v>
      </c>
      <c r="Q237" s="21">
        <v>0</v>
      </c>
      <c r="R237" s="21">
        <v>473.7999999999999</v>
      </c>
      <c r="S237" s="41">
        <f>'Monthly Data'!E105/'Monthly Data'!F105/'Monthly Data'!BH105</f>
        <v>33.730756511826215</v>
      </c>
      <c r="T237" s="41">
        <f>'Monthly Data'!J105/'Monthly Data'!H105/'Monthly Data'!BH105</f>
        <v>101.06957798651467</v>
      </c>
      <c r="U237" s="42">
        <f>'Monthly Data'!M105/'Monthly Data'!O105/'Monthly Data'!BH105</f>
        <v>2789.3275475339424</v>
      </c>
      <c r="V237" s="41"/>
      <c r="W237" s="9"/>
      <c r="X237" s="9"/>
    </row>
    <row r="238" spans="1:24" x14ac:dyDescent="0.2">
      <c r="A238" s="13">
        <v>43344</v>
      </c>
      <c r="B238">
        <v>2018</v>
      </c>
      <c r="C238">
        <v>9</v>
      </c>
      <c r="D238" s="20">
        <v>19.446666666666669</v>
      </c>
      <c r="E238" s="20">
        <v>57.199999999999996</v>
      </c>
      <c r="F238" s="20">
        <v>40.599999999999994</v>
      </c>
      <c r="G238" s="21">
        <v>27.800000000000004</v>
      </c>
      <c r="H238" s="21">
        <v>71.199999999999989</v>
      </c>
      <c r="I238" s="21">
        <v>11.300000000000002</v>
      </c>
      <c r="J238" s="21">
        <v>114.70000000000003</v>
      </c>
      <c r="K238" s="21">
        <v>2.0000000000000018</v>
      </c>
      <c r="L238" s="21">
        <v>165.40000000000003</v>
      </c>
      <c r="M238" s="21">
        <v>0</v>
      </c>
      <c r="N238" s="21">
        <v>223.39999999999998</v>
      </c>
      <c r="O238" s="21">
        <v>0</v>
      </c>
      <c r="P238" s="21">
        <v>283.39999999999998</v>
      </c>
      <c r="Q238" s="21">
        <v>0</v>
      </c>
      <c r="R238" s="21">
        <v>343.39999999999992</v>
      </c>
      <c r="S238" s="41">
        <f>'Monthly Data'!E106/'Monthly Data'!F106/'Monthly Data'!BH106</f>
        <v>28.041749275226397</v>
      </c>
      <c r="T238" s="41">
        <f>'Monthly Data'!J106/'Monthly Data'!H106/'Monthly Data'!BH106</f>
        <v>93.240308034534493</v>
      </c>
      <c r="U238" s="42">
        <f>'Monthly Data'!M106/'Monthly Data'!O106/'Monthly Data'!BH106</f>
        <v>2612.7322160967024</v>
      </c>
      <c r="V238" s="41"/>
      <c r="W238" s="9"/>
      <c r="X238" s="9"/>
    </row>
    <row r="239" spans="1:24" x14ac:dyDescent="0.2">
      <c r="A239" s="13">
        <v>43374</v>
      </c>
      <c r="B239">
        <v>2018</v>
      </c>
      <c r="C239">
        <v>10</v>
      </c>
      <c r="D239" s="20">
        <v>10.645161290322582</v>
      </c>
      <c r="E239" s="20">
        <v>295.49999999999989</v>
      </c>
      <c r="F239" s="20">
        <v>5.5</v>
      </c>
      <c r="G239" s="21">
        <v>237.49999999999997</v>
      </c>
      <c r="H239" s="21">
        <v>9.5</v>
      </c>
      <c r="I239" s="21">
        <v>182.2</v>
      </c>
      <c r="J239" s="21">
        <v>16.2</v>
      </c>
      <c r="K239" s="21">
        <v>132.70000000000002</v>
      </c>
      <c r="L239" s="21">
        <v>28.7</v>
      </c>
      <c r="M239" s="21">
        <v>88.200000000000031</v>
      </c>
      <c r="N239" s="21">
        <v>46.2</v>
      </c>
      <c r="O239" s="21">
        <v>50.199999999999996</v>
      </c>
      <c r="P239" s="21">
        <v>70.2</v>
      </c>
      <c r="Q239" s="21">
        <v>20.599999999999994</v>
      </c>
      <c r="R239" s="21">
        <v>102.60000000000001</v>
      </c>
      <c r="S239" s="41">
        <f>'Monthly Data'!E107/'Monthly Data'!F107/'Monthly Data'!BH107</f>
        <v>21.704384475992288</v>
      </c>
      <c r="T239" s="41">
        <f>'Monthly Data'!J107/'Monthly Data'!H107/'Monthly Data'!BH107</f>
        <v>84.704951141052888</v>
      </c>
      <c r="U239" s="42">
        <f>'Monthly Data'!M107/'Monthly Data'!O107/'Monthly Data'!BH107</f>
        <v>2407.1609038346492</v>
      </c>
      <c r="V239" s="41"/>
      <c r="W239" s="9"/>
      <c r="X239" s="9"/>
    </row>
    <row r="240" spans="1:24" x14ac:dyDescent="0.2">
      <c r="A240" s="13">
        <v>43405</v>
      </c>
      <c r="B240">
        <v>2018</v>
      </c>
      <c r="C240">
        <v>11</v>
      </c>
      <c r="D240" s="20">
        <v>2.9200000000000004</v>
      </c>
      <c r="E240" s="20">
        <v>512.4</v>
      </c>
      <c r="F240" s="20">
        <v>0</v>
      </c>
      <c r="G240" s="21">
        <v>452.40000000000003</v>
      </c>
      <c r="H240" s="21">
        <v>0</v>
      </c>
      <c r="I240" s="21">
        <v>392.40000000000003</v>
      </c>
      <c r="J240" s="21">
        <v>0</v>
      </c>
      <c r="K240" s="21">
        <v>332.40000000000003</v>
      </c>
      <c r="L240" s="21">
        <v>0</v>
      </c>
      <c r="M240" s="21">
        <v>272.40000000000003</v>
      </c>
      <c r="N240" s="21">
        <v>0</v>
      </c>
      <c r="O240" s="21">
        <v>214.10000000000002</v>
      </c>
      <c r="P240" s="21">
        <v>1.6999999999999993</v>
      </c>
      <c r="Q240" s="21">
        <v>157.90000000000003</v>
      </c>
      <c r="R240" s="21">
        <v>5.5</v>
      </c>
      <c r="S240" s="41">
        <f>'Monthly Data'!E108/'Monthly Data'!F108/'Monthly Data'!BH108</f>
        <v>22.477172997739604</v>
      </c>
      <c r="T240" s="41">
        <f>'Monthly Data'!J108/'Monthly Data'!H108/'Monthly Data'!BH108</f>
        <v>89.937874281313469</v>
      </c>
      <c r="U240" s="42">
        <f>'Monthly Data'!M108/'Monthly Data'!O108/'Monthly Data'!BH108</f>
        <v>2477.675560848616</v>
      </c>
      <c r="V240" s="41"/>
      <c r="W240" s="9"/>
      <c r="X240" s="9"/>
    </row>
    <row r="241" spans="1:24" x14ac:dyDescent="0.2">
      <c r="A241" s="13">
        <v>43435</v>
      </c>
      <c r="B241">
        <v>2018</v>
      </c>
      <c r="C241">
        <v>12</v>
      </c>
      <c r="D241" s="20">
        <v>1.3548387096774193</v>
      </c>
      <c r="E241" s="20">
        <v>578.00000000000011</v>
      </c>
      <c r="F241" s="20">
        <v>0</v>
      </c>
      <c r="G241" s="21">
        <v>516.00000000000011</v>
      </c>
      <c r="H241" s="21">
        <v>0</v>
      </c>
      <c r="I241" s="21">
        <v>454.00000000000006</v>
      </c>
      <c r="J241" s="21">
        <v>0</v>
      </c>
      <c r="K241" s="21">
        <v>392.00000000000006</v>
      </c>
      <c r="L241" s="21">
        <v>0</v>
      </c>
      <c r="M241" s="21">
        <v>330</v>
      </c>
      <c r="N241" s="21">
        <v>0</v>
      </c>
      <c r="O241" s="21">
        <v>267.99999999999994</v>
      </c>
      <c r="P241" s="21">
        <v>0</v>
      </c>
      <c r="Q241" s="21">
        <v>205.99999999999994</v>
      </c>
      <c r="R241" s="21">
        <v>0</v>
      </c>
      <c r="S241" s="41">
        <f>'Monthly Data'!E109/'Monthly Data'!F109/'Monthly Data'!BH109</f>
        <v>24.324067001195662</v>
      </c>
      <c r="T241" s="41">
        <f>'Monthly Data'!J109/'Monthly Data'!H109/'Monthly Data'!BH109</f>
        <v>92.05868402775441</v>
      </c>
      <c r="U241" s="42">
        <f>'Monthly Data'!M109/'Monthly Data'!O109/'Monthly Data'!BH109</f>
        <v>2370.3466368929476</v>
      </c>
      <c r="V241" s="41"/>
      <c r="W241" s="9"/>
      <c r="X241" s="9"/>
    </row>
    <row r="242" spans="1:24" x14ac:dyDescent="0.2">
      <c r="A242" s="13">
        <v>43466</v>
      </c>
      <c r="B242">
        <v>2019</v>
      </c>
      <c r="C242">
        <v>1</v>
      </c>
      <c r="D242" s="20">
        <v>-4.580645161290323</v>
      </c>
      <c r="E242">
        <v>762</v>
      </c>
      <c r="F242">
        <v>0</v>
      </c>
      <c r="G242">
        <v>700</v>
      </c>
      <c r="H242">
        <v>0</v>
      </c>
      <c r="I242">
        <v>638</v>
      </c>
      <c r="J242">
        <v>0</v>
      </c>
      <c r="K242">
        <v>576</v>
      </c>
      <c r="L242">
        <v>0</v>
      </c>
      <c r="M242">
        <v>514</v>
      </c>
      <c r="N242">
        <v>0</v>
      </c>
      <c r="O242">
        <v>452.00000000000006</v>
      </c>
      <c r="P242">
        <v>0</v>
      </c>
      <c r="Q242">
        <v>390.00000000000006</v>
      </c>
      <c r="R242">
        <v>0</v>
      </c>
      <c r="S242" s="41">
        <f>'Monthly Data'!E110/'Monthly Data'!F110/'Monthly Data'!BH110</f>
        <v>25.244226286352152</v>
      </c>
      <c r="T242" s="41">
        <f>'Monthly Data'!J110/'Monthly Data'!H110/'Monthly Data'!BH110</f>
        <v>98.368697019753697</v>
      </c>
      <c r="U242" s="42">
        <f>'Monthly Data'!M110/'Monthly Data'!O110/'Monthly Data'!BH110</f>
        <v>2610.3306997982204</v>
      </c>
      <c r="V242" s="41"/>
      <c r="W242" s="209"/>
      <c r="X242" s="209"/>
    </row>
    <row r="243" spans="1:24" x14ac:dyDescent="0.2">
      <c r="A243" s="13">
        <v>43497</v>
      </c>
      <c r="B243">
        <v>2019</v>
      </c>
      <c r="C243">
        <v>2</v>
      </c>
      <c r="D243" s="20">
        <v>-2.4178571428571423</v>
      </c>
      <c r="E243">
        <v>627.70000000000005</v>
      </c>
      <c r="F243">
        <v>0</v>
      </c>
      <c r="G243">
        <v>571.70000000000016</v>
      </c>
      <c r="H243">
        <v>0</v>
      </c>
      <c r="I243">
        <v>515.70000000000005</v>
      </c>
      <c r="J243">
        <v>0</v>
      </c>
      <c r="K243">
        <v>459.70000000000005</v>
      </c>
      <c r="L243">
        <v>0</v>
      </c>
      <c r="M243">
        <v>403.70000000000005</v>
      </c>
      <c r="N243">
        <v>0</v>
      </c>
      <c r="O243">
        <v>347.70000000000005</v>
      </c>
      <c r="P243">
        <v>0</v>
      </c>
      <c r="Q243">
        <v>293.70000000000005</v>
      </c>
      <c r="R243">
        <v>2</v>
      </c>
      <c r="S243" s="41">
        <f>'Monthly Data'!E111/'Monthly Data'!F111/'Monthly Data'!BH111</f>
        <v>24.962940881101989</v>
      </c>
      <c r="T243" s="41">
        <f>'Monthly Data'!J111/'Monthly Data'!H111/'Monthly Data'!BH111</f>
        <v>100.56967374160413</v>
      </c>
      <c r="U243" s="42">
        <f>'Monthly Data'!M111/'Monthly Data'!O111/'Monthly Data'!BH111</f>
        <v>2621.4816706976585</v>
      </c>
      <c r="V243" s="41"/>
      <c r="W243" s="209"/>
      <c r="X243" s="209"/>
    </row>
    <row r="244" spans="1:24" x14ac:dyDescent="0.2">
      <c r="A244" s="13">
        <v>43525</v>
      </c>
      <c r="B244">
        <v>2019</v>
      </c>
      <c r="C244">
        <v>3</v>
      </c>
      <c r="D244" s="20">
        <v>4.8387096774193415E-2</v>
      </c>
      <c r="E244">
        <v>618.49999999999989</v>
      </c>
      <c r="F244">
        <v>0</v>
      </c>
      <c r="G244">
        <v>556.49999999999989</v>
      </c>
      <c r="H244">
        <v>0</v>
      </c>
      <c r="I244">
        <v>494.49999999999989</v>
      </c>
      <c r="J244">
        <v>0</v>
      </c>
      <c r="K244">
        <v>432.49999999999989</v>
      </c>
      <c r="L244">
        <v>0</v>
      </c>
      <c r="M244">
        <v>370.49999999999989</v>
      </c>
      <c r="N244">
        <v>0</v>
      </c>
      <c r="O244">
        <v>308.49999999999994</v>
      </c>
      <c r="P244">
        <v>0</v>
      </c>
      <c r="Q244">
        <v>246.6</v>
      </c>
      <c r="R244">
        <v>9.9999999999999645E-2</v>
      </c>
      <c r="S244" s="41">
        <f>'Monthly Data'!E112/'Monthly Data'!F112/'Monthly Data'!BH112</f>
        <v>22.716741138725816</v>
      </c>
      <c r="T244" s="41">
        <f>'Monthly Data'!J112/'Monthly Data'!H112/'Monthly Data'!BH112</f>
        <v>95.35063584903456</v>
      </c>
      <c r="U244" s="42">
        <f>'Monthly Data'!M112/'Monthly Data'!O112/'Monthly Data'!BH112</f>
        <v>2527.2955711438826</v>
      </c>
      <c r="V244" s="41"/>
      <c r="W244" s="209"/>
      <c r="X244" s="209"/>
    </row>
    <row r="245" spans="1:24" x14ac:dyDescent="0.2">
      <c r="A245" s="13">
        <v>43556</v>
      </c>
      <c r="B245">
        <v>2019</v>
      </c>
      <c r="C245">
        <v>4</v>
      </c>
      <c r="D245" s="20">
        <v>6.2700000000000005</v>
      </c>
      <c r="E245">
        <v>411.9</v>
      </c>
      <c r="F245">
        <v>0</v>
      </c>
      <c r="G245">
        <v>351.9</v>
      </c>
      <c r="H245">
        <v>0</v>
      </c>
      <c r="I245">
        <v>291.89999999999998</v>
      </c>
      <c r="J245">
        <v>0</v>
      </c>
      <c r="K245">
        <v>231.89999999999995</v>
      </c>
      <c r="L245">
        <v>0</v>
      </c>
      <c r="M245">
        <v>173.29999999999998</v>
      </c>
      <c r="N245">
        <v>1.4000000000000004</v>
      </c>
      <c r="O245">
        <v>116.70000000000002</v>
      </c>
      <c r="P245">
        <v>4.8000000000000007</v>
      </c>
      <c r="Q245">
        <v>71.400000000000006</v>
      </c>
      <c r="R245">
        <v>19.5</v>
      </c>
      <c r="S245" s="41">
        <f>'Monthly Data'!E113/'Monthly Data'!F113/'Monthly Data'!BH113</f>
        <v>20.679787958801196</v>
      </c>
      <c r="T245" s="41">
        <f>'Monthly Data'!J113/'Monthly Data'!H113/'Monthly Data'!BH113</f>
        <v>87.747794834184816</v>
      </c>
      <c r="U245" s="42">
        <f>'Monthly Data'!M113/'Monthly Data'!O113/'Monthly Data'!BH113</f>
        <v>2394.6020948854907</v>
      </c>
      <c r="V245" s="41"/>
      <c r="W245" s="209"/>
      <c r="X245" s="209"/>
    </row>
    <row r="246" spans="1:24" x14ac:dyDescent="0.2">
      <c r="A246" s="13">
        <v>43586</v>
      </c>
      <c r="B246">
        <v>2019</v>
      </c>
      <c r="C246">
        <v>5</v>
      </c>
      <c r="D246" s="20">
        <v>11.058064516129033</v>
      </c>
      <c r="E246">
        <v>277.2</v>
      </c>
      <c r="F246">
        <v>0</v>
      </c>
      <c r="G246">
        <v>215.59999999999997</v>
      </c>
      <c r="H246">
        <v>0.39999999999999858</v>
      </c>
      <c r="I246">
        <v>157.79999999999998</v>
      </c>
      <c r="J246">
        <v>4.5999999999999979</v>
      </c>
      <c r="K246">
        <v>105.80000000000003</v>
      </c>
      <c r="L246">
        <v>14.6</v>
      </c>
      <c r="M246">
        <v>63.5</v>
      </c>
      <c r="N246">
        <v>34.299999999999997</v>
      </c>
      <c r="O246">
        <v>33.1</v>
      </c>
      <c r="P246">
        <v>65.899999999999991</v>
      </c>
      <c r="Q246">
        <v>13.399999999999999</v>
      </c>
      <c r="R246">
        <v>108.19999999999997</v>
      </c>
      <c r="S246" s="41">
        <f>'Monthly Data'!E114/'Monthly Data'!F114/'Monthly Data'!BH114</f>
        <v>20.303333689393288</v>
      </c>
      <c r="T246" s="41">
        <f>'Monthly Data'!J114/'Monthly Data'!H114/'Monthly Data'!BH114</f>
        <v>83.508767754044115</v>
      </c>
      <c r="U246" s="42">
        <f>'Monthly Data'!M114/'Monthly Data'!O114/'Monthly Data'!BH114</f>
        <v>2342.2257783771079</v>
      </c>
      <c r="V246" s="41"/>
      <c r="W246" s="209"/>
      <c r="X246" s="209"/>
    </row>
    <row r="247" spans="1:24" x14ac:dyDescent="0.2">
      <c r="A247" s="13">
        <v>43617</v>
      </c>
      <c r="B247">
        <v>2019</v>
      </c>
      <c r="C247">
        <v>6</v>
      </c>
      <c r="D247" s="20">
        <v>17.306666666666668</v>
      </c>
      <c r="E247">
        <v>96.9</v>
      </c>
      <c r="F247">
        <v>16.100000000000001</v>
      </c>
      <c r="G247">
        <v>54.899999999999991</v>
      </c>
      <c r="H247">
        <v>34.1</v>
      </c>
      <c r="I247">
        <v>22</v>
      </c>
      <c r="J247">
        <v>61.2</v>
      </c>
      <c r="K247">
        <v>4.3999999999999986</v>
      </c>
      <c r="L247">
        <v>103.60000000000002</v>
      </c>
      <c r="M247">
        <v>0.19999999999999929</v>
      </c>
      <c r="N247">
        <v>159.4</v>
      </c>
      <c r="O247">
        <v>0</v>
      </c>
      <c r="P247">
        <v>219.2</v>
      </c>
      <c r="Q247">
        <v>0</v>
      </c>
      <c r="R247">
        <v>279.2</v>
      </c>
      <c r="S247" s="41">
        <f>'Monthly Data'!E115/'Monthly Data'!F115/'Monthly Data'!BH115</f>
        <v>24.840226102108307</v>
      </c>
      <c r="T247" s="41">
        <f>'Monthly Data'!J115/'Monthly Data'!H115/'Monthly Data'!BH115</f>
        <v>89.52896345576238</v>
      </c>
      <c r="U247" s="42">
        <f>'Monthly Data'!M115/'Monthly Data'!O115/'Monthly Data'!BH115</f>
        <v>2442.5489528074495</v>
      </c>
      <c r="V247" s="41"/>
      <c r="W247" s="209"/>
      <c r="X247" s="209"/>
    </row>
    <row r="248" spans="1:24" x14ac:dyDescent="0.2">
      <c r="A248" s="13">
        <v>43647</v>
      </c>
      <c r="B248">
        <v>2019</v>
      </c>
      <c r="C248">
        <v>7</v>
      </c>
      <c r="D248" s="20">
        <v>22.92258064516129</v>
      </c>
      <c r="E248">
        <v>1.4000000000000021</v>
      </c>
      <c r="F248">
        <v>92</v>
      </c>
      <c r="G248">
        <v>0</v>
      </c>
      <c r="H248">
        <v>152.6</v>
      </c>
      <c r="I248">
        <v>0</v>
      </c>
      <c r="J248">
        <v>214.60000000000002</v>
      </c>
      <c r="K248">
        <v>0</v>
      </c>
      <c r="L248">
        <v>276.59999999999997</v>
      </c>
      <c r="M248">
        <v>0</v>
      </c>
      <c r="N248">
        <v>338.59999999999997</v>
      </c>
      <c r="O248">
        <v>0</v>
      </c>
      <c r="P248">
        <v>400.59999999999997</v>
      </c>
      <c r="Q248">
        <v>0</v>
      </c>
      <c r="R248">
        <v>462.59999999999997</v>
      </c>
      <c r="S248" s="41">
        <f>'Monthly Data'!E116/'Monthly Data'!F116/'Monthly Data'!BH116</f>
        <v>33.431930272025724</v>
      </c>
      <c r="T248" s="41">
        <f>'Monthly Data'!J116/'Monthly Data'!H116/'Monthly Data'!BH116</f>
        <v>101.30925716786751</v>
      </c>
      <c r="U248" s="42">
        <f>'Monthly Data'!M116/'Monthly Data'!O116/'Monthly Data'!BH116</f>
        <v>2735.4706047469767</v>
      </c>
      <c r="V248" s="41"/>
      <c r="W248" s="209"/>
      <c r="X248" s="209"/>
    </row>
    <row r="249" spans="1:24" x14ac:dyDescent="0.2">
      <c r="A249" s="13">
        <v>43678</v>
      </c>
      <c r="B249">
        <v>2019</v>
      </c>
      <c r="C249">
        <v>8</v>
      </c>
      <c r="D249" s="20">
        <v>21.267741935483876</v>
      </c>
      <c r="E249">
        <v>10.700000000000003</v>
      </c>
      <c r="F249">
        <v>50</v>
      </c>
      <c r="G249">
        <v>1.4000000000000021</v>
      </c>
      <c r="H249">
        <v>102.69999999999999</v>
      </c>
      <c r="I249">
        <v>0</v>
      </c>
      <c r="J249">
        <v>163.29999999999998</v>
      </c>
      <c r="K249">
        <v>0</v>
      </c>
      <c r="L249">
        <v>225.29999999999998</v>
      </c>
      <c r="M249">
        <v>0</v>
      </c>
      <c r="N249">
        <v>287.3</v>
      </c>
      <c r="O249">
        <v>0</v>
      </c>
      <c r="P249">
        <v>349.3</v>
      </c>
      <c r="Q249">
        <v>0</v>
      </c>
      <c r="R249">
        <v>411.29999999999995</v>
      </c>
      <c r="S249" s="41">
        <f>'Monthly Data'!E117/'Monthly Data'!F117/'Monthly Data'!BH117</f>
        <v>30.855366355791826</v>
      </c>
      <c r="T249" s="41">
        <f>'Monthly Data'!J117/'Monthly Data'!H117/'Monthly Data'!BH117</f>
        <v>97.053141297960636</v>
      </c>
      <c r="U249" s="42">
        <f>'Monthly Data'!M117/'Monthly Data'!O117/'Monthly Data'!BH117</f>
        <v>2621.1564712928648</v>
      </c>
      <c r="V249" s="41"/>
      <c r="W249" s="209"/>
      <c r="X249" s="209"/>
    </row>
    <row r="250" spans="1:24" x14ac:dyDescent="0.2">
      <c r="A250" s="13">
        <v>43709</v>
      </c>
      <c r="B250">
        <v>2019</v>
      </c>
      <c r="C250">
        <v>9</v>
      </c>
      <c r="D250" s="20">
        <v>18.453333333333333</v>
      </c>
      <c r="E250">
        <v>58</v>
      </c>
      <c r="F250">
        <v>11.599999999999994</v>
      </c>
      <c r="G250">
        <v>21.8</v>
      </c>
      <c r="H250">
        <v>35.4</v>
      </c>
      <c r="I250">
        <v>5.0999999999999996</v>
      </c>
      <c r="J250">
        <v>78.7</v>
      </c>
      <c r="K250">
        <v>0.30000000000000071</v>
      </c>
      <c r="L250">
        <v>133.90000000000003</v>
      </c>
      <c r="M250">
        <v>0</v>
      </c>
      <c r="N250">
        <v>193.6</v>
      </c>
      <c r="O250">
        <v>0</v>
      </c>
      <c r="P250">
        <v>253.59999999999997</v>
      </c>
      <c r="Q250">
        <v>0</v>
      </c>
      <c r="R250">
        <v>313.59999999999997</v>
      </c>
      <c r="S250" s="41">
        <f>'Monthly Data'!E118/'Monthly Data'!F118/'Monthly Data'!BH118</f>
        <v>24.3209560981301</v>
      </c>
      <c r="T250" s="41">
        <f>'Monthly Data'!J118/'Monthly Data'!H118/'Monthly Data'!BH118</f>
        <v>88.93664126795484</v>
      </c>
      <c r="U250" s="42">
        <f>'Monthly Data'!M118/'Monthly Data'!O118/'Monthly Data'!BH118</f>
        <v>2488.4679629530228</v>
      </c>
      <c r="V250" s="41"/>
      <c r="W250" s="209"/>
      <c r="X250" s="209"/>
    </row>
    <row r="251" spans="1:24" x14ac:dyDescent="0.2">
      <c r="A251" s="13">
        <v>43739</v>
      </c>
      <c r="B251">
        <v>2019</v>
      </c>
      <c r="C251">
        <v>10</v>
      </c>
      <c r="D251" s="20">
        <v>12.125806451612904</v>
      </c>
      <c r="E251">
        <v>247.00000000000003</v>
      </c>
      <c r="F251">
        <v>2.8999999999999986</v>
      </c>
      <c r="G251">
        <v>187.00000000000003</v>
      </c>
      <c r="H251">
        <v>4.8999999999999986</v>
      </c>
      <c r="I251">
        <v>128.5</v>
      </c>
      <c r="J251">
        <v>8.3999999999999986</v>
      </c>
      <c r="K251">
        <v>74.100000000000009</v>
      </c>
      <c r="L251">
        <v>15.999999999999998</v>
      </c>
      <c r="M251">
        <v>32</v>
      </c>
      <c r="N251">
        <v>35.9</v>
      </c>
      <c r="O251">
        <v>10.4</v>
      </c>
      <c r="P251">
        <v>76.299999999999983</v>
      </c>
      <c r="Q251">
        <v>0.29999999999999982</v>
      </c>
      <c r="R251">
        <v>128.19999999999999</v>
      </c>
      <c r="S251" s="41">
        <f>'Monthly Data'!E119/'Monthly Data'!F119/'Monthly Data'!BH119</f>
        <v>20.956260880390271</v>
      </c>
      <c r="T251" s="41">
        <f>'Monthly Data'!J119/'Monthly Data'!H119/'Monthly Data'!BH119</f>
        <v>82.075167526257843</v>
      </c>
      <c r="U251" s="42">
        <f>'Monthly Data'!M119/'Monthly Data'!O119/'Monthly Data'!BH119</f>
        <v>2339.2497415966909</v>
      </c>
      <c r="V251" s="41"/>
      <c r="W251" s="209"/>
      <c r="X251" s="209"/>
    </row>
    <row r="252" spans="1:24" x14ac:dyDescent="0.2">
      <c r="A252" s="13">
        <v>43770</v>
      </c>
      <c r="B252">
        <v>2019</v>
      </c>
      <c r="C252">
        <v>11</v>
      </c>
      <c r="D252" s="20">
        <v>2.5333333333333332</v>
      </c>
      <c r="E252">
        <v>524</v>
      </c>
      <c r="F252">
        <v>0</v>
      </c>
      <c r="G252">
        <v>464</v>
      </c>
      <c r="H252">
        <v>0</v>
      </c>
      <c r="I252">
        <v>403.99999999999994</v>
      </c>
      <c r="J252">
        <v>0</v>
      </c>
      <c r="K252">
        <v>343.99999999999994</v>
      </c>
      <c r="L252">
        <v>0</v>
      </c>
      <c r="M252">
        <v>284</v>
      </c>
      <c r="N252">
        <v>0</v>
      </c>
      <c r="O252">
        <v>224.00000000000006</v>
      </c>
      <c r="P252">
        <v>0</v>
      </c>
      <c r="Q252">
        <v>165.8</v>
      </c>
      <c r="R252">
        <v>1.8000000000000007</v>
      </c>
      <c r="S252" s="41">
        <f>'Monthly Data'!E120/'Monthly Data'!F120/'Monthly Data'!BH120</f>
        <v>22.212056810450573</v>
      </c>
      <c r="T252" s="41">
        <f>'Monthly Data'!J120/'Monthly Data'!H120/'Monthly Data'!BH120</f>
        <v>88.30371708370231</v>
      </c>
      <c r="U252" s="42">
        <f>'Monthly Data'!M120/'Monthly Data'!O120/'Monthly Data'!BH120</f>
        <v>2336.4818349577604</v>
      </c>
      <c r="V252" s="41"/>
      <c r="W252" s="209"/>
      <c r="X252" s="209"/>
    </row>
    <row r="253" spans="1:24" x14ac:dyDescent="0.2">
      <c r="A253" s="13">
        <v>43800</v>
      </c>
      <c r="B253">
        <v>2019</v>
      </c>
      <c r="C253">
        <v>12</v>
      </c>
      <c r="D253" s="20">
        <v>1.2129032258064516</v>
      </c>
      <c r="E253">
        <v>582.39999999999986</v>
      </c>
      <c r="F253">
        <v>0</v>
      </c>
      <c r="G253">
        <v>520.39999999999986</v>
      </c>
      <c r="H253">
        <v>0</v>
      </c>
      <c r="I253">
        <v>458.4</v>
      </c>
      <c r="J253">
        <v>0</v>
      </c>
      <c r="K253">
        <v>396.4</v>
      </c>
      <c r="L253">
        <v>0</v>
      </c>
      <c r="M253">
        <v>334.40000000000003</v>
      </c>
      <c r="N253">
        <v>0</v>
      </c>
      <c r="O253">
        <v>272.40000000000003</v>
      </c>
      <c r="P253">
        <v>0</v>
      </c>
      <c r="Q253">
        <v>210.40000000000006</v>
      </c>
      <c r="R253">
        <v>0</v>
      </c>
      <c r="S253" s="41">
        <f>'Monthly Data'!E121/'Monthly Data'!F121/'Monthly Data'!BH121</f>
        <v>24.159433710183084</v>
      </c>
      <c r="T253" s="41">
        <f>'Monthly Data'!J121/'Monthly Data'!H121/'Monthly Data'!BH121</f>
        <v>90.358019687229074</v>
      </c>
      <c r="U253" s="42">
        <f>'Monthly Data'!M121/'Monthly Data'!O121/'Monthly Data'!BH121</f>
        <v>2283.2836358092127</v>
      </c>
      <c r="V253" s="41"/>
      <c r="W253" s="209"/>
      <c r="X253" s="209"/>
    </row>
    <row r="254" spans="1:24" x14ac:dyDescent="0.2">
      <c r="A254" s="13">
        <v>43831</v>
      </c>
      <c r="B254" s="200">
        <f>B242+1</f>
        <v>2020</v>
      </c>
      <c r="C254" s="200">
        <f>C242</f>
        <v>1</v>
      </c>
      <c r="D254" s="20">
        <v>0.20000000000000021</v>
      </c>
      <c r="E254">
        <v>613.79999999999995</v>
      </c>
      <c r="F254">
        <v>0</v>
      </c>
      <c r="G254">
        <v>551.79999999999995</v>
      </c>
      <c r="H254">
        <v>0</v>
      </c>
      <c r="I254">
        <v>489.79999999999995</v>
      </c>
      <c r="J254">
        <v>0</v>
      </c>
      <c r="K254">
        <v>427.8</v>
      </c>
      <c r="L254">
        <v>0</v>
      </c>
      <c r="M254">
        <v>365.8</v>
      </c>
      <c r="N254">
        <v>0</v>
      </c>
      <c r="O254">
        <v>303.8</v>
      </c>
      <c r="P254">
        <v>0</v>
      </c>
      <c r="Q254">
        <v>241.9</v>
      </c>
      <c r="R254">
        <v>9.9999999999999645E-2</v>
      </c>
      <c r="V254" s="41"/>
      <c r="W254" s="209"/>
      <c r="X254" s="209"/>
    </row>
    <row r="255" spans="1:24" x14ac:dyDescent="0.2">
      <c r="A255" s="13">
        <v>43862</v>
      </c>
      <c r="B255" s="200">
        <f t="shared" ref="B255:B260" si="245">B243+1</f>
        <v>2020</v>
      </c>
      <c r="C255" s="200">
        <f t="shared" ref="C255:C260" si="246">C243</f>
        <v>2</v>
      </c>
      <c r="D255" s="20">
        <v>-1.3517241379310343</v>
      </c>
      <c r="E255">
        <v>619.19999999999993</v>
      </c>
      <c r="F255">
        <v>0</v>
      </c>
      <c r="G255">
        <v>561.20000000000005</v>
      </c>
      <c r="H255">
        <v>0</v>
      </c>
      <c r="I255">
        <v>503.20000000000005</v>
      </c>
      <c r="J255">
        <v>0</v>
      </c>
      <c r="K255">
        <v>445.2</v>
      </c>
      <c r="L255">
        <v>0</v>
      </c>
      <c r="M255">
        <v>387.2</v>
      </c>
      <c r="N255">
        <v>0</v>
      </c>
      <c r="O255">
        <v>329.2</v>
      </c>
      <c r="P255">
        <v>0</v>
      </c>
      <c r="Q255">
        <v>271.20000000000005</v>
      </c>
      <c r="R255">
        <v>0</v>
      </c>
      <c r="V255" s="41"/>
      <c r="W255" s="209"/>
      <c r="X255" s="209"/>
    </row>
    <row r="256" spans="1:24" x14ac:dyDescent="0.2">
      <c r="A256" s="13">
        <v>43891</v>
      </c>
      <c r="B256" s="200">
        <f t="shared" si="245"/>
        <v>2020</v>
      </c>
      <c r="C256" s="200">
        <f t="shared" si="246"/>
        <v>3</v>
      </c>
      <c r="D256" s="20">
        <v>3.8064516129032264</v>
      </c>
      <c r="E256">
        <v>502</v>
      </c>
      <c r="F256">
        <v>0</v>
      </c>
      <c r="G256">
        <v>440.00000000000006</v>
      </c>
      <c r="H256">
        <v>0</v>
      </c>
      <c r="I256">
        <v>378.00000000000006</v>
      </c>
      <c r="J256">
        <v>0</v>
      </c>
      <c r="K256">
        <v>316</v>
      </c>
      <c r="L256">
        <v>0</v>
      </c>
      <c r="M256">
        <v>254.00000000000006</v>
      </c>
      <c r="N256">
        <v>0</v>
      </c>
      <c r="O256">
        <v>195.30000000000007</v>
      </c>
      <c r="P256">
        <v>3.3000000000000007</v>
      </c>
      <c r="Q256">
        <v>138.1</v>
      </c>
      <c r="R256">
        <v>8.1000000000000014</v>
      </c>
      <c r="V256" s="41"/>
      <c r="W256" s="209"/>
      <c r="X256" s="209"/>
    </row>
    <row r="257" spans="1:24" x14ac:dyDescent="0.2">
      <c r="A257" s="13">
        <v>43922</v>
      </c>
      <c r="B257" s="200">
        <f t="shared" si="245"/>
        <v>2020</v>
      </c>
      <c r="C257" s="200">
        <f t="shared" si="246"/>
        <v>4</v>
      </c>
      <c r="D257" s="20">
        <v>5.9666666666666659</v>
      </c>
      <c r="E257">
        <v>421</v>
      </c>
      <c r="F257">
        <v>0</v>
      </c>
      <c r="G257">
        <v>360.99999999999994</v>
      </c>
      <c r="H257">
        <v>0</v>
      </c>
      <c r="I257">
        <v>300.99999999999994</v>
      </c>
      <c r="J257">
        <v>0</v>
      </c>
      <c r="K257">
        <v>241.00000000000003</v>
      </c>
      <c r="L257">
        <v>0</v>
      </c>
      <c r="M257">
        <v>181.00000000000003</v>
      </c>
      <c r="N257">
        <v>0</v>
      </c>
      <c r="O257">
        <v>121.19999999999999</v>
      </c>
      <c r="P257">
        <v>0.19999999999999929</v>
      </c>
      <c r="Q257">
        <v>67.40000000000002</v>
      </c>
      <c r="R257">
        <v>6.3999999999999986</v>
      </c>
      <c r="V257" s="41"/>
      <c r="W257" s="209"/>
      <c r="X257" s="209"/>
    </row>
    <row r="258" spans="1:24" x14ac:dyDescent="0.2">
      <c r="A258" s="13">
        <v>43952</v>
      </c>
      <c r="B258" s="200">
        <f t="shared" si="245"/>
        <v>2020</v>
      </c>
      <c r="C258" s="200">
        <f t="shared" si="246"/>
        <v>5</v>
      </c>
      <c r="D258" s="20">
        <v>11.177419354838708</v>
      </c>
      <c r="E258">
        <v>276.90000000000003</v>
      </c>
      <c r="F258">
        <v>3.3999999999999986</v>
      </c>
      <c r="G258">
        <v>221.5</v>
      </c>
      <c r="H258">
        <v>9.9999999999999964</v>
      </c>
      <c r="I258">
        <v>168.8</v>
      </c>
      <c r="J258">
        <v>19.299999999999997</v>
      </c>
      <c r="K258">
        <v>122.60000000000001</v>
      </c>
      <c r="L258">
        <v>35.1</v>
      </c>
      <c r="M258">
        <v>83.199999999999989</v>
      </c>
      <c r="N258">
        <v>57.7</v>
      </c>
      <c r="O258">
        <v>48.400000000000006</v>
      </c>
      <c r="P258">
        <v>84.9</v>
      </c>
      <c r="Q258">
        <v>23.700000000000003</v>
      </c>
      <c r="R258">
        <v>122.19999999999999</v>
      </c>
      <c r="V258" s="41"/>
      <c r="W258" s="209"/>
      <c r="X258" s="209"/>
    </row>
    <row r="259" spans="1:24" x14ac:dyDescent="0.2">
      <c r="A259" s="13">
        <v>43983</v>
      </c>
      <c r="B259" s="200">
        <f t="shared" si="245"/>
        <v>2020</v>
      </c>
      <c r="C259" s="200">
        <f t="shared" si="246"/>
        <v>6</v>
      </c>
      <c r="D259" s="20">
        <v>19.97666666666667</v>
      </c>
      <c r="E259">
        <v>48</v>
      </c>
      <c r="F259">
        <v>47.300000000000018</v>
      </c>
      <c r="G259">
        <v>26.8</v>
      </c>
      <c r="H259">
        <v>86.100000000000023</v>
      </c>
      <c r="I259">
        <v>11.700000000000001</v>
      </c>
      <c r="J259">
        <v>131</v>
      </c>
      <c r="K259">
        <v>3.0999999999999996</v>
      </c>
      <c r="L259">
        <v>182.39999999999995</v>
      </c>
      <c r="M259">
        <v>0</v>
      </c>
      <c r="N259">
        <v>239.29999999999998</v>
      </c>
      <c r="O259">
        <v>0</v>
      </c>
      <c r="P259">
        <v>299.29999999999995</v>
      </c>
      <c r="Q259">
        <v>0</v>
      </c>
      <c r="R259">
        <v>359.29999999999995</v>
      </c>
      <c r="V259" s="41"/>
      <c r="W259" s="209"/>
      <c r="X259" s="209"/>
    </row>
    <row r="260" spans="1:24" x14ac:dyDescent="0.2">
      <c r="A260" s="13">
        <v>44013</v>
      </c>
      <c r="B260" s="200">
        <f t="shared" si="245"/>
        <v>2020</v>
      </c>
      <c r="C260" s="200">
        <f t="shared" si="246"/>
        <v>7</v>
      </c>
      <c r="D260" s="20">
        <v>24.532258064516125</v>
      </c>
      <c r="E260">
        <v>0.39999999999999858</v>
      </c>
      <c r="F260">
        <v>140.9</v>
      </c>
      <c r="G260">
        <v>0</v>
      </c>
      <c r="H260">
        <v>202.5</v>
      </c>
      <c r="I260">
        <v>0</v>
      </c>
      <c r="J260">
        <v>264.5</v>
      </c>
      <c r="K260">
        <v>0</v>
      </c>
      <c r="L260">
        <v>326.5</v>
      </c>
      <c r="M260">
        <v>0</v>
      </c>
      <c r="N260">
        <v>388.5</v>
      </c>
      <c r="O260">
        <v>0</v>
      </c>
      <c r="P260">
        <v>450.49999999999994</v>
      </c>
      <c r="Q260">
        <v>0</v>
      </c>
      <c r="R260">
        <v>512.5</v>
      </c>
      <c r="V260" s="41"/>
      <c r="W260" s="209"/>
      <c r="X260" s="209"/>
    </row>
    <row r="261" spans="1:24" x14ac:dyDescent="0.2">
      <c r="A261" s="13"/>
    </row>
    <row r="262" spans="1:24" x14ac:dyDescent="0.2">
      <c r="A262" s="13"/>
    </row>
    <row r="263" spans="1:24" x14ac:dyDescent="0.2">
      <c r="A263" s="13"/>
    </row>
    <row r="264" spans="1:24" x14ac:dyDescent="0.2">
      <c r="A264" s="13"/>
    </row>
    <row r="265" spans="1:24" x14ac:dyDescent="0.2">
      <c r="A265" s="13"/>
    </row>
    <row r="266" spans="1:24" x14ac:dyDescent="0.2">
      <c r="A266" s="13"/>
    </row>
    <row r="267" spans="1:24" x14ac:dyDescent="0.2">
      <c r="A267" s="13"/>
    </row>
    <row r="268" spans="1:24" x14ac:dyDescent="0.2">
      <c r="A268" s="13"/>
    </row>
    <row r="269" spans="1:24" x14ac:dyDescent="0.2">
      <c r="A269" s="13"/>
    </row>
    <row r="270" spans="1:24" x14ac:dyDescent="0.2">
      <c r="A270" s="13"/>
    </row>
    <row r="271" spans="1:24" x14ac:dyDescent="0.2">
      <c r="A271" s="13"/>
    </row>
    <row r="272" spans="1:24" x14ac:dyDescent="0.2">
      <c r="A272" s="13"/>
    </row>
    <row r="273" spans="1:1" x14ac:dyDescent="0.2">
      <c r="A273" s="13"/>
    </row>
    <row r="274" spans="1:1" x14ac:dyDescent="0.2">
      <c r="A274" s="13"/>
    </row>
    <row r="275" spans="1:1" x14ac:dyDescent="0.2">
      <c r="A275" s="13"/>
    </row>
    <row r="276" spans="1:1" x14ac:dyDescent="0.2">
      <c r="A276" s="13"/>
    </row>
    <row r="277" spans="1:1" x14ac:dyDescent="0.2">
      <c r="A277" s="13"/>
    </row>
    <row r="278" spans="1:1" x14ac:dyDescent="0.2">
      <c r="A278" s="13"/>
    </row>
    <row r="279" spans="1:1" x14ac:dyDescent="0.2">
      <c r="A279" s="13"/>
    </row>
    <row r="280" spans="1:1" x14ac:dyDescent="0.2">
      <c r="A280" s="13"/>
    </row>
    <row r="281" spans="1:1" x14ac:dyDescent="0.2">
      <c r="A281" s="13"/>
    </row>
    <row r="282" spans="1:1" x14ac:dyDescent="0.2">
      <c r="A282" s="13"/>
    </row>
    <row r="283" spans="1:1" x14ac:dyDescent="0.2">
      <c r="A283" s="13"/>
    </row>
    <row r="284" spans="1:1" x14ac:dyDescent="0.2">
      <c r="A284" s="13"/>
    </row>
    <row r="285" spans="1:1" x14ac:dyDescent="0.2">
      <c r="A285" s="13"/>
    </row>
    <row r="286" spans="1:1" x14ac:dyDescent="0.2">
      <c r="A286" s="13"/>
    </row>
    <row r="287" spans="1:1" x14ac:dyDescent="0.2">
      <c r="A287" s="13"/>
    </row>
    <row r="288" spans="1:1" x14ac:dyDescent="0.2">
      <c r="A288" s="13"/>
    </row>
    <row r="289" spans="1:1" x14ac:dyDescent="0.2">
      <c r="A289" s="13"/>
    </row>
    <row r="290" spans="1:1" x14ac:dyDescent="0.2">
      <c r="A290" s="13"/>
    </row>
    <row r="291" spans="1:1" x14ac:dyDescent="0.2">
      <c r="A291" s="13"/>
    </row>
    <row r="292" spans="1:1" x14ac:dyDescent="0.2">
      <c r="A292" s="13"/>
    </row>
    <row r="293" spans="1:1" x14ac:dyDescent="0.2">
      <c r="A293" s="13"/>
    </row>
    <row r="294" spans="1:1" x14ac:dyDescent="0.2">
      <c r="A294" s="13"/>
    </row>
    <row r="295" spans="1:1" x14ac:dyDescent="0.2">
      <c r="A295" s="13"/>
    </row>
    <row r="296" spans="1:1" x14ac:dyDescent="0.2">
      <c r="A296" s="13"/>
    </row>
    <row r="297" spans="1:1" x14ac:dyDescent="0.2">
      <c r="A297" s="13"/>
    </row>
    <row r="298" spans="1:1" x14ac:dyDescent="0.2">
      <c r="A298" s="13"/>
    </row>
    <row r="299" spans="1:1" x14ac:dyDescent="0.2">
      <c r="A299" s="13"/>
    </row>
    <row r="300" spans="1:1" x14ac:dyDescent="0.2">
      <c r="A300" s="13"/>
    </row>
    <row r="301" spans="1:1" x14ac:dyDescent="0.2">
      <c r="A301" s="13"/>
    </row>
    <row r="302" spans="1:1" x14ac:dyDescent="0.2">
      <c r="A302" s="13"/>
    </row>
    <row r="303" spans="1:1" x14ac:dyDescent="0.2">
      <c r="A303" s="13"/>
    </row>
    <row r="304" spans="1:1" x14ac:dyDescent="0.2">
      <c r="A304" s="13"/>
    </row>
    <row r="305" spans="1:1" x14ac:dyDescent="0.2">
      <c r="A305" s="13"/>
    </row>
    <row r="306" spans="1:1" x14ac:dyDescent="0.2">
      <c r="A306" s="13"/>
    </row>
    <row r="307" spans="1:1" x14ac:dyDescent="0.2">
      <c r="A307" s="13"/>
    </row>
    <row r="308" spans="1:1" x14ac:dyDescent="0.2">
      <c r="A308" s="13"/>
    </row>
    <row r="309" spans="1:1" x14ac:dyDescent="0.2">
      <c r="A309" s="13"/>
    </row>
    <row r="310" spans="1:1" x14ac:dyDescent="0.2">
      <c r="A310" s="13"/>
    </row>
    <row r="311" spans="1:1" x14ac:dyDescent="0.2">
      <c r="A311" s="13"/>
    </row>
    <row r="312" spans="1:1" x14ac:dyDescent="0.2">
      <c r="A312" s="13"/>
    </row>
    <row r="313" spans="1:1" x14ac:dyDescent="0.2">
      <c r="A313" s="13"/>
    </row>
    <row r="314" spans="1:1" x14ac:dyDescent="0.2">
      <c r="A314" s="13"/>
    </row>
    <row r="315" spans="1:1" x14ac:dyDescent="0.2">
      <c r="A315" s="13"/>
    </row>
    <row r="316" spans="1:1" x14ac:dyDescent="0.2">
      <c r="A316" s="13"/>
    </row>
    <row r="317" spans="1:1" x14ac:dyDescent="0.2">
      <c r="A317" s="13"/>
    </row>
    <row r="318" spans="1:1" x14ac:dyDescent="0.2">
      <c r="A318" s="13"/>
    </row>
    <row r="319" spans="1:1" x14ac:dyDescent="0.2">
      <c r="A319" s="13"/>
    </row>
    <row r="320" spans="1:1" x14ac:dyDescent="0.2">
      <c r="A320" s="13"/>
    </row>
    <row r="321" spans="1:1" x14ac:dyDescent="0.2">
      <c r="A321" s="13"/>
    </row>
    <row r="322" spans="1:1" x14ac:dyDescent="0.2">
      <c r="A322" s="13"/>
    </row>
    <row r="323" spans="1:1" x14ac:dyDescent="0.2">
      <c r="A323" s="13"/>
    </row>
    <row r="324" spans="1:1" x14ac:dyDescent="0.2">
      <c r="A324" s="13"/>
    </row>
    <row r="325" spans="1:1" x14ac:dyDescent="0.2">
      <c r="A325" s="13"/>
    </row>
    <row r="326" spans="1:1" x14ac:dyDescent="0.2">
      <c r="A326" s="13"/>
    </row>
    <row r="327" spans="1:1" x14ac:dyDescent="0.2">
      <c r="A327" s="13"/>
    </row>
    <row r="328" spans="1:1" x14ac:dyDescent="0.2">
      <c r="A328" s="13"/>
    </row>
    <row r="329" spans="1:1" x14ac:dyDescent="0.2">
      <c r="A329" s="13"/>
    </row>
    <row r="330" spans="1:1" x14ac:dyDescent="0.2">
      <c r="A330" s="13"/>
    </row>
    <row r="331" spans="1:1" x14ac:dyDescent="0.2">
      <c r="A331" s="13"/>
    </row>
    <row r="332" spans="1:1" x14ac:dyDescent="0.2">
      <c r="A332" s="13"/>
    </row>
    <row r="333" spans="1:1" x14ac:dyDescent="0.2">
      <c r="A333" s="13"/>
    </row>
    <row r="334" spans="1:1" x14ac:dyDescent="0.2">
      <c r="A334" s="13"/>
    </row>
    <row r="335" spans="1:1" x14ac:dyDescent="0.2">
      <c r="A335" s="13"/>
    </row>
    <row r="336" spans="1:1" x14ac:dyDescent="0.2">
      <c r="A336" s="13"/>
    </row>
    <row r="337" spans="1:1" x14ac:dyDescent="0.2">
      <c r="A337" s="13"/>
    </row>
    <row r="338" spans="1:1" x14ac:dyDescent="0.2">
      <c r="A338" s="13"/>
    </row>
    <row r="339" spans="1:1" x14ac:dyDescent="0.2">
      <c r="A339" s="13"/>
    </row>
    <row r="340" spans="1:1" x14ac:dyDescent="0.2">
      <c r="A340" s="13"/>
    </row>
    <row r="341" spans="1:1" x14ac:dyDescent="0.2">
      <c r="A341" s="13"/>
    </row>
    <row r="342" spans="1:1" x14ac:dyDescent="0.2">
      <c r="A342" s="13"/>
    </row>
    <row r="343" spans="1:1" x14ac:dyDescent="0.2">
      <c r="A343" s="13"/>
    </row>
    <row r="344" spans="1:1" x14ac:dyDescent="0.2">
      <c r="A344" s="13"/>
    </row>
    <row r="345" spans="1:1" x14ac:dyDescent="0.2">
      <c r="A345" s="13"/>
    </row>
    <row r="346" spans="1:1" x14ac:dyDescent="0.2">
      <c r="A346" s="13"/>
    </row>
    <row r="347" spans="1:1" x14ac:dyDescent="0.2">
      <c r="A347" s="13"/>
    </row>
    <row r="348" spans="1:1" x14ac:dyDescent="0.2">
      <c r="A348" s="13"/>
    </row>
    <row r="349" spans="1:1" x14ac:dyDescent="0.2">
      <c r="A349" s="13"/>
    </row>
    <row r="350" spans="1:1" x14ac:dyDescent="0.2">
      <c r="A350" s="13"/>
    </row>
    <row r="351" spans="1:1" x14ac:dyDescent="0.2">
      <c r="A351" s="13"/>
    </row>
    <row r="352" spans="1:1" x14ac:dyDescent="0.2">
      <c r="A352" s="13"/>
    </row>
    <row r="353" spans="1:1" x14ac:dyDescent="0.2">
      <c r="A353" s="13"/>
    </row>
    <row r="354" spans="1:1" x14ac:dyDescent="0.2">
      <c r="A354" s="13"/>
    </row>
    <row r="355" spans="1:1" x14ac:dyDescent="0.2">
      <c r="A355" s="13"/>
    </row>
    <row r="356" spans="1:1" x14ac:dyDescent="0.2">
      <c r="A356" s="13"/>
    </row>
    <row r="357" spans="1:1" x14ac:dyDescent="0.2">
      <c r="A357" s="13"/>
    </row>
    <row r="358" spans="1:1" x14ac:dyDescent="0.2">
      <c r="A358" s="13"/>
    </row>
    <row r="359" spans="1:1" x14ac:dyDescent="0.2">
      <c r="A359" s="13"/>
    </row>
    <row r="360" spans="1:1" x14ac:dyDescent="0.2">
      <c r="A360" s="13"/>
    </row>
    <row r="361" spans="1:1" x14ac:dyDescent="0.2">
      <c r="A361" s="13"/>
    </row>
    <row r="362" spans="1:1" x14ac:dyDescent="0.2">
      <c r="A362" s="13"/>
    </row>
    <row r="363" spans="1:1" x14ac:dyDescent="0.2">
      <c r="A363" s="13"/>
    </row>
    <row r="364" spans="1:1" x14ac:dyDescent="0.2">
      <c r="A364" s="13"/>
    </row>
    <row r="365" spans="1:1" x14ac:dyDescent="0.2">
      <c r="A365" s="13"/>
    </row>
    <row r="366" spans="1:1" x14ac:dyDescent="0.2">
      <c r="A366" s="13"/>
    </row>
    <row r="367" spans="1:1" x14ac:dyDescent="0.2">
      <c r="A367" s="13"/>
    </row>
    <row r="368" spans="1:1" x14ac:dyDescent="0.2">
      <c r="A368" s="13"/>
    </row>
    <row r="369" spans="1:1" x14ac:dyDescent="0.2">
      <c r="A369" s="13"/>
    </row>
    <row r="370" spans="1:1" x14ac:dyDescent="0.2">
      <c r="A370" s="13"/>
    </row>
    <row r="371" spans="1:1" x14ac:dyDescent="0.2">
      <c r="A371" s="13"/>
    </row>
    <row r="372" spans="1:1" x14ac:dyDescent="0.2">
      <c r="A372" s="13"/>
    </row>
    <row r="373" spans="1:1" x14ac:dyDescent="0.2">
      <c r="A373" s="13"/>
    </row>
    <row r="374" spans="1:1" x14ac:dyDescent="0.2">
      <c r="A374" s="13"/>
    </row>
    <row r="375" spans="1:1" x14ac:dyDescent="0.2">
      <c r="A375" s="13"/>
    </row>
    <row r="376" spans="1:1" x14ac:dyDescent="0.2">
      <c r="A376" s="13"/>
    </row>
    <row r="377" spans="1:1" x14ac:dyDescent="0.2">
      <c r="A377" s="13"/>
    </row>
    <row r="378" spans="1:1" x14ac:dyDescent="0.2">
      <c r="A378" s="13"/>
    </row>
    <row r="379" spans="1:1" x14ac:dyDescent="0.2">
      <c r="A379" s="13"/>
    </row>
    <row r="380" spans="1:1" x14ac:dyDescent="0.2">
      <c r="A380" s="13"/>
    </row>
    <row r="381" spans="1:1" x14ac:dyDescent="0.2">
      <c r="A381" s="13"/>
    </row>
    <row r="382" spans="1:1" x14ac:dyDescent="0.2">
      <c r="A382" s="13"/>
    </row>
    <row r="383" spans="1:1" x14ac:dyDescent="0.2">
      <c r="A383" s="13"/>
    </row>
    <row r="384" spans="1:1" x14ac:dyDescent="0.2">
      <c r="A384" s="13"/>
    </row>
    <row r="385" spans="1:1" x14ac:dyDescent="0.2">
      <c r="A385" s="13"/>
    </row>
    <row r="386" spans="1:1" x14ac:dyDescent="0.2">
      <c r="A386" s="13"/>
    </row>
    <row r="387" spans="1:1" x14ac:dyDescent="0.2">
      <c r="A387" s="13"/>
    </row>
    <row r="388" spans="1:1" x14ac:dyDescent="0.2">
      <c r="A388" s="13"/>
    </row>
    <row r="389" spans="1:1" x14ac:dyDescent="0.2">
      <c r="A389" s="13"/>
    </row>
    <row r="390" spans="1:1" x14ac:dyDescent="0.2">
      <c r="A390" s="13"/>
    </row>
    <row r="391" spans="1:1" x14ac:dyDescent="0.2">
      <c r="A391" s="13"/>
    </row>
    <row r="392" spans="1:1" x14ac:dyDescent="0.2">
      <c r="A392" s="13"/>
    </row>
    <row r="393" spans="1:1" x14ac:dyDescent="0.2">
      <c r="A393" s="13"/>
    </row>
    <row r="394" spans="1:1" x14ac:dyDescent="0.2">
      <c r="A394" s="13"/>
    </row>
    <row r="395" spans="1:1" x14ac:dyDescent="0.2">
      <c r="A395" s="13"/>
    </row>
    <row r="396" spans="1:1" x14ac:dyDescent="0.2">
      <c r="A396" s="13"/>
    </row>
    <row r="397" spans="1:1" x14ac:dyDescent="0.2">
      <c r="A397" s="13"/>
    </row>
    <row r="398" spans="1:1" x14ac:dyDescent="0.2">
      <c r="A398" s="13"/>
    </row>
    <row r="399" spans="1:1" x14ac:dyDescent="0.2">
      <c r="A399" s="13"/>
    </row>
    <row r="400" spans="1:1" x14ac:dyDescent="0.2">
      <c r="A400" s="13"/>
    </row>
    <row r="401" spans="1:1" x14ac:dyDescent="0.2">
      <c r="A401" s="13"/>
    </row>
    <row r="402" spans="1:1" x14ac:dyDescent="0.2">
      <c r="A402" s="13"/>
    </row>
    <row r="403" spans="1:1" x14ac:dyDescent="0.2">
      <c r="A403" s="13"/>
    </row>
    <row r="404" spans="1:1" x14ac:dyDescent="0.2">
      <c r="A404" s="13"/>
    </row>
    <row r="405" spans="1:1" x14ac:dyDescent="0.2">
      <c r="A405" s="13"/>
    </row>
    <row r="406" spans="1:1" x14ac:dyDescent="0.2">
      <c r="A406" s="13"/>
    </row>
    <row r="407" spans="1:1" x14ac:dyDescent="0.2">
      <c r="A407" s="13"/>
    </row>
    <row r="408" spans="1:1" x14ac:dyDescent="0.2">
      <c r="A408" s="13"/>
    </row>
    <row r="409" spans="1:1" x14ac:dyDescent="0.2">
      <c r="A409" s="13"/>
    </row>
    <row r="410" spans="1:1" x14ac:dyDescent="0.2">
      <c r="A410" s="13"/>
    </row>
    <row r="411" spans="1:1" x14ac:dyDescent="0.2">
      <c r="A411" s="13"/>
    </row>
    <row r="412" spans="1:1" x14ac:dyDescent="0.2">
      <c r="A412" s="13"/>
    </row>
    <row r="413" spans="1:1" x14ac:dyDescent="0.2">
      <c r="A413" s="13"/>
    </row>
    <row r="414" spans="1:1" x14ac:dyDescent="0.2">
      <c r="A414" s="13"/>
    </row>
    <row r="415" spans="1:1" x14ac:dyDescent="0.2">
      <c r="A415" s="13"/>
    </row>
    <row r="416" spans="1:1" x14ac:dyDescent="0.2">
      <c r="A416" s="13"/>
    </row>
    <row r="417" spans="1:1" x14ac:dyDescent="0.2">
      <c r="A417" s="13"/>
    </row>
    <row r="418" spans="1:1" x14ac:dyDescent="0.2">
      <c r="A418" s="13"/>
    </row>
    <row r="419" spans="1:1" x14ac:dyDescent="0.2">
      <c r="A419" s="13"/>
    </row>
    <row r="420" spans="1:1" x14ac:dyDescent="0.2">
      <c r="A420" s="13"/>
    </row>
    <row r="421" spans="1:1" x14ac:dyDescent="0.2">
      <c r="A421" s="13"/>
    </row>
    <row r="422" spans="1:1" x14ac:dyDescent="0.2">
      <c r="A422" s="13"/>
    </row>
    <row r="423" spans="1:1" x14ac:dyDescent="0.2">
      <c r="A423" s="13"/>
    </row>
    <row r="424" spans="1:1" x14ac:dyDescent="0.2">
      <c r="A424" s="13"/>
    </row>
    <row r="425" spans="1:1" x14ac:dyDescent="0.2">
      <c r="A425" s="13"/>
    </row>
    <row r="426" spans="1:1" x14ac:dyDescent="0.2">
      <c r="A426" s="13"/>
    </row>
    <row r="427" spans="1:1" x14ac:dyDescent="0.2">
      <c r="A427" s="13"/>
    </row>
    <row r="428" spans="1:1" x14ac:dyDescent="0.2">
      <c r="A428" s="13"/>
    </row>
    <row r="429" spans="1:1" x14ac:dyDescent="0.2">
      <c r="A429" s="13"/>
    </row>
    <row r="430" spans="1:1" x14ac:dyDescent="0.2">
      <c r="A430" s="13"/>
    </row>
    <row r="431" spans="1:1" x14ac:dyDescent="0.2">
      <c r="A431" s="13"/>
    </row>
    <row r="432" spans="1:1" x14ac:dyDescent="0.2">
      <c r="A432" s="13"/>
    </row>
    <row r="433" spans="1:1" x14ac:dyDescent="0.2">
      <c r="A433" s="13"/>
    </row>
    <row r="434" spans="1:1" x14ac:dyDescent="0.2">
      <c r="A434" s="13"/>
    </row>
    <row r="435" spans="1:1" x14ac:dyDescent="0.2">
      <c r="A435" s="13"/>
    </row>
    <row r="436" spans="1:1" x14ac:dyDescent="0.2">
      <c r="A436" s="13"/>
    </row>
    <row r="437" spans="1:1" x14ac:dyDescent="0.2">
      <c r="A437" s="13"/>
    </row>
    <row r="438" spans="1:1" x14ac:dyDescent="0.2">
      <c r="A438" s="13"/>
    </row>
    <row r="439" spans="1:1" x14ac:dyDescent="0.2">
      <c r="A439" s="13"/>
    </row>
    <row r="440" spans="1:1" x14ac:dyDescent="0.2">
      <c r="A440" s="13"/>
    </row>
    <row r="441" spans="1:1" x14ac:dyDescent="0.2">
      <c r="A441" s="13"/>
    </row>
    <row r="442" spans="1:1" x14ac:dyDescent="0.2">
      <c r="A442" s="13"/>
    </row>
    <row r="443" spans="1:1" x14ac:dyDescent="0.2">
      <c r="A443" s="13"/>
    </row>
    <row r="444" spans="1:1" x14ac:dyDescent="0.2">
      <c r="A444" s="13"/>
    </row>
    <row r="445" spans="1:1" x14ac:dyDescent="0.2">
      <c r="A445" s="13"/>
    </row>
    <row r="446" spans="1:1" x14ac:dyDescent="0.2">
      <c r="A446" s="13"/>
    </row>
    <row r="447" spans="1:1" x14ac:dyDescent="0.2">
      <c r="A447" s="13"/>
    </row>
    <row r="448" spans="1:1" x14ac:dyDescent="0.2">
      <c r="A448" s="13"/>
    </row>
    <row r="449" spans="1:1" x14ac:dyDescent="0.2">
      <c r="A449" s="13"/>
    </row>
    <row r="450" spans="1:1" x14ac:dyDescent="0.2">
      <c r="A450" s="13"/>
    </row>
    <row r="451" spans="1:1" x14ac:dyDescent="0.2">
      <c r="A451" s="13"/>
    </row>
    <row r="452" spans="1:1" x14ac:dyDescent="0.2">
      <c r="A452" s="13"/>
    </row>
    <row r="453" spans="1:1" x14ac:dyDescent="0.2">
      <c r="A453" s="13"/>
    </row>
    <row r="454" spans="1:1" x14ac:dyDescent="0.2">
      <c r="A454" s="13"/>
    </row>
    <row r="455" spans="1:1" x14ac:dyDescent="0.2">
      <c r="A455" s="13"/>
    </row>
    <row r="456" spans="1:1" x14ac:dyDescent="0.2">
      <c r="A456" s="13"/>
    </row>
    <row r="457" spans="1:1" x14ac:dyDescent="0.2">
      <c r="A457" s="13"/>
    </row>
    <row r="458" spans="1:1" x14ac:dyDescent="0.2">
      <c r="A458" s="13"/>
    </row>
    <row r="459" spans="1:1" x14ac:dyDescent="0.2">
      <c r="A459" s="13"/>
    </row>
    <row r="460" spans="1:1" x14ac:dyDescent="0.2">
      <c r="A460" s="13"/>
    </row>
    <row r="461" spans="1:1" x14ac:dyDescent="0.2">
      <c r="A461" s="13"/>
    </row>
    <row r="462" spans="1:1" x14ac:dyDescent="0.2">
      <c r="A462" s="13"/>
    </row>
    <row r="463" spans="1:1" x14ac:dyDescent="0.2">
      <c r="A463" s="13"/>
    </row>
    <row r="464" spans="1:1" x14ac:dyDescent="0.2">
      <c r="A464" s="13"/>
    </row>
    <row r="465" spans="1:1" x14ac:dyDescent="0.2">
      <c r="A465" s="13"/>
    </row>
    <row r="466" spans="1:1" x14ac:dyDescent="0.2">
      <c r="A466" s="13"/>
    </row>
    <row r="467" spans="1:1" x14ac:dyDescent="0.2">
      <c r="A467" s="13"/>
    </row>
    <row r="468" spans="1:1" x14ac:dyDescent="0.2">
      <c r="A468" s="13"/>
    </row>
    <row r="469" spans="1:1" x14ac:dyDescent="0.2">
      <c r="A469" s="13"/>
    </row>
    <row r="470" spans="1:1" x14ac:dyDescent="0.2">
      <c r="A470" s="13"/>
    </row>
    <row r="471" spans="1:1" x14ac:dyDescent="0.2">
      <c r="A471" s="13"/>
    </row>
    <row r="472" spans="1:1" x14ac:dyDescent="0.2">
      <c r="A472" s="13"/>
    </row>
    <row r="473" spans="1:1" x14ac:dyDescent="0.2">
      <c r="A473" s="13"/>
    </row>
    <row r="474" spans="1:1" x14ac:dyDescent="0.2">
      <c r="A474" s="13"/>
    </row>
    <row r="475" spans="1:1" x14ac:dyDescent="0.2">
      <c r="A475" s="13"/>
    </row>
    <row r="476" spans="1:1" x14ac:dyDescent="0.2">
      <c r="A476" s="13"/>
    </row>
    <row r="477" spans="1:1" x14ac:dyDescent="0.2">
      <c r="A477" s="13"/>
    </row>
    <row r="478" spans="1:1" x14ac:dyDescent="0.2">
      <c r="A478" s="13"/>
    </row>
    <row r="479" spans="1:1" x14ac:dyDescent="0.2">
      <c r="A479" s="13"/>
    </row>
    <row r="480" spans="1:1" x14ac:dyDescent="0.2">
      <c r="A480" s="13"/>
    </row>
    <row r="481" spans="1:1" x14ac:dyDescent="0.2">
      <c r="A481" s="13"/>
    </row>
    <row r="482" spans="1:1" x14ac:dyDescent="0.2">
      <c r="A482" s="13"/>
    </row>
    <row r="483" spans="1:1" x14ac:dyDescent="0.2">
      <c r="A483" s="13"/>
    </row>
    <row r="484" spans="1:1" x14ac:dyDescent="0.2">
      <c r="A484" s="13"/>
    </row>
    <row r="485" spans="1:1" x14ac:dyDescent="0.2">
      <c r="A485" s="13"/>
    </row>
    <row r="486" spans="1:1" x14ac:dyDescent="0.2">
      <c r="A486" s="13"/>
    </row>
    <row r="487" spans="1:1" x14ac:dyDescent="0.2">
      <c r="A487" s="13"/>
    </row>
    <row r="488" spans="1:1" x14ac:dyDescent="0.2">
      <c r="A488" s="13"/>
    </row>
    <row r="489" spans="1:1" x14ac:dyDescent="0.2">
      <c r="A489" s="13"/>
    </row>
    <row r="490" spans="1:1" x14ac:dyDescent="0.2">
      <c r="A490" s="13"/>
    </row>
    <row r="491" spans="1:1" x14ac:dyDescent="0.2">
      <c r="A491" s="13"/>
    </row>
    <row r="492" spans="1:1" x14ac:dyDescent="0.2">
      <c r="A492" s="13"/>
    </row>
    <row r="493" spans="1:1" x14ac:dyDescent="0.2">
      <c r="A493" s="13"/>
    </row>
    <row r="494" spans="1:1" x14ac:dyDescent="0.2">
      <c r="A494" s="13"/>
    </row>
    <row r="495" spans="1:1" x14ac:dyDescent="0.2">
      <c r="A495" s="13"/>
    </row>
    <row r="496" spans="1:1" x14ac:dyDescent="0.2">
      <c r="A496" s="13"/>
    </row>
    <row r="497" spans="1:1" x14ac:dyDescent="0.2">
      <c r="A497" s="13"/>
    </row>
    <row r="498" spans="1:1" x14ac:dyDescent="0.2">
      <c r="A498" s="13"/>
    </row>
    <row r="499" spans="1:1" x14ac:dyDescent="0.2">
      <c r="A499" s="13"/>
    </row>
    <row r="500" spans="1:1" x14ac:dyDescent="0.2">
      <c r="A500" s="13"/>
    </row>
    <row r="501" spans="1:1" x14ac:dyDescent="0.2">
      <c r="A501" s="13"/>
    </row>
    <row r="502" spans="1:1" x14ac:dyDescent="0.2">
      <c r="A502" s="13"/>
    </row>
    <row r="503" spans="1:1" x14ac:dyDescent="0.2">
      <c r="A503" s="13"/>
    </row>
    <row r="504" spans="1:1" x14ac:dyDescent="0.2">
      <c r="A504" s="13"/>
    </row>
    <row r="505" spans="1:1" x14ac:dyDescent="0.2">
      <c r="A505" s="13"/>
    </row>
    <row r="506" spans="1:1" x14ac:dyDescent="0.2">
      <c r="A506" s="13"/>
    </row>
    <row r="507" spans="1:1" x14ac:dyDescent="0.2">
      <c r="A507" s="13"/>
    </row>
    <row r="508" spans="1:1" x14ac:dyDescent="0.2">
      <c r="A508" s="13"/>
    </row>
    <row r="509" spans="1:1" x14ac:dyDescent="0.2">
      <c r="A509" s="13"/>
    </row>
    <row r="510" spans="1:1" x14ac:dyDescent="0.2">
      <c r="A510" s="13"/>
    </row>
    <row r="511" spans="1:1" x14ac:dyDescent="0.2">
      <c r="A511" s="13"/>
    </row>
    <row r="512" spans="1:1" x14ac:dyDescent="0.2">
      <c r="A512" s="13"/>
    </row>
    <row r="513" spans="1:1" x14ac:dyDescent="0.2">
      <c r="A513" s="13"/>
    </row>
    <row r="514" spans="1:1" x14ac:dyDescent="0.2">
      <c r="A514" s="13"/>
    </row>
    <row r="515" spans="1:1" x14ac:dyDescent="0.2">
      <c r="A515" s="13"/>
    </row>
    <row r="516" spans="1:1" x14ac:dyDescent="0.2">
      <c r="A516" s="13"/>
    </row>
    <row r="517" spans="1:1" x14ac:dyDescent="0.2">
      <c r="A517" s="13"/>
    </row>
    <row r="518" spans="1:1" x14ac:dyDescent="0.2">
      <c r="A518" s="13"/>
    </row>
    <row r="519" spans="1:1" x14ac:dyDescent="0.2">
      <c r="A519" s="13"/>
    </row>
    <row r="520" spans="1:1" x14ac:dyDescent="0.2">
      <c r="A520" s="13"/>
    </row>
    <row r="521" spans="1:1" x14ac:dyDescent="0.2">
      <c r="A521" s="13"/>
    </row>
    <row r="522" spans="1:1" x14ac:dyDescent="0.2">
      <c r="A522" s="13"/>
    </row>
    <row r="523" spans="1:1" x14ac:dyDescent="0.2">
      <c r="A523" s="13"/>
    </row>
    <row r="524" spans="1:1" x14ac:dyDescent="0.2">
      <c r="A524" s="13"/>
    </row>
    <row r="525" spans="1:1" x14ac:dyDescent="0.2">
      <c r="A525" s="13"/>
    </row>
    <row r="526" spans="1:1" x14ac:dyDescent="0.2">
      <c r="A526" s="13"/>
    </row>
    <row r="527" spans="1:1" x14ac:dyDescent="0.2">
      <c r="A527" s="13"/>
    </row>
    <row r="528" spans="1:1" x14ac:dyDescent="0.2">
      <c r="A528" s="13"/>
    </row>
    <row r="529" spans="1:1" x14ac:dyDescent="0.2">
      <c r="A529" s="13"/>
    </row>
    <row r="530" spans="1:1" x14ac:dyDescent="0.2">
      <c r="A530" s="13"/>
    </row>
    <row r="531" spans="1:1" x14ac:dyDescent="0.2">
      <c r="A531" s="13"/>
    </row>
    <row r="532" spans="1:1" x14ac:dyDescent="0.2">
      <c r="A532" s="13"/>
    </row>
    <row r="533" spans="1:1" x14ac:dyDescent="0.2">
      <c r="A533" s="13"/>
    </row>
    <row r="534" spans="1:1" x14ac:dyDescent="0.2">
      <c r="A534" s="13"/>
    </row>
    <row r="535" spans="1:1" x14ac:dyDescent="0.2">
      <c r="A535" s="13"/>
    </row>
    <row r="536" spans="1:1" x14ac:dyDescent="0.2">
      <c r="A536" s="13"/>
    </row>
    <row r="537" spans="1:1" x14ac:dyDescent="0.2">
      <c r="A537" s="13"/>
    </row>
    <row r="538" spans="1:1" x14ac:dyDescent="0.2">
      <c r="A538" s="13"/>
    </row>
    <row r="539" spans="1:1" x14ac:dyDescent="0.2">
      <c r="A539" s="13"/>
    </row>
    <row r="540" spans="1:1" x14ac:dyDescent="0.2">
      <c r="A540" s="13"/>
    </row>
    <row r="541" spans="1:1" x14ac:dyDescent="0.2">
      <c r="A541" s="13"/>
    </row>
    <row r="542" spans="1:1" x14ac:dyDescent="0.2">
      <c r="A542" s="13"/>
    </row>
    <row r="543" spans="1:1" x14ac:dyDescent="0.2">
      <c r="A543" s="13"/>
    </row>
    <row r="544" spans="1:1" x14ac:dyDescent="0.2">
      <c r="A544" s="13"/>
    </row>
    <row r="545" spans="1:1" x14ac:dyDescent="0.2">
      <c r="A545" s="13"/>
    </row>
    <row r="546" spans="1:1" x14ac:dyDescent="0.2">
      <c r="A546" s="13"/>
    </row>
    <row r="547" spans="1:1" x14ac:dyDescent="0.2">
      <c r="A547" s="13"/>
    </row>
    <row r="548" spans="1:1" x14ac:dyDescent="0.2">
      <c r="A548" s="13"/>
    </row>
    <row r="549" spans="1:1" x14ac:dyDescent="0.2">
      <c r="A549" s="13"/>
    </row>
    <row r="550" spans="1:1" x14ac:dyDescent="0.2">
      <c r="A550" s="13"/>
    </row>
    <row r="551" spans="1:1" x14ac:dyDescent="0.2">
      <c r="A551" s="13"/>
    </row>
    <row r="552" spans="1:1" x14ac:dyDescent="0.2">
      <c r="A552" s="13"/>
    </row>
    <row r="553" spans="1:1" x14ac:dyDescent="0.2">
      <c r="A553" s="13"/>
    </row>
    <row r="554" spans="1:1" x14ac:dyDescent="0.2">
      <c r="A554" s="13"/>
    </row>
    <row r="555" spans="1:1" x14ac:dyDescent="0.2">
      <c r="A555" s="13"/>
    </row>
    <row r="556" spans="1:1" x14ac:dyDescent="0.2">
      <c r="A556" s="13"/>
    </row>
    <row r="557" spans="1:1" x14ac:dyDescent="0.2">
      <c r="A557" s="13"/>
    </row>
    <row r="558" spans="1:1" x14ac:dyDescent="0.2">
      <c r="A558" s="13"/>
    </row>
    <row r="559" spans="1:1" x14ac:dyDescent="0.2">
      <c r="A559" s="13"/>
    </row>
    <row r="560" spans="1:1" x14ac:dyDescent="0.2">
      <c r="A560" s="13"/>
    </row>
    <row r="561" spans="1:1" x14ac:dyDescent="0.2">
      <c r="A561" s="13"/>
    </row>
    <row r="562" spans="1:1" x14ac:dyDescent="0.2">
      <c r="A562" s="13"/>
    </row>
    <row r="563" spans="1:1" x14ac:dyDescent="0.2">
      <c r="A563" s="13"/>
    </row>
    <row r="564" spans="1:1" x14ac:dyDescent="0.2">
      <c r="A564" s="13"/>
    </row>
    <row r="565" spans="1:1" x14ac:dyDescent="0.2">
      <c r="A565" s="13"/>
    </row>
    <row r="566" spans="1:1" x14ac:dyDescent="0.2">
      <c r="A566" s="13"/>
    </row>
    <row r="567" spans="1:1" x14ac:dyDescent="0.2">
      <c r="A567" s="13"/>
    </row>
    <row r="568" spans="1:1" x14ac:dyDescent="0.2">
      <c r="A568" s="13"/>
    </row>
    <row r="569" spans="1:1" x14ac:dyDescent="0.2">
      <c r="A569" s="13"/>
    </row>
    <row r="570" spans="1:1" x14ac:dyDescent="0.2">
      <c r="A570" s="13"/>
    </row>
    <row r="571" spans="1:1" x14ac:dyDescent="0.2">
      <c r="A571" s="13"/>
    </row>
    <row r="572" spans="1:1" x14ac:dyDescent="0.2">
      <c r="A572" s="13"/>
    </row>
    <row r="573" spans="1:1" x14ac:dyDescent="0.2">
      <c r="A573" s="13"/>
    </row>
    <row r="574" spans="1:1" x14ac:dyDescent="0.2">
      <c r="A574" s="13"/>
    </row>
    <row r="575" spans="1:1" x14ac:dyDescent="0.2">
      <c r="A575" s="13"/>
    </row>
    <row r="576" spans="1:1" x14ac:dyDescent="0.2">
      <c r="A576" s="13"/>
    </row>
    <row r="577" spans="1:1" x14ac:dyDescent="0.2">
      <c r="A577" s="13"/>
    </row>
    <row r="578" spans="1:1" x14ac:dyDescent="0.2">
      <c r="A578" s="13"/>
    </row>
    <row r="579" spans="1:1" x14ac:dyDescent="0.2">
      <c r="A579" s="13"/>
    </row>
    <row r="580" spans="1:1" x14ac:dyDescent="0.2">
      <c r="A580" s="13"/>
    </row>
    <row r="581" spans="1:1" x14ac:dyDescent="0.2">
      <c r="A581" s="13"/>
    </row>
    <row r="582" spans="1:1" x14ac:dyDescent="0.2">
      <c r="A582" s="13"/>
    </row>
    <row r="583" spans="1:1" x14ac:dyDescent="0.2">
      <c r="A583" s="13"/>
    </row>
    <row r="584" spans="1:1" x14ac:dyDescent="0.2">
      <c r="A584" s="13"/>
    </row>
    <row r="585" spans="1:1" x14ac:dyDescent="0.2">
      <c r="A585" s="13"/>
    </row>
    <row r="586" spans="1:1" x14ac:dyDescent="0.2">
      <c r="A586" s="13"/>
    </row>
    <row r="587" spans="1:1" x14ac:dyDescent="0.2">
      <c r="A587" s="13"/>
    </row>
    <row r="588" spans="1:1" x14ac:dyDescent="0.2">
      <c r="A588" s="13"/>
    </row>
    <row r="589" spans="1:1" x14ac:dyDescent="0.2">
      <c r="A589" s="13"/>
    </row>
    <row r="590" spans="1:1" x14ac:dyDescent="0.2">
      <c r="A590" s="13"/>
    </row>
    <row r="591" spans="1:1" x14ac:dyDescent="0.2">
      <c r="A591" s="13"/>
    </row>
    <row r="592" spans="1:1" x14ac:dyDescent="0.2">
      <c r="A592" s="13"/>
    </row>
    <row r="593" spans="1:1" x14ac:dyDescent="0.2">
      <c r="A593" s="13"/>
    </row>
    <row r="594" spans="1:1" x14ac:dyDescent="0.2">
      <c r="A594" s="13"/>
    </row>
    <row r="595" spans="1:1" x14ac:dyDescent="0.2">
      <c r="A595" s="13"/>
    </row>
    <row r="596" spans="1:1" x14ac:dyDescent="0.2">
      <c r="A596" s="13"/>
    </row>
    <row r="597" spans="1:1" x14ac:dyDescent="0.2">
      <c r="A597" s="13"/>
    </row>
    <row r="598" spans="1:1" x14ac:dyDescent="0.2">
      <c r="A598" s="13"/>
    </row>
    <row r="599" spans="1:1" x14ac:dyDescent="0.2">
      <c r="A599" s="13"/>
    </row>
    <row r="600" spans="1:1" x14ac:dyDescent="0.2">
      <c r="A600" s="13"/>
    </row>
    <row r="601" spans="1:1" x14ac:dyDescent="0.2">
      <c r="A601" s="13"/>
    </row>
    <row r="602" spans="1:1" x14ac:dyDescent="0.2">
      <c r="A602" s="13"/>
    </row>
    <row r="603" spans="1:1" x14ac:dyDescent="0.2">
      <c r="A603" s="13"/>
    </row>
    <row r="604" spans="1:1" x14ac:dyDescent="0.2">
      <c r="A604" s="13"/>
    </row>
    <row r="605" spans="1:1" x14ac:dyDescent="0.2">
      <c r="A605" s="13"/>
    </row>
    <row r="606" spans="1:1" x14ac:dyDescent="0.2">
      <c r="A606" s="13"/>
    </row>
    <row r="607" spans="1:1" x14ac:dyDescent="0.2">
      <c r="A607" s="13"/>
    </row>
    <row r="608" spans="1:1" x14ac:dyDescent="0.2">
      <c r="A608" s="13"/>
    </row>
    <row r="609" spans="1:1" x14ac:dyDescent="0.2">
      <c r="A609" s="13"/>
    </row>
    <row r="610" spans="1:1" x14ac:dyDescent="0.2">
      <c r="A610" s="13"/>
    </row>
    <row r="611" spans="1:1" x14ac:dyDescent="0.2">
      <c r="A611" s="13"/>
    </row>
    <row r="612" spans="1:1" x14ac:dyDescent="0.2">
      <c r="A612" s="13"/>
    </row>
    <row r="613" spans="1:1" x14ac:dyDescent="0.2">
      <c r="A613" s="13"/>
    </row>
    <row r="614" spans="1:1" x14ac:dyDescent="0.2">
      <c r="A614" s="13"/>
    </row>
    <row r="615" spans="1:1" x14ac:dyDescent="0.2">
      <c r="A615" s="13"/>
    </row>
    <row r="616" spans="1:1" x14ac:dyDescent="0.2">
      <c r="A616" s="13"/>
    </row>
    <row r="617" spans="1:1" x14ac:dyDescent="0.2">
      <c r="A617" s="13"/>
    </row>
    <row r="618" spans="1:1" x14ac:dyDescent="0.2">
      <c r="A618" s="13"/>
    </row>
    <row r="619" spans="1:1" x14ac:dyDescent="0.2">
      <c r="A619" s="13"/>
    </row>
    <row r="620" spans="1:1" x14ac:dyDescent="0.2">
      <c r="A620" s="13"/>
    </row>
    <row r="621" spans="1:1" x14ac:dyDescent="0.2">
      <c r="A621" s="13"/>
    </row>
    <row r="622" spans="1:1" x14ac:dyDescent="0.2">
      <c r="A622" s="13"/>
    </row>
    <row r="623" spans="1:1" x14ac:dyDescent="0.2">
      <c r="A623" s="13"/>
    </row>
    <row r="624" spans="1:1" x14ac:dyDescent="0.2">
      <c r="A624" s="13"/>
    </row>
    <row r="625" spans="1:1" x14ac:dyDescent="0.2">
      <c r="A625" s="13"/>
    </row>
    <row r="626" spans="1:1" x14ac:dyDescent="0.2">
      <c r="A626" s="13"/>
    </row>
    <row r="627" spans="1:1" x14ac:dyDescent="0.2">
      <c r="A627" s="13"/>
    </row>
    <row r="628" spans="1:1" x14ac:dyDescent="0.2">
      <c r="A628" s="13"/>
    </row>
    <row r="629" spans="1:1" x14ac:dyDescent="0.2">
      <c r="A629" s="13"/>
    </row>
    <row r="630" spans="1:1" x14ac:dyDescent="0.2">
      <c r="A630" s="13"/>
    </row>
    <row r="631" spans="1:1" x14ac:dyDescent="0.2">
      <c r="A631" s="13"/>
    </row>
    <row r="632" spans="1:1" x14ac:dyDescent="0.2">
      <c r="A632" s="13"/>
    </row>
    <row r="633" spans="1:1" x14ac:dyDescent="0.2">
      <c r="A633" s="13"/>
    </row>
    <row r="634" spans="1:1" x14ac:dyDescent="0.2">
      <c r="A634" s="13"/>
    </row>
    <row r="635" spans="1:1" x14ac:dyDescent="0.2">
      <c r="A635" s="13"/>
    </row>
    <row r="636" spans="1:1" x14ac:dyDescent="0.2">
      <c r="A636" s="13"/>
    </row>
    <row r="637" spans="1:1" x14ac:dyDescent="0.2">
      <c r="A637" s="13"/>
    </row>
    <row r="638" spans="1:1" x14ac:dyDescent="0.2">
      <c r="A638" s="13"/>
    </row>
    <row r="639" spans="1:1" x14ac:dyDescent="0.2">
      <c r="A639" s="13"/>
    </row>
    <row r="640" spans="1:1" x14ac:dyDescent="0.2">
      <c r="A640" s="13"/>
    </row>
    <row r="641" spans="1:1" x14ac:dyDescent="0.2">
      <c r="A641" s="13"/>
    </row>
    <row r="642" spans="1:1" x14ac:dyDescent="0.2">
      <c r="A642" s="13"/>
    </row>
    <row r="643" spans="1:1" x14ac:dyDescent="0.2">
      <c r="A643" s="13"/>
    </row>
    <row r="644" spans="1:1" x14ac:dyDescent="0.2">
      <c r="A644" s="13"/>
    </row>
    <row r="645" spans="1:1" x14ac:dyDescent="0.2">
      <c r="A645" s="13"/>
    </row>
    <row r="646" spans="1:1" x14ac:dyDescent="0.2">
      <c r="A646" s="13"/>
    </row>
    <row r="647" spans="1:1" x14ac:dyDescent="0.2">
      <c r="A647" s="13"/>
    </row>
    <row r="648" spans="1:1" x14ac:dyDescent="0.2">
      <c r="A648" s="13"/>
    </row>
    <row r="649" spans="1:1" x14ac:dyDescent="0.2">
      <c r="A649" s="13"/>
    </row>
    <row r="650" spans="1:1" x14ac:dyDescent="0.2">
      <c r="A650" s="13"/>
    </row>
    <row r="651" spans="1:1" x14ac:dyDescent="0.2">
      <c r="A651" s="13"/>
    </row>
    <row r="652" spans="1:1" x14ac:dyDescent="0.2">
      <c r="A652" s="13"/>
    </row>
    <row r="653" spans="1:1" x14ac:dyDescent="0.2">
      <c r="A653" s="13"/>
    </row>
    <row r="654" spans="1:1" x14ac:dyDescent="0.2">
      <c r="A654" s="13"/>
    </row>
    <row r="655" spans="1:1" x14ac:dyDescent="0.2">
      <c r="A655" s="13"/>
    </row>
    <row r="656" spans="1:1" x14ac:dyDescent="0.2">
      <c r="A656" s="13"/>
    </row>
    <row r="657" spans="1:1" x14ac:dyDescent="0.2">
      <c r="A657" s="13"/>
    </row>
    <row r="658" spans="1:1" x14ac:dyDescent="0.2">
      <c r="A658" s="13"/>
    </row>
    <row r="659" spans="1:1" x14ac:dyDescent="0.2">
      <c r="A659" s="13"/>
    </row>
    <row r="660" spans="1:1" x14ac:dyDescent="0.2">
      <c r="A660" s="13"/>
    </row>
    <row r="661" spans="1:1" x14ac:dyDescent="0.2">
      <c r="A661" s="13"/>
    </row>
    <row r="662" spans="1:1" x14ac:dyDescent="0.2">
      <c r="A662" s="13"/>
    </row>
    <row r="663" spans="1:1" x14ac:dyDescent="0.2">
      <c r="A663" s="13"/>
    </row>
    <row r="664" spans="1:1" x14ac:dyDescent="0.2">
      <c r="A664" s="13"/>
    </row>
    <row r="665" spans="1:1" x14ac:dyDescent="0.2">
      <c r="A665" s="13"/>
    </row>
    <row r="666" spans="1:1" x14ac:dyDescent="0.2">
      <c r="A666" s="13"/>
    </row>
    <row r="667" spans="1:1" x14ac:dyDescent="0.2">
      <c r="A667" s="13"/>
    </row>
    <row r="668" spans="1:1" x14ac:dyDescent="0.2">
      <c r="A668" s="13"/>
    </row>
    <row r="669" spans="1:1" x14ac:dyDescent="0.2">
      <c r="A669" s="13"/>
    </row>
    <row r="670" spans="1:1" x14ac:dyDescent="0.2">
      <c r="A670" s="13"/>
    </row>
    <row r="671" spans="1:1" x14ac:dyDescent="0.2">
      <c r="A671" s="13"/>
    </row>
    <row r="672" spans="1:1" x14ac:dyDescent="0.2">
      <c r="A672" s="13"/>
    </row>
    <row r="673" spans="1:1" x14ac:dyDescent="0.2">
      <c r="A673" s="13"/>
    </row>
    <row r="674" spans="1:1" x14ac:dyDescent="0.2">
      <c r="A674" s="13"/>
    </row>
    <row r="675" spans="1:1" x14ac:dyDescent="0.2">
      <c r="A675" s="13"/>
    </row>
    <row r="676" spans="1:1" x14ac:dyDescent="0.2">
      <c r="A676" s="13"/>
    </row>
    <row r="677" spans="1:1" x14ac:dyDescent="0.2">
      <c r="A677" s="13"/>
    </row>
    <row r="678" spans="1:1" x14ac:dyDescent="0.2">
      <c r="A678" s="13"/>
    </row>
    <row r="679" spans="1:1" x14ac:dyDescent="0.2">
      <c r="A679" s="13"/>
    </row>
    <row r="680" spans="1:1" x14ac:dyDescent="0.2">
      <c r="A680" s="13"/>
    </row>
    <row r="681" spans="1:1" x14ac:dyDescent="0.2">
      <c r="A681" s="13"/>
    </row>
    <row r="682" spans="1:1" x14ac:dyDescent="0.2">
      <c r="A682" s="13"/>
    </row>
    <row r="683" spans="1:1" x14ac:dyDescent="0.2">
      <c r="A683" s="13"/>
    </row>
    <row r="684" spans="1:1" x14ac:dyDescent="0.2">
      <c r="A684" s="13"/>
    </row>
    <row r="685" spans="1:1" x14ac:dyDescent="0.2">
      <c r="A685" s="13"/>
    </row>
    <row r="686" spans="1:1" x14ac:dyDescent="0.2">
      <c r="A686" s="13"/>
    </row>
    <row r="687" spans="1:1" x14ac:dyDescent="0.2">
      <c r="A687" s="13"/>
    </row>
    <row r="688" spans="1:1" x14ac:dyDescent="0.2">
      <c r="A688" s="13"/>
    </row>
    <row r="689" spans="1:1" x14ac:dyDescent="0.2">
      <c r="A689" s="13"/>
    </row>
    <row r="690" spans="1:1" x14ac:dyDescent="0.2">
      <c r="A690" s="13"/>
    </row>
    <row r="691" spans="1:1" x14ac:dyDescent="0.2">
      <c r="A691" s="13"/>
    </row>
    <row r="692" spans="1:1" x14ac:dyDescent="0.2">
      <c r="A692" s="13"/>
    </row>
    <row r="693" spans="1:1" x14ac:dyDescent="0.2">
      <c r="A693" s="13"/>
    </row>
    <row r="694" spans="1:1" x14ac:dyDescent="0.2">
      <c r="A694" s="13"/>
    </row>
    <row r="695" spans="1:1" x14ac:dyDescent="0.2">
      <c r="A695" s="13"/>
    </row>
    <row r="696" spans="1:1" x14ac:dyDescent="0.2">
      <c r="A696" s="13"/>
    </row>
    <row r="697" spans="1:1" x14ac:dyDescent="0.2">
      <c r="A697" s="13"/>
    </row>
    <row r="698" spans="1:1" x14ac:dyDescent="0.2">
      <c r="A698" s="13"/>
    </row>
    <row r="699" spans="1:1" x14ac:dyDescent="0.2">
      <c r="A699" s="13"/>
    </row>
    <row r="700" spans="1:1" x14ac:dyDescent="0.2">
      <c r="A700" s="13"/>
    </row>
    <row r="701" spans="1:1" x14ac:dyDescent="0.2">
      <c r="A701" s="13"/>
    </row>
    <row r="702" spans="1:1" x14ac:dyDescent="0.2">
      <c r="A702" s="13"/>
    </row>
    <row r="703" spans="1:1" x14ac:dyDescent="0.2">
      <c r="A703" s="13"/>
    </row>
    <row r="704" spans="1:1" x14ac:dyDescent="0.2">
      <c r="A704" s="13"/>
    </row>
    <row r="705" spans="1:1" x14ac:dyDescent="0.2">
      <c r="A705" s="13"/>
    </row>
    <row r="706" spans="1:1" x14ac:dyDescent="0.2">
      <c r="A706" s="13"/>
    </row>
    <row r="707" spans="1:1" x14ac:dyDescent="0.2">
      <c r="A707" s="13"/>
    </row>
    <row r="708" spans="1:1" x14ac:dyDescent="0.2">
      <c r="A708" s="13"/>
    </row>
    <row r="709" spans="1:1" x14ac:dyDescent="0.2">
      <c r="A709" s="13"/>
    </row>
    <row r="710" spans="1:1" x14ac:dyDescent="0.2">
      <c r="A710" s="13"/>
    </row>
    <row r="711" spans="1:1" x14ac:dyDescent="0.2">
      <c r="A711" s="13"/>
    </row>
    <row r="712" spans="1:1" x14ac:dyDescent="0.2">
      <c r="A712" s="13"/>
    </row>
    <row r="713" spans="1:1" x14ac:dyDescent="0.2">
      <c r="A713" s="13"/>
    </row>
    <row r="714" spans="1:1" x14ac:dyDescent="0.2">
      <c r="A714" s="13"/>
    </row>
    <row r="715" spans="1:1" x14ac:dyDescent="0.2">
      <c r="A715" s="13"/>
    </row>
    <row r="716" spans="1:1" x14ac:dyDescent="0.2">
      <c r="A716" s="13"/>
    </row>
    <row r="717" spans="1:1" x14ac:dyDescent="0.2">
      <c r="A717" s="13"/>
    </row>
    <row r="718" spans="1:1" x14ac:dyDescent="0.2">
      <c r="A718" s="13"/>
    </row>
    <row r="719" spans="1:1" x14ac:dyDescent="0.2">
      <c r="A719" s="13"/>
    </row>
    <row r="720" spans="1:1" x14ac:dyDescent="0.2">
      <c r="A720" s="13"/>
    </row>
    <row r="721" spans="1:1" x14ac:dyDescent="0.2">
      <c r="A721" s="13"/>
    </row>
    <row r="722" spans="1:1" x14ac:dyDescent="0.2">
      <c r="A722" s="13"/>
    </row>
    <row r="723" spans="1:1" x14ac:dyDescent="0.2">
      <c r="A723" s="13"/>
    </row>
    <row r="724" spans="1:1" x14ac:dyDescent="0.2">
      <c r="A724" s="13"/>
    </row>
    <row r="725" spans="1:1" x14ac:dyDescent="0.2">
      <c r="A725" s="13"/>
    </row>
    <row r="726" spans="1:1" x14ac:dyDescent="0.2">
      <c r="A726" s="13"/>
    </row>
    <row r="727" spans="1:1" x14ac:dyDescent="0.2">
      <c r="A727" s="13"/>
    </row>
    <row r="728" spans="1:1" x14ac:dyDescent="0.2">
      <c r="A728" s="13"/>
    </row>
    <row r="729" spans="1:1" x14ac:dyDescent="0.2">
      <c r="A729" s="13"/>
    </row>
    <row r="730" spans="1:1" x14ac:dyDescent="0.2">
      <c r="A730" s="13"/>
    </row>
    <row r="731" spans="1:1" x14ac:dyDescent="0.2">
      <c r="A731" s="13"/>
    </row>
    <row r="732" spans="1:1" x14ac:dyDescent="0.2">
      <c r="A732" s="13"/>
    </row>
    <row r="733" spans="1:1" x14ac:dyDescent="0.2">
      <c r="A733" s="13"/>
    </row>
    <row r="734" spans="1:1" x14ac:dyDescent="0.2">
      <c r="A734" s="13"/>
    </row>
    <row r="735" spans="1:1" x14ac:dyDescent="0.2">
      <c r="A735" s="13"/>
    </row>
    <row r="736" spans="1:1" x14ac:dyDescent="0.2">
      <c r="A736" s="13"/>
    </row>
    <row r="737" spans="1:1" x14ac:dyDescent="0.2">
      <c r="A737" s="13"/>
    </row>
    <row r="738" spans="1:1" x14ac:dyDescent="0.2">
      <c r="A738" s="13"/>
    </row>
    <row r="739" spans="1:1" x14ac:dyDescent="0.2">
      <c r="A739" s="13"/>
    </row>
    <row r="740" spans="1:1" x14ac:dyDescent="0.2">
      <c r="A740" s="13"/>
    </row>
    <row r="741" spans="1:1" x14ac:dyDescent="0.2">
      <c r="A741" s="13"/>
    </row>
    <row r="742" spans="1:1" x14ac:dyDescent="0.2">
      <c r="A742" s="13"/>
    </row>
    <row r="743" spans="1:1" x14ac:dyDescent="0.2">
      <c r="A743" s="13"/>
    </row>
    <row r="744" spans="1:1" x14ac:dyDescent="0.2">
      <c r="A744" s="13"/>
    </row>
    <row r="745" spans="1:1" x14ac:dyDescent="0.2">
      <c r="A745" s="13"/>
    </row>
    <row r="746" spans="1:1" x14ac:dyDescent="0.2">
      <c r="A746" s="13"/>
    </row>
    <row r="747" spans="1:1" x14ac:dyDescent="0.2">
      <c r="A747" s="13"/>
    </row>
    <row r="748" spans="1:1" x14ac:dyDescent="0.2">
      <c r="A748" s="13"/>
    </row>
    <row r="749" spans="1:1" x14ac:dyDescent="0.2">
      <c r="A749" s="13"/>
    </row>
    <row r="750" spans="1:1" x14ac:dyDescent="0.2">
      <c r="A750" s="13"/>
    </row>
    <row r="751" spans="1:1" x14ac:dyDescent="0.2">
      <c r="A751" s="13"/>
    </row>
    <row r="752" spans="1:1" x14ac:dyDescent="0.2">
      <c r="A752" s="13"/>
    </row>
    <row r="753" spans="1:1" x14ac:dyDescent="0.2">
      <c r="A753" s="13"/>
    </row>
    <row r="754" spans="1:1" x14ac:dyDescent="0.2">
      <c r="A754" s="13"/>
    </row>
    <row r="755" spans="1:1" x14ac:dyDescent="0.2">
      <c r="A755" s="13"/>
    </row>
    <row r="756" spans="1:1" x14ac:dyDescent="0.2">
      <c r="A756" s="13"/>
    </row>
    <row r="757" spans="1:1" x14ac:dyDescent="0.2">
      <c r="A757" s="13"/>
    </row>
    <row r="758" spans="1:1" x14ac:dyDescent="0.2">
      <c r="A758" s="13"/>
    </row>
    <row r="759" spans="1:1" x14ac:dyDescent="0.2">
      <c r="A759" s="13"/>
    </row>
    <row r="760" spans="1:1" x14ac:dyDescent="0.2">
      <c r="A760" s="13"/>
    </row>
    <row r="761" spans="1:1" x14ac:dyDescent="0.2">
      <c r="A761" s="13"/>
    </row>
    <row r="762" spans="1:1" x14ac:dyDescent="0.2">
      <c r="A762" s="13"/>
    </row>
    <row r="763" spans="1:1" x14ac:dyDescent="0.2">
      <c r="A763" s="13"/>
    </row>
    <row r="764" spans="1:1" x14ac:dyDescent="0.2">
      <c r="A764" s="13"/>
    </row>
    <row r="765" spans="1:1" x14ac:dyDescent="0.2">
      <c r="A765" s="13"/>
    </row>
    <row r="766" spans="1:1" x14ac:dyDescent="0.2">
      <c r="A766" s="13"/>
    </row>
    <row r="767" spans="1:1" x14ac:dyDescent="0.2">
      <c r="A767" s="13"/>
    </row>
    <row r="768" spans="1:1" x14ac:dyDescent="0.2">
      <c r="A768" s="13"/>
    </row>
    <row r="769" spans="1:1" x14ac:dyDescent="0.2">
      <c r="A769" s="13"/>
    </row>
    <row r="770" spans="1:1" x14ac:dyDescent="0.2">
      <c r="A770" s="13"/>
    </row>
    <row r="771" spans="1:1" x14ac:dyDescent="0.2">
      <c r="A771" s="13"/>
    </row>
    <row r="772" spans="1:1" x14ac:dyDescent="0.2">
      <c r="A772" s="13"/>
    </row>
    <row r="773" spans="1:1" x14ac:dyDescent="0.2">
      <c r="A773" s="13"/>
    </row>
    <row r="774" spans="1:1" x14ac:dyDescent="0.2">
      <c r="A774" s="13"/>
    </row>
    <row r="775" spans="1:1" x14ac:dyDescent="0.2">
      <c r="A775" s="13"/>
    </row>
    <row r="776" spans="1:1" x14ac:dyDescent="0.2">
      <c r="A776" s="13"/>
    </row>
    <row r="777" spans="1:1" x14ac:dyDescent="0.2">
      <c r="A777" s="13"/>
    </row>
    <row r="778" spans="1:1" x14ac:dyDescent="0.2">
      <c r="A778" s="13"/>
    </row>
    <row r="779" spans="1:1" x14ac:dyDescent="0.2">
      <c r="A779" s="13"/>
    </row>
    <row r="780" spans="1:1" x14ac:dyDescent="0.2">
      <c r="A780" s="13"/>
    </row>
    <row r="781" spans="1:1" x14ac:dyDescent="0.2">
      <c r="A781" s="13"/>
    </row>
    <row r="782" spans="1:1" x14ac:dyDescent="0.2">
      <c r="A782" s="13"/>
    </row>
    <row r="783" spans="1:1" x14ac:dyDescent="0.2">
      <c r="A783" s="13"/>
    </row>
    <row r="784" spans="1:1" x14ac:dyDescent="0.2">
      <c r="A784" s="13"/>
    </row>
    <row r="785" spans="1:1" x14ac:dyDescent="0.2">
      <c r="A785" s="13"/>
    </row>
    <row r="786" spans="1:1" x14ac:dyDescent="0.2">
      <c r="A786" s="13"/>
    </row>
    <row r="787" spans="1:1" x14ac:dyDescent="0.2">
      <c r="A787" s="13"/>
    </row>
    <row r="788" spans="1:1" x14ac:dyDescent="0.2">
      <c r="A788" s="13"/>
    </row>
    <row r="789" spans="1:1" x14ac:dyDescent="0.2">
      <c r="A789" s="13"/>
    </row>
    <row r="790" spans="1:1" x14ac:dyDescent="0.2">
      <c r="A790" s="13"/>
    </row>
    <row r="791" spans="1:1" x14ac:dyDescent="0.2">
      <c r="A791" s="13"/>
    </row>
    <row r="792" spans="1:1" x14ac:dyDescent="0.2">
      <c r="A792" s="13"/>
    </row>
    <row r="793" spans="1:1" x14ac:dyDescent="0.2">
      <c r="A793" s="13"/>
    </row>
    <row r="794" spans="1:1" x14ac:dyDescent="0.2">
      <c r="A794" s="13"/>
    </row>
    <row r="795" spans="1:1" x14ac:dyDescent="0.2">
      <c r="A795" s="13"/>
    </row>
    <row r="796" spans="1:1" x14ac:dyDescent="0.2">
      <c r="A796" s="13"/>
    </row>
    <row r="797" spans="1:1" x14ac:dyDescent="0.2">
      <c r="A797" s="13"/>
    </row>
    <row r="798" spans="1:1" x14ac:dyDescent="0.2">
      <c r="A798" s="13"/>
    </row>
    <row r="799" spans="1:1" x14ac:dyDescent="0.2">
      <c r="A799" s="13"/>
    </row>
    <row r="800" spans="1:1" x14ac:dyDescent="0.2">
      <c r="A800" s="13"/>
    </row>
    <row r="801" spans="1:1" x14ac:dyDescent="0.2">
      <c r="A801" s="13"/>
    </row>
    <row r="802" spans="1:1" x14ac:dyDescent="0.2">
      <c r="A802" s="13"/>
    </row>
    <row r="803" spans="1:1" x14ac:dyDescent="0.2">
      <c r="A803" s="13"/>
    </row>
    <row r="804" spans="1:1" x14ac:dyDescent="0.2">
      <c r="A804" s="13"/>
    </row>
    <row r="805" spans="1:1" x14ac:dyDescent="0.2">
      <c r="A805" s="13"/>
    </row>
    <row r="806" spans="1:1" x14ac:dyDescent="0.2">
      <c r="A806" s="13"/>
    </row>
    <row r="807" spans="1:1" x14ac:dyDescent="0.2">
      <c r="A807" s="13"/>
    </row>
    <row r="808" spans="1:1" x14ac:dyDescent="0.2">
      <c r="A808" s="13"/>
    </row>
    <row r="809" spans="1:1" x14ac:dyDescent="0.2">
      <c r="A809" s="13"/>
    </row>
    <row r="810" spans="1:1" x14ac:dyDescent="0.2">
      <c r="A810" s="13"/>
    </row>
    <row r="811" spans="1:1" x14ac:dyDescent="0.2">
      <c r="A811" s="13"/>
    </row>
    <row r="812" spans="1:1" x14ac:dyDescent="0.2">
      <c r="A812" s="13"/>
    </row>
    <row r="813" spans="1:1" x14ac:dyDescent="0.2">
      <c r="A813" s="13"/>
    </row>
    <row r="814" spans="1:1" x14ac:dyDescent="0.2">
      <c r="A814" s="13"/>
    </row>
    <row r="815" spans="1:1" x14ac:dyDescent="0.2">
      <c r="A815" s="13"/>
    </row>
    <row r="816" spans="1:1" x14ac:dyDescent="0.2">
      <c r="A816" s="13"/>
    </row>
    <row r="817" spans="1:1" x14ac:dyDescent="0.2">
      <c r="A817" s="13"/>
    </row>
    <row r="818" spans="1:1" x14ac:dyDescent="0.2">
      <c r="A818" s="13"/>
    </row>
    <row r="819" spans="1:1" x14ac:dyDescent="0.2">
      <c r="A819" s="13"/>
    </row>
    <row r="820" spans="1:1" x14ac:dyDescent="0.2">
      <c r="A820" s="13"/>
    </row>
    <row r="821" spans="1:1" x14ac:dyDescent="0.2">
      <c r="A821" s="13"/>
    </row>
    <row r="822" spans="1:1" x14ac:dyDescent="0.2">
      <c r="A822" s="13"/>
    </row>
    <row r="823" spans="1:1" x14ac:dyDescent="0.2">
      <c r="A823" s="13"/>
    </row>
    <row r="824" spans="1:1" x14ac:dyDescent="0.2">
      <c r="A824" s="13"/>
    </row>
    <row r="825" spans="1:1" x14ac:dyDescent="0.2">
      <c r="A825" s="13"/>
    </row>
    <row r="826" spans="1:1" x14ac:dyDescent="0.2">
      <c r="A826" s="13"/>
    </row>
    <row r="827" spans="1:1" x14ac:dyDescent="0.2">
      <c r="A827" s="13"/>
    </row>
    <row r="828" spans="1:1" x14ac:dyDescent="0.2">
      <c r="A828" s="13"/>
    </row>
    <row r="829" spans="1:1" x14ac:dyDescent="0.2">
      <c r="A829" s="13"/>
    </row>
    <row r="830" spans="1:1" x14ac:dyDescent="0.2">
      <c r="A830" s="13"/>
    </row>
    <row r="831" spans="1:1" x14ac:dyDescent="0.2">
      <c r="A831" s="13"/>
    </row>
    <row r="832" spans="1:1" x14ac:dyDescent="0.2">
      <c r="A832" s="13"/>
    </row>
    <row r="833" spans="1:1" x14ac:dyDescent="0.2">
      <c r="A833" s="13"/>
    </row>
    <row r="834" spans="1:1" x14ac:dyDescent="0.2">
      <c r="A834" s="13"/>
    </row>
    <row r="835" spans="1:1" x14ac:dyDescent="0.2">
      <c r="A835" s="13"/>
    </row>
    <row r="836" spans="1:1" x14ac:dyDescent="0.2">
      <c r="A836" s="13"/>
    </row>
    <row r="837" spans="1:1" x14ac:dyDescent="0.2">
      <c r="A837" s="13"/>
    </row>
    <row r="838" spans="1:1" x14ac:dyDescent="0.2">
      <c r="A838" s="13"/>
    </row>
    <row r="839" spans="1:1" x14ac:dyDescent="0.2">
      <c r="A839" s="13"/>
    </row>
    <row r="840" spans="1:1" x14ac:dyDescent="0.2">
      <c r="A840" s="13"/>
    </row>
    <row r="841" spans="1:1" x14ac:dyDescent="0.2">
      <c r="A841" s="13"/>
    </row>
    <row r="842" spans="1:1" x14ac:dyDescent="0.2">
      <c r="A842" s="13"/>
    </row>
    <row r="843" spans="1:1" x14ac:dyDescent="0.2">
      <c r="A843" s="13"/>
    </row>
    <row r="844" spans="1:1" x14ac:dyDescent="0.2">
      <c r="A844" s="13"/>
    </row>
    <row r="845" spans="1:1" x14ac:dyDescent="0.2">
      <c r="A845" s="13"/>
    </row>
    <row r="846" spans="1:1" x14ac:dyDescent="0.2">
      <c r="A846" s="13"/>
    </row>
    <row r="847" spans="1:1" x14ac:dyDescent="0.2">
      <c r="A847" s="13"/>
    </row>
    <row r="848" spans="1:1" x14ac:dyDescent="0.2">
      <c r="A848" s="13"/>
    </row>
    <row r="849" spans="1:1" x14ac:dyDescent="0.2">
      <c r="A849" s="13"/>
    </row>
    <row r="850" spans="1:1" x14ac:dyDescent="0.2">
      <c r="A850" s="13"/>
    </row>
    <row r="851" spans="1:1" x14ac:dyDescent="0.2">
      <c r="A851" s="13"/>
    </row>
    <row r="852" spans="1:1" x14ac:dyDescent="0.2">
      <c r="A852" s="13"/>
    </row>
    <row r="853" spans="1:1" x14ac:dyDescent="0.2">
      <c r="A853" s="13"/>
    </row>
    <row r="854" spans="1:1" x14ac:dyDescent="0.2">
      <c r="A854" s="13"/>
    </row>
    <row r="855" spans="1:1" x14ac:dyDescent="0.2">
      <c r="A855" s="13"/>
    </row>
    <row r="856" spans="1:1" x14ac:dyDescent="0.2">
      <c r="A856" s="13"/>
    </row>
    <row r="857" spans="1:1" x14ac:dyDescent="0.2">
      <c r="A857" s="13"/>
    </row>
    <row r="858" spans="1:1" x14ac:dyDescent="0.2">
      <c r="A858" s="13"/>
    </row>
    <row r="859" spans="1:1" x14ac:dyDescent="0.2">
      <c r="A859" s="13"/>
    </row>
    <row r="860" spans="1:1" x14ac:dyDescent="0.2">
      <c r="A860" s="13"/>
    </row>
    <row r="861" spans="1:1" x14ac:dyDescent="0.2">
      <c r="A861" s="13"/>
    </row>
    <row r="862" spans="1:1" x14ac:dyDescent="0.2">
      <c r="A862" s="13"/>
    </row>
    <row r="863" spans="1:1" x14ac:dyDescent="0.2">
      <c r="A863" s="13"/>
    </row>
    <row r="864" spans="1:1" x14ac:dyDescent="0.2">
      <c r="A864" s="13"/>
    </row>
    <row r="865" spans="1:1" x14ac:dyDescent="0.2">
      <c r="A865" s="13"/>
    </row>
    <row r="866" spans="1:1" x14ac:dyDescent="0.2">
      <c r="A866" s="13"/>
    </row>
    <row r="867" spans="1:1" x14ac:dyDescent="0.2">
      <c r="A867" s="13"/>
    </row>
    <row r="868" spans="1:1" x14ac:dyDescent="0.2">
      <c r="A868" s="13"/>
    </row>
    <row r="869" spans="1:1" x14ac:dyDescent="0.2">
      <c r="A869" s="13"/>
    </row>
    <row r="870" spans="1:1" x14ac:dyDescent="0.2">
      <c r="A870" s="13"/>
    </row>
    <row r="871" spans="1:1" x14ac:dyDescent="0.2">
      <c r="A871" s="13"/>
    </row>
    <row r="872" spans="1:1" x14ac:dyDescent="0.2">
      <c r="A872" s="13"/>
    </row>
    <row r="873" spans="1:1" x14ac:dyDescent="0.2">
      <c r="A873" s="13"/>
    </row>
    <row r="874" spans="1:1" x14ac:dyDescent="0.2">
      <c r="A874" s="13"/>
    </row>
    <row r="875" spans="1:1" x14ac:dyDescent="0.2">
      <c r="A875" s="13"/>
    </row>
    <row r="876" spans="1:1" x14ac:dyDescent="0.2">
      <c r="A876" s="13"/>
    </row>
    <row r="877" spans="1:1" x14ac:dyDescent="0.2">
      <c r="A877" s="13"/>
    </row>
    <row r="878" spans="1:1" x14ac:dyDescent="0.2">
      <c r="A878" s="13"/>
    </row>
    <row r="879" spans="1:1" x14ac:dyDescent="0.2">
      <c r="A879" s="13"/>
    </row>
    <row r="880" spans="1:1" x14ac:dyDescent="0.2">
      <c r="A880" s="13"/>
    </row>
    <row r="881" spans="1:1" x14ac:dyDescent="0.2">
      <c r="A881" s="13"/>
    </row>
    <row r="882" spans="1:1" x14ac:dyDescent="0.2">
      <c r="A882" s="13"/>
    </row>
    <row r="883" spans="1:1" x14ac:dyDescent="0.2">
      <c r="A883" s="13"/>
    </row>
    <row r="884" spans="1:1" x14ac:dyDescent="0.2">
      <c r="A884" s="13"/>
    </row>
    <row r="885" spans="1:1" x14ac:dyDescent="0.2">
      <c r="A885" s="13"/>
    </row>
    <row r="886" spans="1:1" x14ac:dyDescent="0.2">
      <c r="A886" s="13"/>
    </row>
    <row r="887" spans="1:1" x14ac:dyDescent="0.2">
      <c r="A887" s="13"/>
    </row>
    <row r="888" spans="1:1" x14ac:dyDescent="0.2">
      <c r="A888" s="13"/>
    </row>
    <row r="889" spans="1:1" x14ac:dyDescent="0.2">
      <c r="A889" s="13"/>
    </row>
    <row r="890" spans="1:1" x14ac:dyDescent="0.2">
      <c r="A890" s="13"/>
    </row>
    <row r="891" spans="1:1" x14ac:dyDescent="0.2">
      <c r="A891" s="13"/>
    </row>
    <row r="892" spans="1:1" x14ac:dyDescent="0.2">
      <c r="A892" s="13"/>
    </row>
    <row r="893" spans="1:1" x14ac:dyDescent="0.2">
      <c r="A893" s="13"/>
    </row>
    <row r="894" spans="1:1" x14ac:dyDescent="0.2">
      <c r="A894" s="13"/>
    </row>
    <row r="895" spans="1:1" x14ac:dyDescent="0.2">
      <c r="A895" s="13"/>
    </row>
    <row r="896" spans="1:1" x14ac:dyDescent="0.2">
      <c r="A896" s="13"/>
    </row>
    <row r="897" spans="1:1" x14ac:dyDescent="0.2">
      <c r="A897" s="13"/>
    </row>
    <row r="898" spans="1:1" x14ac:dyDescent="0.2">
      <c r="A898" s="13"/>
    </row>
    <row r="899" spans="1:1" x14ac:dyDescent="0.2">
      <c r="A899" s="13"/>
    </row>
    <row r="900" spans="1:1" x14ac:dyDescent="0.2">
      <c r="A900" s="13"/>
    </row>
    <row r="901" spans="1:1" x14ac:dyDescent="0.2">
      <c r="A901" s="13"/>
    </row>
    <row r="902" spans="1:1" x14ac:dyDescent="0.2">
      <c r="A902" s="13"/>
    </row>
    <row r="903" spans="1:1" x14ac:dyDescent="0.2">
      <c r="A903" s="13"/>
    </row>
    <row r="904" spans="1:1" x14ac:dyDescent="0.2">
      <c r="A904" s="13"/>
    </row>
    <row r="905" spans="1:1" x14ac:dyDescent="0.2">
      <c r="A905" s="13"/>
    </row>
    <row r="906" spans="1:1" x14ac:dyDescent="0.2">
      <c r="A906" s="13"/>
    </row>
    <row r="907" spans="1:1" x14ac:dyDescent="0.2">
      <c r="A907" s="13"/>
    </row>
    <row r="908" spans="1:1" x14ac:dyDescent="0.2">
      <c r="A908" s="13"/>
    </row>
    <row r="909" spans="1:1" x14ac:dyDescent="0.2">
      <c r="A909" s="13"/>
    </row>
    <row r="910" spans="1:1" x14ac:dyDescent="0.2">
      <c r="A910" s="13"/>
    </row>
    <row r="911" spans="1:1" x14ac:dyDescent="0.2">
      <c r="A911" s="13"/>
    </row>
    <row r="912" spans="1:1" x14ac:dyDescent="0.2">
      <c r="A912" s="13"/>
    </row>
    <row r="913" spans="1:1" x14ac:dyDescent="0.2">
      <c r="A913" s="13"/>
    </row>
    <row r="914" spans="1:1" x14ac:dyDescent="0.2">
      <c r="A914" s="13"/>
    </row>
    <row r="915" spans="1:1" x14ac:dyDescent="0.2">
      <c r="A915" s="13"/>
    </row>
    <row r="916" spans="1:1" x14ac:dyDescent="0.2">
      <c r="A916" s="13"/>
    </row>
    <row r="917" spans="1:1" x14ac:dyDescent="0.2">
      <c r="A917" s="13"/>
    </row>
    <row r="918" spans="1:1" x14ac:dyDescent="0.2">
      <c r="A918" s="13"/>
    </row>
    <row r="919" spans="1:1" x14ac:dyDescent="0.2">
      <c r="A919" s="13"/>
    </row>
    <row r="920" spans="1:1" x14ac:dyDescent="0.2">
      <c r="A920" s="13"/>
    </row>
    <row r="921" spans="1:1" x14ac:dyDescent="0.2">
      <c r="A921" s="13"/>
    </row>
    <row r="922" spans="1:1" x14ac:dyDescent="0.2">
      <c r="A922" s="13"/>
    </row>
    <row r="923" spans="1:1" x14ac:dyDescent="0.2">
      <c r="A923" s="13"/>
    </row>
    <row r="924" spans="1:1" x14ac:dyDescent="0.2">
      <c r="A924" s="13"/>
    </row>
    <row r="925" spans="1:1" x14ac:dyDescent="0.2">
      <c r="A925" s="13"/>
    </row>
    <row r="926" spans="1:1" x14ac:dyDescent="0.2">
      <c r="A926" s="13"/>
    </row>
    <row r="927" spans="1:1" x14ac:dyDescent="0.2">
      <c r="A927" s="13"/>
    </row>
    <row r="928" spans="1:1" x14ac:dyDescent="0.2">
      <c r="A928" s="13"/>
    </row>
    <row r="929" spans="1:1" x14ac:dyDescent="0.2">
      <c r="A929" s="13"/>
    </row>
    <row r="930" spans="1:1" x14ac:dyDescent="0.2">
      <c r="A930" s="13"/>
    </row>
    <row r="931" spans="1:1" x14ac:dyDescent="0.2">
      <c r="A931" s="13"/>
    </row>
    <row r="932" spans="1:1" x14ac:dyDescent="0.2">
      <c r="A932" s="13"/>
    </row>
    <row r="933" spans="1:1" x14ac:dyDescent="0.2">
      <c r="A933" s="13"/>
    </row>
    <row r="934" spans="1:1" x14ac:dyDescent="0.2">
      <c r="A934" s="13"/>
    </row>
    <row r="935" spans="1:1" x14ac:dyDescent="0.2">
      <c r="A935" s="13"/>
    </row>
    <row r="936" spans="1:1" x14ac:dyDescent="0.2">
      <c r="A936" s="13"/>
    </row>
    <row r="937" spans="1:1" x14ac:dyDescent="0.2">
      <c r="A937" s="13"/>
    </row>
    <row r="938" spans="1:1" x14ac:dyDescent="0.2">
      <c r="A938" s="13"/>
    </row>
    <row r="939" spans="1:1" x14ac:dyDescent="0.2">
      <c r="A939" s="13"/>
    </row>
    <row r="940" spans="1:1" x14ac:dyDescent="0.2">
      <c r="A940" s="13"/>
    </row>
    <row r="941" spans="1:1" x14ac:dyDescent="0.2">
      <c r="A941" s="13"/>
    </row>
    <row r="942" spans="1:1" x14ac:dyDescent="0.2">
      <c r="A942" s="13"/>
    </row>
    <row r="943" spans="1:1" x14ac:dyDescent="0.2">
      <c r="A943" s="13"/>
    </row>
    <row r="944" spans="1:1" x14ac:dyDescent="0.2">
      <c r="A944" s="13"/>
    </row>
    <row r="945" spans="1:1" x14ac:dyDescent="0.2">
      <c r="A945" s="13"/>
    </row>
    <row r="946" spans="1:1" x14ac:dyDescent="0.2">
      <c r="A946" s="13"/>
    </row>
    <row r="947" spans="1:1" x14ac:dyDescent="0.2">
      <c r="A947" s="13"/>
    </row>
    <row r="948" spans="1:1" x14ac:dyDescent="0.2">
      <c r="A948" s="13"/>
    </row>
    <row r="949" spans="1:1" x14ac:dyDescent="0.2">
      <c r="A949" s="13"/>
    </row>
    <row r="950" spans="1:1" x14ac:dyDescent="0.2">
      <c r="A950" s="13"/>
    </row>
    <row r="951" spans="1:1" x14ac:dyDescent="0.2">
      <c r="A951" s="13"/>
    </row>
    <row r="952" spans="1:1" x14ac:dyDescent="0.2">
      <c r="A952" s="13"/>
    </row>
    <row r="953" spans="1:1" x14ac:dyDescent="0.2">
      <c r="A953" s="13"/>
    </row>
    <row r="954" spans="1:1" x14ac:dyDescent="0.2">
      <c r="A954" s="13"/>
    </row>
    <row r="955" spans="1:1" x14ac:dyDescent="0.2">
      <c r="A955" s="13"/>
    </row>
    <row r="956" spans="1:1" x14ac:dyDescent="0.2">
      <c r="A956" s="13"/>
    </row>
    <row r="957" spans="1:1" x14ac:dyDescent="0.2">
      <c r="A957" s="13"/>
    </row>
    <row r="958" spans="1:1" x14ac:dyDescent="0.2">
      <c r="A958" s="13"/>
    </row>
    <row r="959" spans="1:1" x14ac:dyDescent="0.2">
      <c r="A959" s="13"/>
    </row>
    <row r="960" spans="1:1" x14ac:dyDescent="0.2">
      <c r="A960" s="13"/>
    </row>
    <row r="961" spans="1:1" x14ac:dyDescent="0.2">
      <c r="A961" s="13"/>
    </row>
    <row r="962" spans="1:1" x14ac:dyDescent="0.2">
      <c r="A962" s="13"/>
    </row>
    <row r="963" spans="1:1" x14ac:dyDescent="0.2">
      <c r="A963" s="13"/>
    </row>
    <row r="964" spans="1:1" x14ac:dyDescent="0.2">
      <c r="A964" s="13"/>
    </row>
    <row r="965" spans="1:1" x14ac:dyDescent="0.2">
      <c r="A965" s="13"/>
    </row>
    <row r="966" spans="1:1" x14ac:dyDescent="0.2">
      <c r="A966" s="13"/>
    </row>
    <row r="967" spans="1:1" x14ac:dyDescent="0.2">
      <c r="A967" s="13"/>
    </row>
    <row r="968" spans="1:1" x14ac:dyDescent="0.2">
      <c r="A968" s="13"/>
    </row>
    <row r="969" spans="1:1" x14ac:dyDescent="0.2">
      <c r="A969" s="13"/>
    </row>
    <row r="970" spans="1:1" x14ac:dyDescent="0.2">
      <c r="A970" s="13"/>
    </row>
    <row r="971" spans="1:1" x14ac:dyDescent="0.2">
      <c r="A971" s="13"/>
    </row>
    <row r="972" spans="1:1" x14ac:dyDescent="0.2">
      <c r="A972" s="13"/>
    </row>
    <row r="973" spans="1:1" x14ac:dyDescent="0.2">
      <c r="A973" s="13"/>
    </row>
    <row r="974" spans="1:1" x14ac:dyDescent="0.2">
      <c r="A974" s="13"/>
    </row>
    <row r="975" spans="1:1" x14ac:dyDescent="0.2">
      <c r="A975" s="13"/>
    </row>
    <row r="976" spans="1:1" x14ac:dyDescent="0.2">
      <c r="A976" s="13"/>
    </row>
    <row r="977" spans="1:1" x14ac:dyDescent="0.2">
      <c r="A977" s="13"/>
    </row>
    <row r="978" spans="1:1" x14ac:dyDescent="0.2">
      <c r="A978" s="13"/>
    </row>
    <row r="979" spans="1:1" x14ac:dyDescent="0.2">
      <c r="A979" s="13"/>
    </row>
    <row r="980" spans="1:1" x14ac:dyDescent="0.2">
      <c r="A980" s="13"/>
    </row>
    <row r="981" spans="1:1" x14ac:dyDescent="0.2">
      <c r="A981" s="13"/>
    </row>
    <row r="982" spans="1:1" x14ac:dyDescent="0.2">
      <c r="A982" s="13"/>
    </row>
    <row r="983" spans="1:1" x14ac:dyDescent="0.2">
      <c r="A983" s="13"/>
    </row>
    <row r="984" spans="1:1" x14ac:dyDescent="0.2">
      <c r="A984" s="13"/>
    </row>
    <row r="985" spans="1:1" x14ac:dyDescent="0.2">
      <c r="A985" s="13"/>
    </row>
    <row r="986" spans="1:1" x14ac:dyDescent="0.2">
      <c r="A986" s="13"/>
    </row>
    <row r="987" spans="1:1" x14ac:dyDescent="0.2">
      <c r="A987" s="13"/>
    </row>
    <row r="988" spans="1:1" x14ac:dyDescent="0.2">
      <c r="A988" s="13"/>
    </row>
    <row r="989" spans="1:1" x14ac:dyDescent="0.2">
      <c r="A989" s="13"/>
    </row>
    <row r="990" spans="1:1" x14ac:dyDescent="0.2">
      <c r="A990" s="13"/>
    </row>
    <row r="991" spans="1:1" x14ac:dyDescent="0.2">
      <c r="A991" s="13"/>
    </row>
    <row r="992" spans="1:1" x14ac:dyDescent="0.2">
      <c r="A992" s="13"/>
    </row>
    <row r="993" spans="1:1" x14ac:dyDescent="0.2">
      <c r="A993" s="13"/>
    </row>
    <row r="994" spans="1:1" x14ac:dyDescent="0.2">
      <c r="A994" s="13"/>
    </row>
    <row r="995" spans="1:1" x14ac:dyDescent="0.2">
      <c r="A995" s="13"/>
    </row>
    <row r="996" spans="1:1" x14ac:dyDescent="0.2">
      <c r="A996" s="13"/>
    </row>
    <row r="997" spans="1:1" x14ac:dyDescent="0.2">
      <c r="A997" s="13"/>
    </row>
    <row r="998" spans="1:1" x14ac:dyDescent="0.2">
      <c r="A998" s="13"/>
    </row>
    <row r="999" spans="1:1" x14ac:dyDescent="0.2">
      <c r="A999" s="13"/>
    </row>
    <row r="1000" spans="1:1" x14ac:dyDescent="0.2">
      <c r="A1000" s="13"/>
    </row>
    <row r="1001" spans="1:1" x14ac:dyDescent="0.2">
      <c r="A1001" s="13"/>
    </row>
    <row r="1002" spans="1:1" x14ac:dyDescent="0.2">
      <c r="A1002" s="13"/>
    </row>
    <row r="1003" spans="1:1" x14ac:dyDescent="0.2">
      <c r="A1003" s="13"/>
    </row>
    <row r="1004" spans="1:1" x14ac:dyDescent="0.2">
      <c r="A1004" s="13"/>
    </row>
    <row r="1005" spans="1:1" x14ac:dyDescent="0.2">
      <c r="A1005" s="13"/>
    </row>
    <row r="1006" spans="1:1" x14ac:dyDescent="0.2">
      <c r="A1006" s="13"/>
    </row>
    <row r="1007" spans="1:1" x14ac:dyDescent="0.2">
      <c r="A1007" s="13"/>
    </row>
    <row r="1008" spans="1:1" x14ac:dyDescent="0.2">
      <c r="A1008" s="13"/>
    </row>
    <row r="1009" spans="1:1" x14ac:dyDescent="0.2">
      <c r="A1009" s="13"/>
    </row>
    <row r="1010" spans="1:1" x14ac:dyDescent="0.2">
      <c r="A1010" s="13"/>
    </row>
    <row r="1011" spans="1:1" x14ac:dyDescent="0.2">
      <c r="A1011" s="13"/>
    </row>
    <row r="1012" spans="1:1" x14ac:dyDescent="0.2">
      <c r="A1012" s="13"/>
    </row>
    <row r="1013" spans="1:1" x14ac:dyDescent="0.2">
      <c r="A1013" s="13"/>
    </row>
    <row r="1014" spans="1:1" x14ac:dyDescent="0.2">
      <c r="A1014" s="13"/>
    </row>
    <row r="1015" spans="1:1" x14ac:dyDescent="0.2">
      <c r="A1015" s="13"/>
    </row>
    <row r="1016" spans="1:1" x14ac:dyDescent="0.2">
      <c r="A1016" s="13"/>
    </row>
    <row r="1017" spans="1:1" x14ac:dyDescent="0.2">
      <c r="A1017" s="13"/>
    </row>
    <row r="1018" spans="1:1" x14ac:dyDescent="0.2">
      <c r="A1018" s="13"/>
    </row>
    <row r="1019" spans="1:1" x14ac:dyDescent="0.2">
      <c r="A1019" s="13"/>
    </row>
    <row r="1020" spans="1:1" x14ac:dyDescent="0.2">
      <c r="A1020" s="13"/>
    </row>
    <row r="1021" spans="1:1" x14ac:dyDescent="0.2">
      <c r="A1021" s="13"/>
    </row>
    <row r="1022" spans="1:1" x14ac:dyDescent="0.2">
      <c r="A1022" s="13"/>
    </row>
    <row r="1023" spans="1:1" x14ac:dyDescent="0.2">
      <c r="A1023" s="13"/>
    </row>
    <row r="1024" spans="1:1" x14ac:dyDescent="0.2">
      <c r="A1024" s="13"/>
    </row>
    <row r="1025" spans="1:1" x14ac:dyDescent="0.2">
      <c r="A1025" s="13"/>
    </row>
    <row r="1026" spans="1:1" x14ac:dyDescent="0.2">
      <c r="A1026" s="13"/>
    </row>
    <row r="1027" spans="1:1" x14ac:dyDescent="0.2">
      <c r="A1027" s="13"/>
    </row>
    <row r="1028" spans="1:1" x14ac:dyDescent="0.2">
      <c r="A1028" s="13"/>
    </row>
    <row r="1029" spans="1:1" x14ac:dyDescent="0.2">
      <c r="A1029" s="13"/>
    </row>
    <row r="1030" spans="1:1" x14ac:dyDescent="0.2">
      <c r="A1030" s="13"/>
    </row>
    <row r="1031" spans="1:1" x14ac:dyDescent="0.2">
      <c r="A1031" s="13"/>
    </row>
    <row r="1032" spans="1:1" x14ac:dyDescent="0.2">
      <c r="A1032" s="13"/>
    </row>
    <row r="1033" spans="1:1" x14ac:dyDescent="0.2">
      <c r="A1033" s="13"/>
    </row>
    <row r="1034" spans="1:1" x14ac:dyDescent="0.2">
      <c r="A1034" s="13"/>
    </row>
    <row r="1035" spans="1:1" x14ac:dyDescent="0.2">
      <c r="A1035" s="13"/>
    </row>
    <row r="1036" spans="1:1" x14ac:dyDescent="0.2">
      <c r="A1036" s="13"/>
    </row>
    <row r="1037" spans="1:1" x14ac:dyDescent="0.2">
      <c r="A1037" s="13"/>
    </row>
    <row r="1038" spans="1:1" x14ac:dyDescent="0.2">
      <c r="A1038" s="13"/>
    </row>
    <row r="1039" spans="1:1" x14ac:dyDescent="0.2">
      <c r="A1039" s="13"/>
    </row>
    <row r="1040" spans="1:1" x14ac:dyDescent="0.2">
      <c r="A1040" s="13"/>
    </row>
    <row r="1041" spans="1:1" x14ac:dyDescent="0.2">
      <c r="A1041" s="13"/>
    </row>
    <row r="1042" spans="1:1" x14ac:dyDescent="0.2">
      <c r="A1042" s="13"/>
    </row>
    <row r="1043" spans="1:1" x14ac:dyDescent="0.2">
      <c r="A1043" s="13"/>
    </row>
    <row r="1044" spans="1:1" x14ac:dyDescent="0.2">
      <c r="A1044" s="13"/>
    </row>
    <row r="1045" spans="1:1" x14ac:dyDescent="0.2">
      <c r="A1045" s="13"/>
    </row>
    <row r="1046" spans="1:1" x14ac:dyDescent="0.2">
      <c r="A1046" s="13"/>
    </row>
    <row r="1047" spans="1:1" x14ac:dyDescent="0.2">
      <c r="A1047" s="13"/>
    </row>
    <row r="1048" spans="1:1" x14ac:dyDescent="0.2">
      <c r="A1048" s="13"/>
    </row>
    <row r="1049" spans="1:1" x14ac:dyDescent="0.2">
      <c r="A1049" s="13"/>
    </row>
    <row r="1050" spans="1:1" x14ac:dyDescent="0.2">
      <c r="A1050" s="13"/>
    </row>
    <row r="1051" spans="1:1" x14ac:dyDescent="0.2">
      <c r="A1051" s="13"/>
    </row>
    <row r="1052" spans="1:1" x14ac:dyDescent="0.2">
      <c r="A1052" s="13"/>
    </row>
    <row r="1053" spans="1:1" x14ac:dyDescent="0.2">
      <c r="A1053" s="13"/>
    </row>
    <row r="1054" spans="1:1" x14ac:dyDescent="0.2">
      <c r="A1054" s="13"/>
    </row>
    <row r="1055" spans="1:1" x14ac:dyDescent="0.2">
      <c r="A1055" s="13"/>
    </row>
    <row r="1056" spans="1:1" x14ac:dyDescent="0.2">
      <c r="A1056" s="13"/>
    </row>
    <row r="1057" spans="1:1" x14ac:dyDescent="0.2">
      <c r="A1057" s="13"/>
    </row>
    <row r="1058" spans="1:1" x14ac:dyDescent="0.2">
      <c r="A1058" s="13"/>
    </row>
    <row r="1059" spans="1:1" x14ac:dyDescent="0.2">
      <c r="A1059" s="13"/>
    </row>
    <row r="1060" spans="1:1" x14ac:dyDescent="0.2">
      <c r="A1060" s="13"/>
    </row>
    <row r="1061" spans="1:1" x14ac:dyDescent="0.2">
      <c r="A1061" s="13"/>
    </row>
    <row r="1062" spans="1:1" x14ac:dyDescent="0.2">
      <c r="A1062" s="13"/>
    </row>
    <row r="1063" spans="1:1" x14ac:dyDescent="0.2">
      <c r="A1063" s="13"/>
    </row>
    <row r="1064" spans="1:1" x14ac:dyDescent="0.2">
      <c r="A1064" s="13"/>
    </row>
    <row r="1065" spans="1:1" x14ac:dyDescent="0.2">
      <c r="A1065" s="13"/>
    </row>
    <row r="1066" spans="1:1" x14ac:dyDescent="0.2">
      <c r="A1066" s="13"/>
    </row>
    <row r="1067" spans="1:1" x14ac:dyDescent="0.2">
      <c r="A1067" s="13"/>
    </row>
    <row r="1068" spans="1:1" x14ac:dyDescent="0.2">
      <c r="A1068" s="13"/>
    </row>
    <row r="1069" spans="1:1" x14ac:dyDescent="0.2">
      <c r="A1069" s="13"/>
    </row>
    <row r="1070" spans="1:1" x14ac:dyDescent="0.2">
      <c r="A1070" s="13"/>
    </row>
    <row r="1071" spans="1:1" x14ac:dyDescent="0.2">
      <c r="A1071" s="13"/>
    </row>
    <row r="1072" spans="1:1" x14ac:dyDescent="0.2">
      <c r="A1072" s="13"/>
    </row>
    <row r="1073" spans="1:1" x14ac:dyDescent="0.2">
      <c r="A1073" s="13"/>
    </row>
    <row r="1074" spans="1:1" x14ac:dyDescent="0.2">
      <c r="A1074" s="13"/>
    </row>
    <row r="1075" spans="1:1" x14ac:dyDescent="0.2">
      <c r="A1075" s="13"/>
    </row>
    <row r="1076" spans="1:1" x14ac:dyDescent="0.2">
      <c r="A1076" s="13"/>
    </row>
    <row r="1077" spans="1:1" x14ac:dyDescent="0.2">
      <c r="A1077" s="13"/>
    </row>
    <row r="1078" spans="1:1" x14ac:dyDescent="0.2">
      <c r="A1078" s="13"/>
    </row>
    <row r="1079" spans="1:1" x14ac:dyDescent="0.2">
      <c r="A1079" s="13"/>
    </row>
    <row r="1080" spans="1:1" x14ac:dyDescent="0.2">
      <c r="A1080" s="13"/>
    </row>
    <row r="1081" spans="1:1" x14ac:dyDescent="0.2">
      <c r="A1081" s="13"/>
    </row>
    <row r="1082" spans="1:1" x14ac:dyDescent="0.2">
      <c r="A1082" s="13"/>
    </row>
    <row r="1083" spans="1:1" x14ac:dyDescent="0.2">
      <c r="A1083" s="13"/>
    </row>
    <row r="1084" spans="1:1" x14ac:dyDescent="0.2">
      <c r="A1084" s="13"/>
    </row>
    <row r="1085" spans="1:1" x14ac:dyDescent="0.2">
      <c r="A1085" s="13"/>
    </row>
    <row r="1086" spans="1:1" x14ac:dyDescent="0.2">
      <c r="A1086" s="13"/>
    </row>
    <row r="1087" spans="1:1" x14ac:dyDescent="0.2">
      <c r="A1087" s="13"/>
    </row>
    <row r="1088" spans="1:1" x14ac:dyDescent="0.2">
      <c r="A1088" s="13"/>
    </row>
    <row r="1089" spans="1:1" x14ac:dyDescent="0.2">
      <c r="A1089" s="13"/>
    </row>
    <row r="1090" spans="1:1" x14ac:dyDescent="0.2">
      <c r="A1090" s="13"/>
    </row>
    <row r="1091" spans="1:1" x14ac:dyDescent="0.2">
      <c r="A1091" s="13"/>
    </row>
    <row r="1092" spans="1:1" x14ac:dyDescent="0.2">
      <c r="A1092" s="13"/>
    </row>
    <row r="1093" spans="1:1" x14ac:dyDescent="0.2">
      <c r="A1093" s="13"/>
    </row>
    <row r="1094" spans="1:1" x14ac:dyDescent="0.2">
      <c r="A1094" s="13"/>
    </row>
    <row r="1095" spans="1:1" x14ac:dyDescent="0.2">
      <c r="A1095" s="13"/>
    </row>
    <row r="1096" spans="1:1" x14ac:dyDescent="0.2">
      <c r="A1096" s="13"/>
    </row>
    <row r="1097" spans="1:1" x14ac:dyDescent="0.2">
      <c r="A1097" s="13"/>
    </row>
    <row r="1098" spans="1:1" x14ac:dyDescent="0.2">
      <c r="A1098" s="13"/>
    </row>
    <row r="1099" spans="1:1" x14ac:dyDescent="0.2">
      <c r="A1099" s="13"/>
    </row>
    <row r="1100" spans="1:1" x14ac:dyDescent="0.2">
      <c r="A1100" s="13"/>
    </row>
    <row r="1101" spans="1:1" x14ac:dyDescent="0.2">
      <c r="A1101" s="13"/>
    </row>
    <row r="1102" spans="1:1" x14ac:dyDescent="0.2">
      <c r="A1102" s="13"/>
    </row>
    <row r="1103" spans="1:1" x14ac:dyDescent="0.2">
      <c r="A1103" s="13"/>
    </row>
    <row r="1104" spans="1:1" x14ac:dyDescent="0.2">
      <c r="A1104" s="13"/>
    </row>
    <row r="1105" spans="1:1" x14ac:dyDescent="0.2">
      <c r="A1105" s="13"/>
    </row>
    <row r="1106" spans="1:1" x14ac:dyDescent="0.2">
      <c r="A1106" s="13"/>
    </row>
    <row r="1107" spans="1:1" x14ac:dyDescent="0.2">
      <c r="A1107" s="13"/>
    </row>
    <row r="1108" spans="1:1" x14ac:dyDescent="0.2">
      <c r="A1108" s="13"/>
    </row>
    <row r="1109" spans="1:1" x14ac:dyDescent="0.2">
      <c r="A1109" s="13"/>
    </row>
    <row r="1110" spans="1:1" x14ac:dyDescent="0.2">
      <c r="A1110" s="13"/>
    </row>
    <row r="1111" spans="1:1" x14ac:dyDescent="0.2">
      <c r="A1111" s="13"/>
    </row>
    <row r="1112" spans="1:1" x14ac:dyDescent="0.2">
      <c r="A1112" s="13"/>
    </row>
    <row r="1113" spans="1:1" x14ac:dyDescent="0.2">
      <c r="A1113" s="13"/>
    </row>
    <row r="1114" spans="1:1" x14ac:dyDescent="0.2">
      <c r="A1114" s="13"/>
    </row>
    <row r="1115" spans="1:1" x14ac:dyDescent="0.2">
      <c r="A1115" s="13"/>
    </row>
    <row r="1116" spans="1:1" x14ac:dyDescent="0.2">
      <c r="A1116" s="13"/>
    </row>
    <row r="1117" spans="1:1" x14ac:dyDescent="0.2">
      <c r="A1117" s="13"/>
    </row>
    <row r="1118" spans="1:1" x14ac:dyDescent="0.2">
      <c r="A1118" s="13"/>
    </row>
    <row r="1119" spans="1:1" x14ac:dyDescent="0.2">
      <c r="A1119" s="13"/>
    </row>
    <row r="1120" spans="1:1" x14ac:dyDescent="0.2">
      <c r="A1120" s="13"/>
    </row>
    <row r="1121" spans="1:1" x14ac:dyDescent="0.2">
      <c r="A1121" s="13"/>
    </row>
    <row r="1122" spans="1:1" x14ac:dyDescent="0.2">
      <c r="A1122" s="13"/>
    </row>
    <row r="1123" spans="1:1" x14ac:dyDescent="0.2">
      <c r="A1123" s="13"/>
    </row>
    <row r="1124" spans="1:1" x14ac:dyDescent="0.2">
      <c r="A1124" s="13"/>
    </row>
    <row r="1125" spans="1:1" x14ac:dyDescent="0.2">
      <c r="A1125" s="13"/>
    </row>
    <row r="1126" spans="1:1" x14ac:dyDescent="0.2">
      <c r="A1126" s="13"/>
    </row>
    <row r="1127" spans="1:1" x14ac:dyDescent="0.2">
      <c r="A1127" s="13"/>
    </row>
    <row r="1128" spans="1:1" x14ac:dyDescent="0.2">
      <c r="A1128" s="13"/>
    </row>
    <row r="1129" spans="1:1" x14ac:dyDescent="0.2">
      <c r="A1129" s="13"/>
    </row>
    <row r="1130" spans="1:1" x14ac:dyDescent="0.2">
      <c r="A1130" s="13"/>
    </row>
    <row r="1131" spans="1:1" x14ac:dyDescent="0.2">
      <c r="A1131" s="13"/>
    </row>
    <row r="1132" spans="1:1" x14ac:dyDescent="0.2">
      <c r="A1132" s="13"/>
    </row>
    <row r="1133" spans="1:1" x14ac:dyDescent="0.2">
      <c r="A1133" s="13"/>
    </row>
    <row r="1134" spans="1:1" x14ac:dyDescent="0.2">
      <c r="A1134" s="13"/>
    </row>
    <row r="1135" spans="1:1" x14ac:dyDescent="0.2">
      <c r="A1135" s="13"/>
    </row>
    <row r="1136" spans="1:1" x14ac:dyDescent="0.2">
      <c r="A1136" s="13"/>
    </row>
    <row r="1137" spans="1:1" x14ac:dyDescent="0.2">
      <c r="A1137" s="13"/>
    </row>
    <row r="1138" spans="1:1" x14ac:dyDescent="0.2">
      <c r="A1138" s="13"/>
    </row>
    <row r="1139" spans="1:1" x14ac:dyDescent="0.2">
      <c r="A1139" s="13"/>
    </row>
    <row r="1140" spans="1:1" x14ac:dyDescent="0.2">
      <c r="A1140" s="13"/>
    </row>
    <row r="1141" spans="1:1" x14ac:dyDescent="0.2">
      <c r="A1141" s="13"/>
    </row>
    <row r="1142" spans="1:1" x14ac:dyDescent="0.2">
      <c r="A1142" s="13"/>
    </row>
    <row r="1143" spans="1:1" x14ac:dyDescent="0.2">
      <c r="A1143" s="13"/>
    </row>
    <row r="1144" spans="1:1" x14ac:dyDescent="0.2">
      <c r="A1144" s="13"/>
    </row>
    <row r="1145" spans="1:1" x14ac:dyDescent="0.2">
      <c r="A1145" s="13"/>
    </row>
    <row r="1146" spans="1:1" x14ac:dyDescent="0.2">
      <c r="A1146" s="13"/>
    </row>
    <row r="1147" spans="1:1" x14ac:dyDescent="0.2">
      <c r="A1147" s="13"/>
    </row>
    <row r="1148" spans="1:1" x14ac:dyDescent="0.2">
      <c r="A1148" s="13"/>
    </row>
    <row r="1149" spans="1:1" x14ac:dyDescent="0.2">
      <c r="A1149" s="13"/>
    </row>
    <row r="1150" spans="1:1" x14ac:dyDescent="0.2">
      <c r="A1150" s="13"/>
    </row>
    <row r="1151" spans="1:1" x14ac:dyDescent="0.2">
      <c r="A1151" s="13"/>
    </row>
    <row r="1152" spans="1:1" x14ac:dyDescent="0.2">
      <c r="A1152" s="13"/>
    </row>
    <row r="1153" spans="1:1" x14ac:dyDescent="0.2">
      <c r="A1153" s="13"/>
    </row>
    <row r="1154" spans="1:1" x14ac:dyDescent="0.2">
      <c r="A1154" s="13"/>
    </row>
    <row r="1155" spans="1:1" x14ac:dyDescent="0.2">
      <c r="A1155" s="13"/>
    </row>
    <row r="1156" spans="1:1" x14ac:dyDescent="0.2">
      <c r="A1156" s="13"/>
    </row>
    <row r="1157" spans="1:1" x14ac:dyDescent="0.2">
      <c r="A1157" s="13"/>
    </row>
    <row r="1158" spans="1:1" x14ac:dyDescent="0.2">
      <c r="A1158" s="13"/>
    </row>
    <row r="1159" spans="1:1" x14ac:dyDescent="0.2">
      <c r="A1159" s="13"/>
    </row>
    <row r="1160" spans="1:1" x14ac:dyDescent="0.2">
      <c r="A1160" s="13"/>
    </row>
    <row r="1161" spans="1:1" x14ac:dyDescent="0.2">
      <c r="A1161" s="13"/>
    </row>
    <row r="1162" spans="1:1" x14ac:dyDescent="0.2">
      <c r="A1162" s="13"/>
    </row>
    <row r="1163" spans="1:1" x14ac:dyDescent="0.2">
      <c r="A1163" s="13"/>
    </row>
    <row r="1164" spans="1:1" x14ac:dyDescent="0.2">
      <c r="A1164" s="13"/>
    </row>
    <row r="1165" spans="1:1" x14ac:dyDescent="0.2">
      <c r="A1165" s="13"/>
    </row>
    <row r="1166" spans="1:1" x14ac:dyDescent="0.2">
      <c r="A1166" s="13"/>
    </row>
    <row r="1167" spans="1:1" x14ac:dyDescent="0.2">
      <c r="A1167" s="13"/>
    </row>
    <row r="1168" spans="1:1" x14ac:dyDescent="0.2">
      <c r="A1168" s="13"/>
    </row>
    <row r="1169" spans="1:1" x14ac:dyDescent="0.2">
      <c r="A1169" s="13"/>
    </row>
    <row r="1170" spans="1:1" x14ac:dyDescent="0.2">
      <c r="A1170" s="13"/>
    </row>
    <row r="1171" spans="1:1" x14ac:dyDescent="0.2">
      <c r="A1171" s="13"/>
    </row>
    <row r="1172" spans="1:1" x14ac:dyDescent="0.2">
      <c r="A1172" s="13"/>
    </row>
    <row r="1173" spans="1:1" x14ac:dyDescent="0.2">
      <c r="A1173" s="13"/>
    </row>
    <row r="1174" spans="1:1" x14ac:dyDescent="0.2">
      <c r="A1174" s="13"/>
    </row>
    <row r="1175" spans="1:1" x14ac:dyDescent="0.2">
      <c r="A1175" s="13"/>
    </row>
    <row r="1176" spans="1:1" x14ac:dyDescent="0.2">
      <c r="A1176" s="13"/>
    </row>
    <row r="1177" spans="1:1" x14ac:dyDescent="0.2">
      <c r="A1177" s="13"/>
    </row>
    <row r="1178" spans="1:1" x14ac:dyDescent="0.2">
      <c r="A1178" s="13"/>
    </row>
    <row r="1179" spans="1:1" x14ac:dyDescent="0.2">
      <c r="A1179" s="13"/>
    </row>
    <row r="1180" spans="1:1" x14ac:dyDescent="0.2">
      <c r="A1180" s="13"/>
    </row>
    <row r="1181" spans="1:1" x14ac:dyDescent="0.2">
      <c r="A1181" s="13"/>
    </row>
    <row r="1182" spans="1:1" x14ac:dyDescent="0.2">
      <c r="A1182" s="13"/>
    </row>
    <row r="1183" spans="1:1" x14ac:dyDescent="0.2">
      <c r="A1183" s="13"/>
    </row>
    <row r="1184" spans="1:1" x14ac:dyDescent="0.2">
      <c r="A1184" s="13"/>
    </row>
    <row r="1185" spans="1:1" x14ac:dyDescent="0.2">
      <c r="A1185" s="13"/>
    </row>
    <row r="1186" spans="1:1" x14ac:dyDescent="0.2">
      <c r="A1186" s="13"/>
    </row>
    <row r="1187" spans="1:1" x14ac:dyDescent="0.2">
      <c r="A1187" s="13"/>
    </row>
    <row r="1188" spans="1:1" x14ac:dyDescent="0.2">
      <c r="A1188" s="13"/>
    </row>
    <row r="1189" spans="1:1" x14ac:dyDescent="0.2">
      <c r="A1189" s="13"/>
    </row>
    <row r="1190" spans="1:1" x14ac:dyDescent="0.2">
      <c r="A1190" s="13"/>
    </row>
    <row r="1191" spans="1:1" x14ac:dyDescent="0.2">
      <c r="A1191" s="13"/>
    </row>
    <row r="1192" spans="1:1" x14ac:dyDescent="0.2">
      <c r="A1192" s="13"/>
    </row>
    <row r="1193" spans="1:1" x14ac:dyDescent="0.2">
      <c r="A1193" s="13"/>
    </row>
    <row r="1194" spans="1:1" x14ac:dyDescent="0.2">
      <c r="A1194" s="13"/>
    </row>
    <row r="1195" spans="1:1" x14ac:dyDescent="0.2">
      <c r="A1195" s="13"/>
    </row>
    <row r="1196" spans="1:1" x14ac:dyDescent="0.2">
      <c r="A1196" s="13"/>
    </row>
    <row r="1197" spans="1:1" x14ac:dyDescent="0.2">
      <c r="A1197" s="13"/>
    </row>
    <row r="1198" spans="1:1" x14ac:dyDescent="0.2">
      <c r="A1198" s="13"/>
    </row>
    <row r="1199" spans="1:1" x14ac:dyDescent="0.2">
      <c r="A1199" s="13"/>
    </row>
    <row r="1200" spans="1:1" x14ac:dyDescent="0.2">
      <c r="A1200" s="13"/>
    </row>
    <row r="1201" spans="1:1" x14ac:dyDescent="0.2">
      <c r="A1201" s="13"/>
    </row>
    <row r="1202" spans="1:1" x14ac:dyDescent="0.2">
      <c r="A1202" s="13"/>
    </row>
    <row r="1203" spans="1:1" x14ac:dyDescent="0.2">
      <c r="A1203" s="13"/>
    </row>
    <row r="1204" spans="1:1" x14ac:dyDescent="0.2">
      <c r="A1204" s="13"/>
    </row>
    <row r="1205" spans="1:1" x14ac:dyDescent="0.2">
      <c r="A1205" s="13"/>
    </row>
    <row r="1206" spans="1:1" x14ac:dyDescent="0.2">
      <c r="A1206" s="13"/>
    </row>
    <row r="1207" spans="1:1" x14ac:dyDescent="0.2">
      <c r="A1207" s="13"/>
    </row>
    <row r="1208" spans="1:1" x14ac:dyDescent="0.2">
      <c r="A1208" s="13"/>
    </row>
    <row r="1209" spans="1:1" x14ac:dyDescent="0.2">
      <c r="A1209" s="13"/>
    </row>
    <row r="1210" spans="1:1" x14ac:dyDescent="0.2">
      <c r="A1210" s="13"/>
    </row>
    <row r="1211" spans="1:1" x14ac:dyDescent="0.2">
      <c r="A1211" s="13"/>
    </row>
    <row r="1212" spans="1:1" x14ac:dyDescent="0.2">
      <c r="A1212" s="13"/>
    </row>
    <row r="1213" spans="1:1" x14ac:dyDescent="0.2">
      <c r="A1213" s="13"/>
    </row>
    <row r="1214" spans="1:1" x14ac:dyDescent="0.2">
      <c r="A1214" s="13"/>
    </row>
    <row r="1215" spans="1:1" x14ac:dyDescent="0.2">
      <c r="A1215" s="13"/>
    </row>
    <row r="1216" spans="1:1" x14ac:dyDescent="0.2">
      <c r="A1216" s="13"/>
    </row>
    <row r="1217" spans="1:1" x14ac:dyDescent="0.2">
      <c r="A1217" s="13"/>
    </row>
    <row r="1218" spans="1:1" x14ac:dyDescent="0.2">
      <c r="A1218" s="13"/>
    </row>
    <row r="1219" spans="1:1" x14ac:dyDescent="0.2">
      <c r="A1219" s="13"/>
    </row>
    <row r="1220" spans="1:1" x14ac:dyDescent="0.2">
      <c r="A1220" s="13"/>
    </row>
    <row r="1221" spans="1:1" x14ac:dyDescent="0.2">
      <c r="A1221" s="13"/>
    </row>
    <row r="1222" spans="1:1" x14ac:dyDescent="0.2">
      <c r="A1222" s="13"/>
    </row>
    <row r="1223" spans="1:1" x14ac:dyDescent="0.2">
      <c r="A1223" s="13"/>
    </row>
    <row r="1224" spans="1:1" x14ac:dyDescent="0.2">
      <c r="A1224" s="13"/>
    </row>
    <row r="1225" spans="1:1" x14ac:dyDescent="0.2">
      <c r="A1225" s="13"/>
    </row>
    <row r="1226" spans="1:1" x14ac:dyDescent="0.2">
      <c r="A1226" s="13"/>
    </row>
    <row r="1227" spans="1:1" x14ac:dyDescent="0.2">
      <c r="A1227" s="13"/>
    </row>
    <row r="1228" spans="1:1" x14ac:dyDescent="0.2">
      <c r="A1228" s="13"/>
    </row>
    <row r="1229" spans="1:1" x14ac:dyDescent="0.2">
      <c r="A1229" s="13"/>
    </row>
    <row r="1230" spans="1:1" x14ac:dyDescent="0.2">
      <c r="A1230" s="13"/>
    </row>
    <row r="1231" spans="1:1" x14ac:dyDescent="0.2">
      <c r="A1231" s="13"/>
    </row>
    <row r="1232" spans="1:1" x14ac:dyDescent="0.2">
      <c r="A1232" s="13"/>
    </row>
    <row r="1233" spans="1:1" x14ac:dyDescent="0.2">
      <c r="A1233" s="13"/>
    </row>
    <row r="1234" spans="1:1" x14ac:dyDescent="0.2">
      <c r="A1234" s="13"/>
    </row>
    <row r="1235" spans="1:1" x14ac:dyDescent="0.2">
      <c r="A1235" s="13"/>
    </row>
    <row r="1236" spans="1:1" x14ac:dyDescent="0.2">
      <c r="A1236" s="13"/>
    </row>
    <row r="1237" spans="1:1" x14ac:dyDescent="0.2">
      <c r="A1237" s="13"/>
    </row>
    <row r="1238" spans="1:1" x14ac:dyDescent="0.2">
      <c r="A1238" s="13"/>
    </row>
    <row r="1239" spans="1:1" x14ac:dyDescent="0.2">
      <c r="A1239" s="13"/>
    </row>
    <row r="1240" spans="1:1" x14ac:dyDescent="0.2">
      <c r="A1240" s="13"/>
    </row>
    <row r="1241" spans="1:1" x14ac:dyDescent="0.2">
      <c r="A1241" s="13"/>
    </row>
    <row r="1242" spans="1:1" x14ac:dyDescent="0.2">
      <c r="A1242" s="13"/>
    </row>
    <row r="1243" spans="1:1" x14ac:dyDescent="0.2">
      <c r="A1243" s="13"/>
    </row>
    <row r="1244" spans="1:1" x14ac:dyDescent="0.2">
      <c r="A1244" s="13"/>
    </row>
    <row r="1245" spans="1:1" x14ac:dyDescent="0.2">
      <c r="A1245" s="13"/>
    </row>
    <row r="1246" spans="1:1" x14ac:dyDescent="0.2">
      <c r="A1246" s="13"/>
    </row>
    <row r="1247" spans="1:1" x14ac:dyDescent="0.2">
      <c r="A1247" s="13"/>
    </row>
    <row r="1248" spans="1:1" x14ac:dyDescent="0.2">
      <c r="A1248" s="13"/>
    </row>
    <row r="1249" spans="1:1" x14ac:dyDescent="0.2">
      <c r="A1249" s="13"/>
    </row>
    <row r="1250" spans="1:1" x14ac:dyDescent="0.2">
      <c r="A1250" s="13"/>
    </row>
    <row r="1251" spans="1:1" x14ac:dyDescent="0.2">
      <c r="A1251" s="13"/>
    </row>
    <row r="1252" spans="1:1" x14ac:dyDescent="0.2">
      <c r="A1252" s="13"/>
    </row>
    <row r="1253" spans="1:1" x14ac:dyDescent="0.2">
      <c r="A1253" s="13"/>
    </row>
    <row r="1254" spans="1:1" x14ac:dyDescent="0.2">
      <c r="A1254" s="13"/>
    </row>
    <row r="1255" spans="1:1" x14ac:dyDescent="0.2">
      <c r="A1255" s="13"/>
    </row>
    <row r="1256" spans="1:1" x14ac:dyDescent="0.2">
      <c r="A1256" s="13"/>
    </row>
    <row r="1257" spans="1:1" x14ac:dyDescent="0.2">
      <c r="A1257" s="13"/>
    </row>
    <row r="1258" spans="1:1" x14ac:dyDescent="0.2">
      <c r="A1258" s="13"/>
    </row>
    <row r="1259" spans="1:1" x14ac:dyDescent="0.2">
      <c r="A1259" s="13"/>
    </row>
    <row r="1260" spans="1:1" x14ac:dyDescent="0.2">
      <c r="A1260" s="13"/>
    </row>
    <row r="1261" spans="1:1" x14ac:dyDescent="0.2">
      <c r="A1261" s="13"/>
    </row>
    <row r="1262" spans="1:1" x14ac:dyDescent="0.2">
      <c r="A1262" s="13"/>
    </row>
    <row r="1263" spans="1:1" x14ac:dyDescent="0.2">
      <c r="A1263" s="13"/>
    </row>
    <row r="1264" spans="1:1" x14ac:dyDescent="0.2">
      <c r="A1264" s="13"/>
    </row>
    <row r="1265" spans="1:1" x14ac:dyDescent="0.2">
      <c r="A1265" s="13"/>
    </row>
    <row r="1266" spans="1:1" x14ac:dyDescent="0.2">
      <c r="A1266" s="13"/>
    </row>
    <row r="1267" spans="1:1" x14ac:dyDescent="0.2">
      <c r="A1267" s="13"/>
    </row>
    <row r="1268" spans="1:1" x14ac:dyDescent="0.2">
      <c r="A1268" s="13"/>
    </row>
    <row r="1269" spans="1:1" x14ac:dyDescent="0.2">
      <c r="A1269" s="13"/>
    </row>
    <row r="1270" spans="1:1" x14ac:dyDescent="0.2">
      <c r="A1270" s="13"/>
    </row>
    <row r="1271" spans="1:1" x14ac:dyDescent="0.2">
      <c r="A1271" s="13"/>
    </row>
    <row r="1272" spans="1:1" x14ac:dyDescent="0.2">
      <c r="A1272" s="13"/>
    </row>
    <row r="1273" spans="1:1" x14ac:dyDescent="0.2">
      <c r="A1273" s="13"/>
    </row>
    <row r="1274" spans="1:1" x14ac:dyDescent="0.2">
      <c r="A1274" s="13"/>
    </row>
    <row r="1275" spans="1:1" x14ac:dyDescent="0.2">
      <c r="A1275" s="13"/>
    </row>
    <row r="1276" spans="1:1" x14ac:dyDescent="0.2">
      <c r="A1276" s="13"/>
    </row>
    <row r="1277" spans="1:1" x14ac:dyDescent="0.2">
      <c r="A1277" s="13"/>
    </row>
    <row r="1278" spans="1:1" x14ac:dyDescent="0.2">
      <c r="A1278" s="13"/>
    </row>
    <row r="1279" spans="1:1" x14ac:dyDescent="0.2">
      <c r="A1279" s="13"/>
    </row>
    <row r="1280" spans="1:1" x14ac:dyDescent="0.2">
      <c r="A1280" s="13"/>
    </row>
    <row r="1281" spans="1:1" x14ac:dyDescent="0.2">
      <c r="A1281" s="13"/>
    </row>
    <row r="1282" spans="1:1" x14ac:dyDescent="0.2">
      <c r="A1282" s="13"/>
    </row>
    <row r="1283" spans="1:1" x14ac:dyDescent="0.2">
      <c r="A1283" s="13"/>
    </row>
    <row r="1284" spans="1:1" x14ac:dyDescent="0.2">
      <c r="A1284" s="13"/>
    </row>
    <row r="1285" spans="1:1" x14ac:dyDescent="0.2">
      <c r="A1285" s="13"/>
    </row>
    <row r="1286" spans="1:1" x14ac:dyDescent="0.2">
      <c r="A1286" s="13"/>
    </row>
    <row r="1287" spans="1:1" x14ac:dyDescent="0.2">
      <c r="A1287" s="13"/>
    </row>
    <row r="1288" spans="1:1" x14ac:dyDescent="0.2">
      <c r="A1288" s="13"/>
    </row>
    <row r="1289" spans="1:1" x14ac:dyDescent="0.2">
      <c r="A1289" s="13"/>
    </row>
    <row r="1290" spans="1:1" x14ac:dyDescent="0.2">
      <c r="A1290" s="13"/>
    </row>
    <row r="1291" spans="1:1" x14ac:dyDescent="0.2">
      <c r="A1291" s="13"/>
    </row>
    <row r="1292" spans="1:1" x14ac:dyDescent="0.2">
      <c r="A1292" s="13"/>
    </row>
    <row r="1293" spans="1:1" x14ac:dyDescent="0.2">
      <c r="A1293" s="13"/>
    </row>
    <row r="1294" spans="1:1" x14ac:dyDescent="0.2">
      <c r="A1294" s="13"/>
    </row>
    <row r="1295" spans="1:1" x14ac:dyDescent="0.2">
      <c r="A1295" s="13"/>
    </row>
    <row r="1296" spans="1:1" x14ac:dyDescent="0.2">
      <c r="A1296" s="13"/>
    </row>
    <row r="1297" spans="1:1" x14ac:dyDescent="0.2">
      <c r="A1297" s="13"/>
    </row>
    <row r="1298" spans="1:1" x14ac:dyDescent="0.2">
      <c r="A1298" s="13"/>
    </row>
    <row r="1299" spans="1:1" x14ac:dyDescent="0.2">
      <c r="A1299" s="13"/>
    </row>
    <row r="1300" spans="1:1" x14ac:dyDescent="0.2">
      <c r="A1300" s="13"/>
    </row>
    <row r="1301" spans="1:1" x14ac:dyDescent="0.2">
      <c r="A1301" s="13"/>
    </row>
    <row r="1302" spans="1:1" x14ac:dyDescent="0.2">
      <c r="A1302" s="13"/>
    </row>
    <row r="1303" spans="1:1" x14ac:dyDescent="0.2">
      <c r="A1303" s="13"/>
    </row>
    <row r="1304" spans="1:1" x14ac:dyDescent="0.2">
      <c r="A1304" s="13"/>
    </row>
    <row r="1305" spans="1:1" x14ac:dyDescent="0.2">
      <c r="A1305" s="13"/>
    </row>
    <row r="1306" spans="1:1" x14ac:dyDescent="0.2">
      <c r="A1306" s="13"/>
    </row>
    <row r="1307" spans="1:1" x14ac:dyDescent="0.2">
      <c r="A1307" s="13"/>
    </row>
    <row r="1308" spans="1:1" x14ac:dyDescent="0.2">
      <c r="A1308" s="13"/>
    </row>
    <row r="1309" spans="1:1" x14ac:dyDescent="0.2">
      <c r="A1309" s="13"/>
    </row>
    <row r="1310" spans="1:1" x14ac:dyDescent="0.2">
      <c r="A1310" s="13"/>
    </row>
    <row r="1311" spans="1:1" x14ac:dyDescent="0.2">
      <c r="A1311" s="13"/>
    </row>
    <row r="1312" spans="1:1" x14ac:dyDescent="0.2">
      <c r="A1312" s="13"/>
    </row>
    <row r="1313" spans="1:1" x14ac:dyDescent="0.2">
      <c r="A1313" s="13"/>
    </row>
    <row r="1314" spans="1:1" x14ac:dyDescent="0.2">
      <c r="A1314" s="13"/>
    </row>
    <row r="1315" spans="1:1" x14ac:dyDescent="0.2">
      <c r="A1315" s="13"/>
    </row>
    <row r="1316" spans="1:1" x14ac:dyDescent="0.2">
      <c r="A1316" s="13"/>
    </row>
    <row r="1317" spans="1:1" x14ac:dyDescent="0.2">
      <c r="A1317" s="13"/>
    </row>
    <row r="1318" spans="1:1" x14ac:dyDescent="0.2">
      <c r="A1318" s="13"/>
    </row>
    <row r="1319" spans="1:1" x14ac:dyDescent="0.2">
      <c r="A1319" s="13"/>
    </row>
    <row r="1320" spans="1:1" x14ac:dyDescent="0.2">
      <c r="A1320" s="13"/>
    </row>
    <row r="1321" spans="1:1" x14ac:dyDescent="0.2">
      <c r="A1321" s="13"/>
    </row>
    <row r="1322" spans="1:1" x14ac:dyDescent="0.2">
      <c r="A1322" s="13"/>
    </row>
    <row r="1323" spans="1:1" x14ac:dyDescent="0.2">
      <c r="A1323" s="13"/>
    </row>
    <row r="1324" spans="1:1" x14ac:dyDescent="0.2">
      <c r="A1324" s="13"/>
    </row>
    <row r="1325" spans="1:1" x14ac:dyDescent="0.2">
      <c r="A1325" s="13"/>
    </row>
    <row r="1326" spans="1:1" x14ac:dyDescent="0.2">
      <c r="A1326" s="13"/>
    </row>
    <row r="1327" spans="1:1" x14ac:dyDescent="0.2">
      <c r="A1327" s="13"/>
    </row>
    <row r="1328" spans="1:1" x14ac:dyDescent="0.2">
      <c r="A1328" s="13"/>
    </row>
    <row r="1329" spans="1:1" x14ac:dyDescent="0.2">
      <c r="A1329" s="13"/>
    </row>
    <row r="1330" spans="1:1" x14ac:dyDescent="0.2">
      <c r="A1330" s="13"/>
    </row>
    <row r="1331" spans="1:1" x14ac:dyDescent="0.2">
      <c r="A1331" s="13"/>
    </row>
    <row r="1332" spans="1:1" x14ac:dyDescent="0.2">
      <c r="A1332" s="13"/>
    </row>
    <row r="1333" spans="1:1" x14ac:dyDescent="0.2">
      <c r="A1333" s="13"/>
    </row>
    <row r="1334" spans="1:1" x14ac:dyDescent="0.2">
      <c r="A1334" s="13"/>
    </row>
    <row r="1335" spans="1:1" x14ac:dyDescent="0.2">
      <c r="A1335" s="13"/>
    </row>
    <row r="1336" spans="1:1" x14ac:dyDescent="0.2">
      <c r="A1336" s="13"/>
    </row>
    <row r="1337" spans="1:1" x14ac:dyDescent="0.2">
      <c r="A1337" s="13"/>
    </row>
    <row r="1338" spans="1:1" x14ac:dyDescent="0.2">
      <c r="A1338" s="13"/>
    </row>
    <row r="1339" spans="1:1" x14ac:dyDescent="0.2">
      <c r="A1339" s="13"/>
    </row>
    <row r="1340" spans="1:1" x14ac:dyDescent="0.2">
      <c r="A1340" s="13"/>
    </row>
    <row r="1341" spans="1:1" x14ac:dyDescent="0.2">
      <c r="A1341" s="13"/>
    </row>
    <row r="1342" spans="1:1" x14ac:dyDescent="0.2">
      <c r="A1342" s="13"/>
    </row>
    <row r="1343" spans="1:1" x14ac:dyDescent="0.2">
      <c r="A1343" s="13"/>
    </row>
    <row r="1344" spans="1:1" x14ac:dyDescent="0.2">
      <c r="A1344" s="13"/>
    </row>
    <row r="1345" spans="1:1" x14ac:dyDescent="0.2">
      <c r="A1345" s="13"/>
    </row>
    <row r="1346" spans="1:1" x14ac:dyDescent="0.2">
      <c r="A1346" s="13"/>
    </row>
    <row r="1347" spans="1:1" x14ac:dyDescent="0.2">
      <c r="A1347" s="13"/>
    </row>
    <row r="1348" spans="1:1" x14ac:dyDescent="0.2">
      <c r="A1348" s="13"/>
    </row>
    <row r="1349" spans="1:1" x14ac:dyDescent="0.2">
      <c r="A1349" s="13"/>
    </row>
    <row r="1350" spans="1:1" x14ac:dyDescent="0.2">
      <c r="A1350" s="13"/>
    </row>
    <row r="1351" spans="1:1" x14ac:dyDescent="0.2">
      <c r="A1351" s="13"/>
    </row>
    <row r="1352" spans="1:1" x14ac:dyDescent="0.2">
      <c r="A1352" s="13"/>
    </row>
    <row r="1353" spans="1:1" x14ac:dyDescent="0.2">
      <c r="A1353" s="13"/>
    </row>
    <row r="1354" spans="1:1" x14ac:dyDescent="0.2">
      <c r="A1354" s="13"/>
    </row>
    <row r="1355" spans="1:1" x14ac:dyDescent="0.2">
      <c r="A1355" s="13"/>
    </row>
    <row r="1356" spans="1:1" x14ac:dyDescent="0.2">
      <c r="A1356" s="13"/>
    </row>
    <row r="1357" spans="1:1" x14ac:dyDescent="0.2">
      <c r="A1357" s="13"/>
    </row>
    <row r="1358" spans="1:1" x14ac:dyDescent="0.2">
      <c r="A1358" s="13"/>
    </row>
    <row r="1359" spans="1:1" x14ac:dyDescent="0.2">
      <c r="A1359" s="13"/>
    </row>
    <row r="1360" spans="1:1" x14ac:dyDescent="0.2">
      <c r="A1360" s="13"/>
    </row>
    <row r="1361" spans="1:1" x14ac:dyDescent="0.2">
      <c r="A1361" s="13"/>
    </row>
    <row r="1362" spans="1:1" x14ac:dyDescent="0.2">
      <c r="A1362" s="13"/>
    </row>
    <row r="1363" spans="1:1" x14ac:dyDescent="0.2">
      <c r="A1363" s="13"/>
    </row>
    <row r="1364" spans="1:1" x14ac:dyDescent="0.2">
      <c r="A1364" s="13"/>
    </row>
    <row r="1365" spans="1:1" x14ac:dyDescent="0.2">
      <c r="A1365" s="13"/>
    </row>
    <row r="1366" spans="1:1" x14ac:dyDescent="0.2">
      <c r="A1366" s="13"/>
    </row>
    <row r="1367" spans="1:1" x14ac:dyDescent="0.2">
      <c r="A1367" s="13"/>
    </row>
    <row r="1368" spans="1:1" x14ac:dyDescent="0.2">
      <c r="A1368" s="13"/>
    </row>
    <row r="1369" spans="1:1" x14ac:dyDescent="0.2">
      <c r="A1369" s="13"/>
    </row>
    <row r="1370" spans="1:1" x14ac:dyDescent="0.2">
      <c r="A1370" s="13"/>
    </row>
    <row r="1371" spans="1:1" x14ac:dyDescent="0.2">
      <c r="A1371" s="13"/>
    </row>
    <row r="1372" spans="1:1" x14ac:dyDescent="0.2">
      <c r="A1372" s="13"/>
    </row>
    <row r="1373" spans="1:1" x14ac:dyDescent="0.2">
      <c r="A1373" s="13"/>
    </row>
    <row r="1374" spans="1:1" x14ac:dyDescent="0.2">
      <c r="A1374" s="13"/>
    </row>
    <row r="1375" spans="1:1" x14ac:dyDescent="0.2">
      <c r="A1375" s="13"/>
    </row>
    <row r="1376" spans="1:1" x14ac:dyDescent="0.2">
      <c r="A1376" s="13"/>
    </row>
    <row r="1377" spans="1:1" x14ac:dyDescent="0.2">
      <c r="A1377" s="13"/>
    </row>
    <row r="1378" spans="1:1" x14ac:dyDescent="0.2">
      <c r="A1378" s="13"/>
    </row>
    <row r="1379" spans="1:1" x14ac:dyDescent="0.2">
      <c r="A1379" s="13"/>
    </row>
    <row r="1380" spans="1:1" x14ac:dyDescent="0.2">
      <c r="A1380" s="13"/>
    </row>
    <row r="1381" spans="1:1" x14ac:dyDescent="0.2">
      <c r="A1381" s="13"/>
    </row>
    <row r="1382" spans="1:1" x14ac:dyDescent="0.2">
      <c r="A1382" s="13"/>
    </row>
    <row r="1383" spans="1:1" x14ac:dyDescent="0.2">
      <c r="A1383" s="13"/>
    </row>
    <row r="1384" spans="1:1" x14ac:dyDescent="0.2">
      <c r="A1384" s="13"/>
    </row>
    <row r="1385" spans="1:1" x14ac:dyDescent="0.2">
      <c r="A1385" s="13"/>
    </row>
    <row r="1386" spans="1:1" x14ac:dyDescent="0.2">
      <c r="A1386" s="13"/>
    </row>
    <row r="1387" spans="1:1" x14ac:dyDescent="0.2">
      <c r="A1387" s="13"/>
    </row>
    <row r="1388" spans="1:1" x14ac:dyDescent="0.2">
      <c r="A1388" s="13"/>
    </row>
    <row r="1389" spans="1:1" x14ac:dyDescent="0.2">
      <c r="A1389" s="13"/>
    </row>
    <row r="1390" spans="1:1" x14ac:dyDescent="0.2">
      <c r="A1390" s="13"/>
    </row>
    <row r="1391" spans="1:1" x14ac:dyDescent="0.2">
      <c r="A1391" s="13"/>
    </row>
    <row r="1392" spans="1:1" x14ac:dyDescent="0.2">
      <c r="A1392" s="13"/>
    </row>
    <row r="1393" spans="1:1" x14ac:dyDescent="0.2">
      <c r="A1393" s="13"/>
    </row>
    <row r="1394" spans="1:1" x14ac:dyDescent="0.2">
      <c r="A1394" s="13"/>
    </row>
    <row r="1395" spans="1:1" x14ac:dyDescent="0.2">
      <c r="A1395" s="13"/>
    </row>
    <row r="1396" spans="1:1" x14ac:dyDescent="0.2">
      <c r="A1396" s="13"/>
    </row>
    <row r="1397" spans="1:1" x14ac:dyDescent="0.2">
      <c r="A1397" s="13"/>
    </row>
    <row r="1398" spans="1:1" x14ac:dyDescent="0.2">
      <c r="A1398" s="13"/>
    </row>
    <row r="1399" spans="1:1" x14ac:dyDescent="0.2">
      <c r="A1399" s="13"/>
    </row>
    <row r="1400" spans="1:1" x14ac:dyDescent="0.2">
      <c r="A1400" s="13"/>
    </row>
    <row r="1401" spans="1:1" x14ac:dyDescent="0.2">
      <c r="A1401" s="13"/>
    </row>
    <row r="1402" spans="1:1" x14ac:dyDescent="0.2">
      <c r="A1402" s="13"/>
    </row>
    <row r="1403" spans="1:1" x14ac:dyDescent="0.2">
      <c r="A1403" s="13"/>
    </row>
    <row r="1404" spans="1:1" x14ac:dyDescent="0.2">
      <c r="A1404" s="13"/>
    </row>
    <row r="1405" spans="1:1" x14ac:dyDescent="0.2">
      <c r="A1405" s="13"/>
    </row>
    <row r="1406" spans="1:1" x14ac:dyDescent="0.2">
      <c r="A1406" s="13"/>
    </row>
    <row r="1407" spans="1:1" x14ac:dyDescent="0.2">
      <c r="A1407" s="13"/>
    </row>
    <row r="1408" spans="1:1" x14ac:dyDescent="0.2">
      <c r="A1408" s="13"/>
    </row>
    <row r="1409" spans="1:1" x14ac:dyDescent="0.2">
      <c r="A1409" s="13"/>
    </row>
    <row r="1410" spans="1:1" x14ac:dyDescent="0.2">
      <c r="A1410" s="13"/>
    </row>
    <row r="1411" spans="1:1" x14ac:dyDescent="0.2">
      <c r="A1411" s="13"/>
    </row>
    <row r="1412" spans="1:1" x14ac:dyDescent="0.2">
      <c r="A1412" s="13"/>
    </row>
    <row r="1413" spans="1:1" x14ac:dyDescent="0.2">
      <c r="A1413" s="13"/>
    </row>
    <row r="1414" spans="1:1" x14ac:dyDescent="0.2">
      <c r="A1414" s="13"/>
    </row>
    <row r="1415" spans="1:1" x14ac:dyDescent="0.2">
      <c r="A1415" s="13"/>
    </row>
    <row r="1416" spans="1:1" x14ac:dyDescent="0.2">
      <c r="A1416" s="13"/>
    </row>
    <row r="1417" spans="1:1" x14ac:dyDescent="0.2">
      <c r="A1417" s="13"/>
    </row>
    <row r="1418" spans="1:1" x14ac:dyDescent="0.2">
      <c r="A1418" s="13"/>
    </row>
    <row r="1419" spans="1:1" x14ac:dyDescent="0.2">
      <c r="A1419" s="13"/>
    </row>
    <row r="1420" spans="1:1" x14ac:dyDescent="0.2">
      <c r="A1420" s="13"/>
    </row>
    <row r="1421" spans="1:1" x14ac:dyDescent="0.2">
      <c r="A1421" s="13"/>
    </row>
    <row r="1422" spans="1:1" x14ac:dyDescent="0.2">
      <c r="A1422" s="13"/>
    </row>
    <row r="1423" spans="1:1" x14ac:dyDescent="0.2">
      <c r="A1423" s="13"/>
    </row>
    <row r="1424" spans="1:1" x14ac:dyDescent="0.2">
      <c r="A1424" s="13"/>
    </row>
    <row r="1425" spans="1:1" x14ac:dyDescent="0.2">
      <c r="A1425" s="13"/>
    </row>
    <row r="1426" spans="1:1" x14ac:dyDescent="0.2">
      <c r="A1426" s="13"/>
    </row>
    <row r="1427" spans="1:1" x14ac:dyDescent="0.2">
      <c r="A1427" s="13"/>
    </row>
    <row r="1428" spans="1:1" x14ac:dyDescent="0.2">
      <c r="A1428" s="13"/>
    </row>
    <row r="1429" spans="1:1" x14ac:dyDescent="0.2">
      <c r="A1429" s="13"/>
    </row>
    <row r="1430" spans="1:1" x14ac:dyDescent="0.2">
      <c r="A1430" s="13"/>
    </row>
    <row r="1431" spans="1:1" x14ac:dyDescent="0.2">
      <c r="A1431" s="13"/>
    </row>
    <row r="1432" spans="1:1" x14ac:dyDescent="0.2">
      <c r="A1432" s="13"/>
    </row>
    <row r="1433" spans="1:1" x14ac:dyDescent="0.2">
      <c r="A1433" s="13"/>
    </row>
    <row r="1434" spans="1:1" x14ac:dyDescent="0.2">
      <c r="A1434" s="13"/>
    </row>
    <row r="1435" spans="1:1" x14ac:dyDescent="0.2">
      <c r="A1435" s="13"/>
    </row>
    <row r="1436" spans="1:1" x14ac:dyDescent="0.2">
      <c r="A1436" s="13"/>
    </row>
    <row r="1437" spans="1:1" x14ac:dyDescent="0.2">
      <c r="A1437" s="13"/>
    </row>
    <row r="1438" spans="1:1" x14ac:dyDescent="0.2">
      <c r="A1438" s="13"/>
    </row>
    <row r="1439" spans="1:1" x14ac:dyDescent="0.2">
      <c r="A1439" s="13"/>
    </row>
    <row r="1440" spans="1:1" x14ac:dyDescent="0.2">
      <c r="A1440" s="13"/>
    </row>
    <row r="1441" spans="1:1" x14ac:dyDescent="0.2">
      <c r="A1441" s="13"/>
    </row>
    <row r="1442" spans="1:1" x14ac:dyDescent="0.2">
      <c r="A1442" s="13"/>
    </row>
    <row r="1443" spans="1:1" x14ac:dyDescent="0.2">
      <c r="A1443" s="13"/>
    </row>
    <row r="1444" spans="1:1" x14ac:dyDescent="0.2">
      <c r="A1444" s="13"/>
    </row>
    <row r="1445" spans="1:1" x14ac:dyDescent="0.2">
      <c r="A1445" s="13"/>
    </row>
    <row r="1446" spans="1:1" x14ac:dyDescent="0.2">
      <c r="A1446" s="13"/>
    </row>
    <row r="1447" spans="1:1" x14ac:dyDescent="0.2">
      <c r="A1447" s="13"/>
    </row>
    <row r="1448" spans="1:1" x14ac:dyDescent="0.2">
      <c r="A1448" s="13"/>
    </row>
    <row r="1449" spans="1:1" x14ac:dyDescent="0.2">
      <c r="A1449" s="13"/>
    </row>
    <row r="1450" spans="1:1" x14ac:dyDescent="0.2">
      <c r="A1450" s="13"/>
    </row>
    <row r="1451" spans="1:1" x14ac:dyDescent="0.2">
      <c r="A1451" s="13"/>
    </row>
    <row r="1452" spans="1:1" x14ac:dyDescent="0.2">
      <c r="A1452" s="13"/>
    </row>
    <row r="1453" spans="1:1" x14ac:dyDescent="0.2">
      <c r="A1453" s="13"/>
    </row>
    <row r="1454" spans="1:1" x14ac:dyDescent="0.2">
      <c r="A1454" s="13"/>
    </row>
    <row r="1455" spans="1:1" x14ac:dyDescent="0.2">
      <c r="A1455" s="13"/>
    </row>
    <row r="1456" spans="1:1" x14ac:dyDescent="0.2">
      <c r="A1456" s="13"/>
    </row>
    <row r="1457" spans="1:1" x14ac:dyDescent="0.2">
      <c r="A1457" s="13"/>
    </row>
    <row r="1458" spans="1:1" x14ac:dyDescent="0.2">
      <c r="A1458" s="13"/>
    </row>
    <row r="1459" spans="1:1" x14ac:dyDescent="0.2">
      <c r="A1459" s="13"/>
    </row>
    <row r="1460" spans="1:1" x14ac:dyDescent="0.2">
      <c r="A1460" s="13"/>
    </row>
    <row r="1461" spans="1:1" x14ac:dyDescent="0.2">
      <c r="A1461" s="13"/>
    </row>
    <row r="1462" spans="1:1" x14ac:dyDescent="0.2">
      <c r="A1462" s="13"/>
    </row>
    <row r="1463" spans="1:1" x14ac:dyDescent="0.2">
      <c r="A1463" s="13"/>
    </row>
    <row r="1464" spans="1:1" x14ac:dyDescent="0.2">
      <c r="A1464" s="13"/>
    </row>
    <row r="1465" spans="1:1" x14ac:dyDescent="0.2">
      <c r="A1465" s="13"/>
    </row>
    <row r="1466" spans="1:1" x14ac:dyDescent="0.2">
      <c r="A1466" s="13"/>
    </row>
    <row r="1467" spans="1:1" x14ac:dyDescent="0.2">
      <c r="A1467" s="13"/>
    </row>
    <row r="1468" spans="1:1" x14ac:dyDescent="0.2">
      <c r="A1468" s="13"/>
    </row>
    <row r="1469" spans="1:1" x14ac:dyDescent="0.2">
      <c r="A1469" s="13"/>
    </row>
    <row r="1470" spans="1:1" x14ac:dyDescent="0.2">
      <c r="A1470" s="13"/>
    </row>
    <row r="1471" spans="1:1" x14ac:dyDescent="0.2">
      <c r="A1471" s="13"/>
    </row>
    <row r="1472" spans="1:1" x14ac:dyDescent="0.2">
      <c r="A1472" s="13"/>
    </row>
    <row r="1473" spans="1:1" x14ac:dyDescent="0.2">
      <c r="A1473" s="13"/>
    </row>
    <row r="1474" spans="1:1" x14ac:dyDescent="0.2">
      <c r="A1474" s="13"/>
    </row>
    <row r="1475" spans="1:1" x14ac:dyDescent="0.2">
      <c r="A1475" s="13"/>
    </row>
    <row r="1476" spans="1:1" x14ac:dyDescent="0.2">
      <c r="A1476" s="13"/>
    </row>
    <row r="1477" spans="1:1" x14ac:dyDescent="0.2">
      <c r="A1477" s="13"/>
    </row>
    <row r="1478" spans="1:1" x14ac:dyDescent="0.2">
      <c r="A1478" s="13"/>
    </row>
    <row r="1479" spans="1:1" x14ac:dyDescent="0.2">
      <c r="A1479" s="13"/>
    </row>
    <row r="1480" spans="1:1" x14ac:dyDescent="0.2">
      <c r="A1480" s="13"/>
    </row>
    <row r="1481" spans="1:1" x14ac:dyDescent="0.2">
      <c r="A1481" s="13"/>
    </row>
    <row r="1482" spans="1:1" x14ac:dyDescent="0.2">
      <c r="A1482" s="13"/>
    </row>
    <row r="1483" spans="1:1" x14ac:dyDescent="0.2">
      <c r="A1483" s="13"/>
    </row>
    <row r="1484" spans="1:1" x14ac:dyDescent="0.2">
      <c r="A1484" s="13"/>
    </row>
    <row r="1485" spans="1:1" x14ac:dyDescent="0.2">
      <c r="A1485" s="13"/>
    </row>
    <row r="1486" spans="1:1" x14ac:dyDescent="0.2">
      <c r="A1486" s="13"/>
    </row>
    <row r="1487" spans="1:1" x14ac:dyDescent="0.2">
      <c r="A1487" s="13"/>
    </row>
    <row r="1488" spans="1:1" x14ac:dyDescent="0.2">
      <c r="A1488" s="13"/>
    </row>
    <row r="1489" spans="1:1" x14ac:dyDescent="0.2">
      <c r="A1489" s="13"/>
    </row>
    <row r="1490" spans="1:1" x14ac:dyDescent="0.2">
      <c r="A1490" s="13"/>
    </row>
    <row r="1491" spans="1:1" x14ac:dyDescent="0.2">
      <c r="A1491" s="13"/>
    </row>
    <row r="1492" spans="1:1" x14ac:dyDescent="0.2">
      <c r="A1492" s="13"/>
    </row>
    <row r="1493" spans="1:1" x14ac:dyDescent="0.2">
      <c r="A1493" s="13"/>
    </row>
    <row r="1494" spans="1:1" x14ac:dyDescent="0.2">
      <c r="A1494" s="13"/>
    </row>
    <row r="1495" spans="1:1" x14ac:dyDescent="0.2">
      <c r="A1495" s="13"/>
    </row>
    <row r="1496" spans="1:1" x14ac:dyDescent="0.2">
      <c r="A1496" s="13"/>
    </row>
    <row r="1497" spans="1:1" x14ac:dyDescent="0.2">
      <c r="A1497" s="13"/>
    </row>
    <row r="1498" spans="1:1" x14ac:dyDescent="0.2">
      <c r="A1498" s="13"/>
    </row>
    <row r="1499" spans="1:1" x14ac:dyDescent="0.2">
      <c r="A1499" s="13"/>
    </row>
    <row r="1500" spans="1:1" x14ac:dyDescent="0.2">
      <c r="A1500" s="13"/>
    </row>
    <row r="1501" spans="1:1" x14ac:dyDescent="0.2">
      <c r="A1501" s="13"/>
    </row>
    <row r="1502" spans="1:1" x14ac:dyDescent="0.2">
      <c r="A1502" s="13"/>
    </row>
    <row r="1503" spans="1:1" x14ac:dyDescent="0.2">
      <c r="A1503" s="13"/>
    </row>
    <row r="1504" spans="1:1" x14ac:dyDescent="0.2">
      <c r="A1504" s="13"/>
    </row>
    <row r="1505" spans="1:1" x14ac:dyDescent="0.2">
      <c r="A1505" s="13"/>
    </row>
    <row r="1506" spans="1:1" x14ac:dyDescent="0.2">
      <c r="A1506" s="13"/>
    </row>
    <row r="1507" spans="1:1" x14ac:dyDescent="0.2">
      <c r="A1507" s="13"/>
    </row>
    <row r="1508" spans="1:1" x14ac:dyDescent="0.2">
      <c r="A1508" s="13"/>
    </row>
    <row r="1509" spans="1:1" x14ac:dyDescent="0.2">
      <c r="A1509" s="13"/>
    </row>
    <row r="1510" spans="1:1" x14ac:dyDescent="0.2">
      <c r="A1510" s="13"/>
    </row>
    <row r="1511" spans="1:1" x14ac:dyDescent="0.2">
      <c r="A1511" s="13"/>
    </row>
    <row r="1512" spans="1:1" x14ac:dyDescent="0.2">
      <c r="A1512" s="13"/>
    </row>
    <row r="1513" spans="1:1" x14ac:dyDescent="0.2">
      <c r="A1513" s="13"/>
    </row>
    <row r="1514" spans="1:1" x14ac:dyDescent="0.2">
      <c r="A1514" s="13"/>
    </row>
    <row r="1515" spans="1:1" x14ac:dyDescent="0.2">
      <c r="A1515" s="13"/>
    </row>
    <row r="1516" spans="1:1" x14ac:dyDescent="0.2">
      <c r="A1516" s="13"/>
    </row>
    <row r="1517" spans="1:1" x14ac:dyDescent="0.2">
      <c r="A1517" s="13"/>
    </row>
    <row r="1518" spans="1:1" x14ac:dyDescent="0.2">
      <c r="A1518" s="13"/>
    </row>
    <row r="1519" spans="1:1" x14ac:dyDescent="0.2">
      <c r="A1519" s="13"/>
    </row>
    <row r="1520" spans="1:1" x14ac:dyDescent="0.2">
      <c r="A1520" s="13"/>
    </row>
    <row r="1521" spans="1:1" x14ac:dyDescent="0.2">
      <c r="A1521" s="13"/>
    </row>
    <row r="1522" spans="1:1" x14ac:dyDescent="0.2">
      <c r="A1522" s="13"/>
    </row>
    <row r="1523" spans="1:1" x14ac:dyDescent="0.2">
      <c r="A1523" s="13"/>
    </row>
    <row r="1524" spans="1:1" x14ac:dyDescent="0.2">
      <c r="A1524" s="13"/>
    </row>
    <row r="1525" spans="1:1" x14ac:dyDescent="0.2">
      <c r="A1525" s="13"/>
    </row>
    <row r="1526" spans="1:1" x14ac:dyDescent="0.2">
      <c r="A1526" s="13"/>
    </row>
    <row r="1527" spans="1:1" x14ac:dyDescent="0.2">
      <c r="A1527" s="13"/>
    </row>
    <row r="1528" spans="1:1" x14ac:dyDescent="0.2">
      <c r="A1528" s="13"/>
    </row>
    <row r="1529" spans="1:1" x14ac:dyDescent="0.2">
      <c r="A1529" s="13"/>
    </row>
    <row r="1530" spans="1:1" x14ac:dyDescent="0.2">
      <c r="A1530" s="13"/>
    </row>
    <row r="1531" spans="1:1" x14ac:dyDescent="0.2">
      <c r="A1531" s="13"/>
    </row>
    <row r="1532" spans="1:1" x14ac:dyDescent="0.2">
      <c r="A1532" s="13"/>
    </row>
    <row r="1533" spans="1:1" x14ac:dyDescent="0.2">
      <c r="A1533" s="13"/>
    </row>
    <row r="1534" spans="1:1" x14ac:dyDescent="0.2">
      <c r="A1534" s="13"/>
    </row>
    <row r="1535" spans="1:1" x14ac:dyDescent="0.2">
      <c r="A1535" s="13"/>
    </row>
    <row r="1536" spans="1:1" x14ac:dyDescent="0.2">
      <c r="A1536" s="13"/>
    </row>
    <row r="1537" spans="1:1" x14ac:dyDescent="0.2">
      <c r="A1537" s="13"/>
    </row>
    <row r="1538" spans="1:1" x14ac:dyDescent="0.2">
      <c r="A1538" s="13"/>
    </row>
    <row r="1539" spans="1:1" x14ac:dyDescent="0.2">
      <c r="A1539" s="13"/>
    </row>
    <row r="1540" spans="1:1" x14ac:dyDescent="0.2">
      <c r="A1540" s="13"/>
    </row>
    <row r="1541" spans="1:1" x14ac:dyDescent="0.2">
      <c r="A1541" s="13"/>
    </row>
    <row r="1542" spans="1:1" x14ac:dyDescent="0.2">
      <c r="A1542" s="13"/>
    </row>
    <row r="1543" spans="1:1" x14ac:dyDescent="0.2">
      <c r="A1543" s="13"/>
    </row>
    <row r="1544" spans="1:1" x14ac:dyDescent="0.2">
      <c r="A1544" s="13"/>
    </row>
    <row r="1545" spans="1:1" x14ac:dyDescent="0.2">
      <c r="A1545" s="13"/>
    </row>
    <row r="1546" spans="1:1" x14ac:dyDescent="0.2">
      <c r="A1546" s="13"/>
    </row>
    <row r="1547" spans="1:1" x14ac:dyDescent="0.2">
      <c r="A1547" s="13"/>
    </row>
    <row r="1548" spans="1:1" x14ac:dyDescent="0.2">
      <c r="A1548" s="13"/>
    </row>
    <row r="1549" spans="1:1" x14ac:dyDescent="0.2">
      <c r="A1549" s="13"/>
    </row>
    <row r="1550" spans="1:1" x14ac:dyDescent="0.2">
      <c r="A1550" s="13"/>
    </row>
    <row r="1551" spans="1:1" x14ac:dyDescent="0.2">
      <c r="A1551" s="13"/>
    </row>
    <row r="1552" spans="1:1" x14ac:dyDescent="0.2">
      <c r="A1552" s="13"/>
    </row>
    <row r="1553" spans="1:1" x14ac:dyDescent="0.2">
      <c r="A1553" s="13"/>
    </row>
    <row r="1554" spans="1:1" x14ac:dyDescent="0.2">
      <c r="A1554" s="13"/>
    </row>
    <row r="1555" spans="1:1" x14ac:dyDescent="0.2">
      <c r="A1555" s="13"/>
    </row>
    <row r="1556" spans="1:1" x14ac:dyDescent="0.2">
      <c r="A1556" s="13"/>
    </row>
    <row r="1557" spans="1:1" x14ac:dyDescent="0.2">
      <c r="A1557" s="13"/>
    </row>
    <row r="1558" spans="1:1" x14ac:dyDescent="0.2">
      <c r="A1558" s="13"/>
    </row>
    <row r="1559" spans="1:1" x14ac:dyDescent="0.2">
      <c r="A1559" s="13"/>
    </row>
    <row r="1560" spans="1:1" x14ac:dyDescent="0.2">
      <c r="A1560" s="13"/>
    </row>
    <row r="1561" spans="1:1" x14ac:dyDescent="0.2">
      <c r="A1561" s="13"/>
    </row>
    <row r="1562" spans="1:1" x14ac:dyDescent="0.2">
      <c r="A1562" s="13"/>
    </row>
    <row r="1563" spans="1:1" x14ac:dyDescent="0.2">
      <c r="A1563" s="13"/>
    </row>
    <row r="1564" spans="1:1" x14ac:dyDescent="0.2">
      <c r="A1564" s="13"/>
    </row>
    <row r="1565" spans="1:1" x14ac:dyDescent="0.2">
      <c r="A1565" s="13"/>
    </row>
    <row r="1566" spans="1:1" x14ac:dyDescent="0.2">
      <c r="A1566" s="13"/>
    </row>
    <row r="1567" spans="1:1" x14ac:dyDescent="0.2">
      <c r="A1567" s="13"/>
    </row>
    <row r="1568" spans="1:1" x14ac:dyDescent="0.2">
      <c r="A1568" s="13"/>
    </row>
    <row r="1569" spans="1:1" x14ac:dyDescent="0.2">
      <c r="A1569" s="13"/>
    </row>
    <row r="1570" spans="1:1" x14ac:dyDescent="0.2">
      <c r="A1570" s="13"/>
    </row>
    <row r="1571" spans="1:1" x14ac:dyDescent="0.2">
      <c r="A1571" s="13"/>
    </row>
    <row r="1572" spans="1:1" x14ac:dyDescent="0.2">
      <c r="A1572" s="13"/>
    </row>
    <row r="1573" spans="1:1" x14ac:dyDescent="0.2">
      <c r="A1573" s="13"/>
    </row>
    <row r="1574" spans="1:1" x14ac:dyDescent="0.2">
      <c r="A1574" s="13"/>
    </row>
    <row r="1575" spans="1:1" x14ac:dyDescent="0.2">
      <c r="A1575" s="13"/>
    </row>
    <row r="1576" spans="1:1" x14ac:dyDescent="0.2">
      <c r="A1576" s="13"/>
    </row>
    <row r="1577" spans="1:1" x14ac:dyDescent="0.2">
      <c r="A1577" s="13"/>
    </row>
    <row r="1578" spans="1:1" x14ac:dyDescent="0.2">
      <c r="A1578" s="13"/>
    </row>
    <row r="1579" spans="1:1" x14ac:dyDescent="0.2">
      <c r="A1579" s="13"/>
    </row>
    <row r="1580" spans="1:1" x14ac:dyDescent="0.2">
      <c r="A1580" s="13"/>
    </row>
    <row r="1581" spans="1:1" x14ac:dyDescent="0.2">
      <c r="A1581" s="13"/>
    </row>
    <row r="1582" spans="1:1" x14ac:dyDescent="0.2">
      <c r="A1582" s="13"/>
    </row>
    <row r="1583" spans="1:1" x14ac:dyDescent="0.2">
      <c r="A1583" s="13"/>
    </row>
    <row r="1584" spans="1:1" x14ac:dyDescent="0.2">
      <c r="A1584" s="13"/>
    </row>
    <row r="1585" spans="1:1" x14ac:dyDescent="0.2">
      <c r="A1585" s="13"/>
    </row>
    <row r="1586" spans="1:1" x14ac:dyDescent="0.2">
      <c r="A1586" s="13"/>
    </row>
    <row r="1587" spans="1:1" x14ac:dyDescent="0.2">
      <c r="A1587" s="13"/>
    </row>
    <row r="1588" spans="1:1" x14ac:dyDescent="0.2">
      <c r="A1588" s="13"/>
    </row>
    <row r="1589" spans="1:1" x14ac:dyDescent="0.2">
      <c r="A1589" s="13"/>
    </row>
    <row r="1590" spans="1:1" x14ac:dyDescent="0.2">
      <c r="A1590" s="13"/>
    </row>
    <row r="1591" spans="1:1" x14ac:dyDescent="0.2">
      <c r="A1591" s="13"/>
    </row>
    <row r="1592" spans="1:1" x14ac:dyDescent="0.2">
      <c r="A1592" s="13"/>
    </row>
    <row r="1593" spans="1:1" x14ac:dyDescent="0.2">
      <c r="A1593" s="13"/>
    </row>
    <row r="1594" spans="1:1" x14ac:dyDescent="0.2">
      <c r="A1594" s="13"/>
    </row>
    <row r="1595" spans="1:1" x14ac:dyDescent="0.2">
      <c r="A1595" s="13"/>
    </row>
    <row r="1596" spans="1:1" x14ac:dyDescent="0.2">
      <c r="A1596" s="13"/>
    </row>
    <row r="1597" spans="1:1" x14ac:dyDescent="0.2">
      <c r="A1597" s="13"/>
    </row>
    <row r="1598" spans="1:1" x14ac:dyDescent="0.2">
      <c r="A1598" s="13"/>
    </row>
    <row r="1599" spans="1:1" x14ac:dyDescent="0.2">
      <c r="A1599" s="13"/>
    </row>
    <row r="1600" spans="1:1" x14ac:dyDescent="0.2">
      <c r="A1600" s="13"/>
    </row>
    <row r="1601" spans="1:1" x14ac:dyDescent="0.2">
      <c r="A1601" s="13"/>
    </row>
    <row r="1602" spans="1:1" x14ac:dyDescent="0.2">
      <c r="A1602" s="13"/>
    </row>
    <row r="1603" spans="1:1" x14ac:dyDescent="0.2">
      <c r="A1603" s="13"/>
    </row>
    <row r="1604" spans="1:1" x14ac:dyDescent="0.2">
      <c r="A1604" s="13"/>
    </row>
    <row r="1605" spans="1:1" x14ac:dyDescent="0.2">
      <c r="A1605" s="13"/>
    </row>
    <row r="1606" spans="1:1" x14ac:dyDescent="0.2">
      <c r="A1606" s="13"/>
    </row>
    <row r="1607" spans="1:1" x14ac:dyDescent="0.2">
      <c r="A1607" s="13"/>
    </row>
    <row r="1608" spans="1:1" x14ac:dyDescent="0.2">
      <c r="A1608" s="13"/>
    </row>
    <row r="1609" spans="1:1" x14ac:dyDescent="0.2">
      <c r="A1609" s="13"/>
    </row>
    <row r="1610" spans="1:1" x14ac:dyDescent="0.2">
      <c r="A1610" s="13"/>
    </row>
    <row r="1611" spans="1:1" x14ac:dyDescent="0.2">
      <c r="A1611" s="13"/>
    </row>
    <row r="1612" spans="1:1" x14ac:dyDescent="0.2">
      <c r="A1612" s="13"/>
    </row>
    <row r="1613" spans="1:1" x14ac:dyDescent="0.2">
      <c r="A1613" s="13"/>
    </row>
    <row r="1614" spans="1:1" x14ac:dyDescent="0.2">
      <c r="A1614" s="13"/>
    </row>
    <row r="1615" spans="1:1" x14ac:dyDescent="0.2">
      <c r="A1615" s="13"/>
    </row>
    <row r="1616" spans="1:1" x14ac:dyDescent="0.2">
      <c r="A1616" s="13"/>
    </row>
    <row r="1617" spans="1:1" x14ac:dyDescent="0.2">
      <c r="A1617" s="13"/>
    </row>
    <row r="1618" spans="1:1" x14ac:dyDescent="0.2">
      <c r="A1618" s="13"/>
    </row>
    <row r="1619" spans="1:1" x14ac:dyDescent="0.2">
      <c r="A1619" s="13"/>
    </row>
    <row r="1620" spans="1:1" x14ac:dyDescent="0.2">
      <c r="A1620" s="13"/>
    </row>
    <row r="1621" spans="1:1" x14ac:dyDescent="0.2">
      <c r="A1621" s="13"/>
    </row>
    <row r="1622" spans="1:1" x14ac:dyDescent="0.2">
      <c r="A1622" s="13"/>
    </row>
    <row r="1623" spans="1:1" x14ac:dyDescent="0.2">
      <c r="A1623" s="13"/>
    </row>
    <row r="1624" spans="1:1" x14ac:dyDescent="0.2">
      <c r="A1624" s="13"/>
    </row>
    <row r="1625" spans="1:1" x14ac:dyDescent="0.2">
      <c r="A1625" s="13"/>
    </row>
    <row r="1626" spans="1:1" x14ac:dyDescent="0.2">
      <c r="A1626" s="13"/>
    </row>
    <row r="1627" spans="1:1" x14ac:dyDescent="0.2">
      <c r="A1627" s="13"/>
    </row>
    <row r="1628" spans="1:1" x14ac:dyDescent="0.2">
      <c r="A1628" s="13"/>
    </row>
    <row r="1629" spans="1:1" x14ac:dyDescent="0.2">
      <c r="A1629" s="13"/>
    </row>
    <row r="1630" spans="1:1" x14ac:dyDescent="0.2">
      <c r="A1630" s="13"/>
    </row>
    <row r="1631" spans="1:1" x14ac:dyDescent="0.2">
      <c r="A1631" s="13"/>
    </row>
    <row r="1632" spans="1:1" x14ac:dyDescent="0.2">
      <c r="A1632" s="13"/>
    </row>
    <row r="1633" spans="1:1" x14ac:dyDescent="0.2">
      <c r="A1633" s="13"/>
    </row>
    <row r="1634" spans="1:1" x14ac:dyDescent="0.2">
      <c r="A1634" s="13"/>
    </row>
    <row r="1635" spans="1:1" x14ac:dyDescent="0.2">
      <c r="A1635" s="13"/>
    </row>
    <row r="1636" spans="1:1" x14ac:dyDescent="0.2">
      <c r="A1636" s="13"/>
    </row>
    <row r="1637" spans="1:1" x14ac:dyDescent="0.2">
      <c r="A1637" s="13"/>
    </row>
    <row r="1638" spans="1:1" x14ac:dyDescent="0.2">
      <c r="A1638" s="13"/>
    </row>
    <row r="1639" spans="1:1" x14ac:dyDescent="0.2">
      <c r="A1639" s="13"/>
    </row>
    <row r="1640" spans="1:1" x14ac:dyDescent="0.2">
      <c r="A1640" s="13"/>
    </row>
    <row r="1641" spans="1:1" x14ac:dyDescent="0.2">
      <c r="A1641" s="13"/>
    </row>
    <row r="1642" spans="1:1" x14ac:dyDescent="0.2">
      <c r="A1642" s="13"/>
    </row>
    <row r="1643" spans="1:1" x14ac:dyDescent="0.2">
      <c r="A1643" s="13"/>
    </row>
    <row r="1644" spans="1:1" x14ac:dyDescent="0.2">
      <c r="A1644" s="13"/>
    </row>
    <row r="1645" spans="1:1" x14ac:dyDescent="0.2">
      <c r="A1645" s="13"/>
    </row>
    <row r="1646" spans="1:1" x14ac:dyDescent="0.2">
      <c r="A1646" s="13"/>
    </row>
    <row r="1647" spans="1:1" x14ac:dyDescent="0.2">
      <c r="A1647" s="13"/>
    </row>
    <row r="1648" spans="1:1" x14ac:dyDescent="0.2">
      <c r="A1648" s="13"/>
    </row>
    <row r="1649" spans="1:1" x14ac:dyDescent="0.2">
      <c r="A1649" s="13"/>
    </row>
    <row r="1650" spans="1:1" x14ac:dyDescent="0.2">
      <c r="A1650" s="13"/>
    </row>
    <row r="1651" spans="1:1" x14ac:dyDescent="0.2">
      <c r="A1651" s="13"/>
    </row>
    <row r="1652" spans="1:1" x14ac:dyDescent="0.2">
      <c r="A1652" s="13"/>
    </row>
    <row r="1653" spans="1:1" x14ac:dyDescent="0.2">
      <c r="A1653" s="13"/>
    </row>
    <row r="1654" spans="1:1" x14ac:dyDescent="0.2">
      <c r="A1654" s="13"/>
    </row>
    <row r="1655" spans="1:1" x14ac:dyDescent="0.2">
      <c r="A1655" s="13"/>
    </row>
    <row r="1656" spans="1:1" x14ac:dyDescent="0.2">
      <c r="A1656" s="13"/>
    </row>
    <row r="1657" spans="1:1" x14ac:dyDescent="0.2">
      <c r="A1657" s="13"/>
    </row>
    <row r="1658" spans="1:1" x14ac:dyDescent="0.2">
      <c r="A1658" s="13"/>
    </row>
    <row r="1659" spans="1:1" x14ac:dyDescent="0.2">
      <c r="A1659" s="13"/>
    </row>
    <row r="1660" spans="1:1" x14ac:dyDescent="0.2">
      <c r="A1660" s="13"/>
    </row>
    <row r="1661" spans="1:1" x14ac:dyDescent="0.2">
      <c r="A1661" s="13"/>
    </row>
    <row r="1662" spans="1:1" x14ac:dyDescent="0.2">
      <c r="A1662" s="13"/>
    </row>
    <row r="1663" spans="1:1" x14ac:dyDescent="0.2">
      <c r="A1663" s="13"/>
    </row>
    <row r="1664" spans="1:1" x14ac:dyDescent="0.2">
      <c r="A1664" s="13"/>
    </row>
    <row r="1665" spans="1:1" x14ac:dyDescent="0.2">
      <c r="A1665" s="13"/>
    </row>
    <row r="1666" spans="1:1" x14ac:dyDescent="0.2">
      <c r="A1666" s="13"/>
    </row>
    <row r="1667" spans="1:1" x14ac:dyDescent="0.2">
      <c r="A1667" s="13"/>
    </row>
    <row r="1668" spans="1:1" x14ac:dyDescent="0.2">
      <c r="A1668" s="13"/>
    </row>
    <row r="1669" spans="1:1" x14ac:dyDescent="0.2">
      <c r="A1669" s="13"/>
    </row>
    <row r="1670" spans="1:1" x14ac:dyDescent="0.2">
      <c r="A1670" s="13"/>
    </row>
    <row r="1671" spans="1:1" x14ac:dyDescent="0.2">
      <c r="A1671" s="13"/>
    </row>
    <row r="1672" spans="1:1" x14ac:dyDescent="0.2">
      <c r="A1672" s="13"/>
    </row>
    <row r="1673" spans="1:1" x14ac:dyDescent="0.2">
      <c r="A1673" s="13"/>
    </row>
    <row r="1674" spans="1:1" x14ac:dyDescent="0.2">
      <c r="A1674" s="13"/>
    </row>
    <row r="1675" spans="1:1" x14ac:dyDescent="0.2">
      <c r="A1675" s="13"/>
    </row>
    <row r="1676" spans="1:1" x14ac:dyDescent="0.2">
      <c r="A1676" s="13"/>
    </row>
    <row r="1677" spans="1:1" x14ac:dyDescent="0.2">
      <c r="A1677" s="13"/>
    </row>
    <row r="1678" spans="1:1" x14ac:dyDescent="0.2">
      <c r="A1678" s="13"/>
    </row>
    <row r="1679" spans="1:1" x14ac:dyDescent="0.2">
      <c r="A1679" s="13"/>
    </row>
    <row r="1680" spans="1:1" x14ac:dyDescent="0.2">
      <c r="A1680" s="13"/>
    </row>
    <row r="1681" spans="1:1" x14ac:dyDescent="0.2">
      <c r="A1681" s="13"/>
    </row>
    <row r="1682" spans="1:1" x14ac:dyDescent="0.2">
      <c r="A1682" s="13"/>
    </row>
    <row r="1683" spans="1:1" x14ac:dyDescent="0.2">
      <c r="A1683" s="13"/>
    </row>
    <row r="1684" spans="1:1" x14ac:dyDescent="0.2">
      <c r="A1684" s="13"/>
    </row>
    <row r="1685" spans="1:1" x14ac:dyDescent="0.2">
      <c r="A1685" s="13"/>
    </row>
    <row r="1686" spans="1:1" x14ac:dyDescent="0.2">
      <c r="A1686" s="13"/>
    </row>
    <row r="1687" spans="1:1" x14ac:dyDescent="0.2">
      <c r="A1687" s="13"/>
    </row>
    <row r="1688" spans="1:1" x14ac:dyDescent="0.2">
      <c r="A1688" s="13"/>
    </row>
    <row r="1689" spans="1:1" x14ac:dyDescent="0.2">
      <c r="A1689" s="13"/>
    </row>
    <row r="1690" spans="1:1" x14ac:dyDescent="0.2">
      <c r="A1690" s="13"/>
    </row>
    <row r="1691" spans="1:1" x14ac:dyDescent="0.2">
      <c r="A1691" s="13"/>
    </row>
    <row r="1692" spans="1:1" x14ac:dyDescent="0.2">
      <c r="A1692" s="13"/>
    </row>
    <row r="1693" spans="1:1" x14ac:dyDescent="0.2">
      <c r="A1693" s="13"/>
    </row>
    <row r="1694" spans="1:1" x14ac:dyDescent="0.2">
      <c r="A1694" s="13"/>
    </row>
    <row r="1695" spans="1:1" x14ac:dyDescent="0.2">
      <c r="A1695" s="13"/>
    </row>
    <row r="1696" spans="1:1" x14ac:dyDescent="0.2">
      <c r="A1696" s="13"/>
    </row>
    <row r="1697" spans="1:1" x14ac:dyDescent="0.2">
      <c r="A1697" s="13"/>
    </row>
    <row r="1698" spans="1:1" x14ac:dyDescent="0.2">
      <c r="A1698" s="13"/>
    </row>
    <row r="1699" spans="1:1" x14ac:dyDescent="0.2">
      <c r="A1699" s="13"/>
    </row>
    <row r="1700" spans="1:1" x14ac:dyDescent="0.2">
      <c r="A1700" s="13"/>
    </row>
    <row r="1701" spans="1:1" x14ac:dyDescent="0.2">
      <c r="A1701" s="13"/>
    </row>
    <row r="1702" spans="1:1" x14ac:dyDescent="0.2">
      <c r="A1702" s="13"/>
    </row>
    <row r="1703" spans="1:1" x14ac:dyDescent="0.2">
      <c r="A1703" s="13"/>
    </row>
    <row r="1704" spans="1:1" x14ac:dyDescent="0.2">
      <c r="A1704" s="13"/>
    </row>
    <row r="1705" spans="1:1" x14ac:dyDescent="0.2">
      <c r="A1705" s="13"/>
    </row>
    <row r="1706" spans="1:1" x14ac:dyDescent="0.2">
      <c r="A1706" s="13"/>
    </row>
    <row r="1707" spans="1:1" x14ac:dyDescent="0.2">
      <c r="A1707" s="13"/>
    </row>
    <row r="1708" spans="1:1" x14ac:dyDescent="0.2">
      <c r="A1708" s="13"/>
    </row>
    <row r="1709" spans="1:1" x14ac:dyDescent="0.2">
      <c r="A1709" s="13"/>
    </row>
    <row r="1710" spans="1:1" x14ac:dyDescent="0.2">
      <c r="A1710" s="13"/>
    </row>
    <row r="1711" spans="1:1" x14ac:dyDescent="0.2">
      <c r="A1711" s="13"/>
    </row>
    <row r="1712" spans="1:1" x14ac:dyDescent="0.2">
      <c r="A1712" s="13"/>
    </row>
    <row r="1713" spans="1:1" x14ac:dyDescent="0.2">
      <c r="A1713" s="13"/>
    </row>
    <row r="1714" spans="1:1" x14ac:dyDescent="0.2">
      <c r="A1714" s="13"/>
    </row>
    <row r="1715" spans="1:1" x14ac:dyDescent="0.2">
      <c r="A1715" s="13"/>
    </row>
    <row r="1716" spans="1:1" x14ac:dyDescent="0.2">
      <c r="A1716" s="13"/>
    </row>
    <row r="1717" spans="1:1" x14ac:dyDescent="0.2">
      <c r="A1717" s="13"/>
    </row>
    <row r="1718" spans="1:1" x14ac:dyDescent="0.2">
      <c r="A1718" s="13"/>
    </row>
    <row r="1719" spans="1:1" x14ac:dyDescent="0.2">
      <c r="A1719" s="13"/>
    </row>
    <row r="1720" spans="1:1" x14ac:dyDescent="0.2">
      <c r="A1720" s="13"/>
    </row>
    <row r="1721" spans="1:1" x14ac:dyDescent="0.2">
      <c r="A1721" s="13"/>
    </row>
    <row r="1722" spans="1:1" x14ac:dyDescent="0.2">
      <c r="A1722" s="13"/>
    </row>
    <row r="1723" spans="1:1" x14ac:dyDescent="0.2">
      <c r="A1723" s="13"/>
    </row>
    <row r="1724" spans="1:1" x14ac:dyDescent="0.2">
      <c r="A1724" s="13"/>
    </row>
    <row r="1725" spans="1:1" x14ac:dyDescent="0.2">
      <c r="A1725" s="13"/>
    </row>
    <row r="1726" spans="1:1" x14ac:dyDescent="0.2">
      <c r="A1726" s="13"/>
    </row>
    <row r="1727" spans="1:1" x14ac:dyDescent="0.2">
      <c r="A1727" s="13"/>
    </row>
    <row r="1728" spans="1:1" x14ac:dyDescent="0.2">
      <c r="A1728" s="13"/>
    </row>
    <row r="1729" spans="1:1" x14ac:dyDescent="0.2">
      <c r="A1729" s="13"/>
    </row>
    <row r="1730" spans="1:1" x14ac:dyDescent="0.2">
      <c r="A1730" s="13"/>
    </row>
    <row r="1731" spans="1:1" x14ac:dyDescent="0.2">
      <c r="A1731" s="13"/>
    </row>
    <row r="1732" spans="1:1" x14ac:dyDescent="0.2">
      <c r="A1732" s="13"/>
    </row>
    <row r="1733" spans="1:1" x14ac:dyDescent="0.2">
      <c r="A1733" s="13"/>
    </row>
    <row r="1734" spans="1:1" x14ac:dyDescent="0.2">
      <c r="A1734" s="13"/>
    </row>
    <row r="1735" spans="1:1" x14ac:dyDescent="0.2">
      <c r="A1735" s="13"/>
    </row>
    <row r="1736" spans="1:1" x14ac:dyDescent="0.2">
      <c r="A1736" s="13"/>
    </row>
    <row r="1737" spans="1:1" x14ac:dyDescent="0.2">
      <c r="A1737" s="13"/>
    </row>
    <row r="1738" spans="1:1" x14ac:dyDescent="0.2">
      <c r="A1738" s="13"/>
    </row>
    <row r="1739" spans="1:1" x14ac:dyDescent="0.2">
      <c r="A1739" s="13"/>
    </row>
    <row r="1740" spans="1:1" x14ac:dyDescent="0.2">
      <c r="A1740" s="13"/>
    </row>
    <row r="1741" spans="1:1" x14ac:dyDescent="0.2">
      <c r="A1741" s="13"/>
    </row>
    <row r="1742" spans="1:1" x14ac:dyDescent="0.2">
      <c r="A1742" s="13"/>
    </row>
    <row r="1743" spans="1:1" x14ac:dyDescent="0.2">
      <c r="A1743" s="13"/>
    </row>
    <row r="1744" spans="1:1" x14ac:dyDescent="0.2">
      <c r="A1744" s="13"/>
    </row>
    <row r="1745" spans="1:1" x14ac:dyDescent="0.2">
      <c r="A1745" s="13"/>
    </row>
    <row r="1746" spans="1:1" x14ac:dyDescent="0.2">
      <c r="A1746" s="13"/>
    </row>
    <row r="1747" spans="1:1" x14ac:dyDescent="0.2">
      <c r="A1747" s="13"/>
    </row>
    <row r="1748" spans="1:1" x14ac:dyDescent="0.2">
      <c r="A1748" s="13"/>
    </row>
    <row r="1749" spans="1:1" x14ac:dyDescent="0.2">
      <c r="A1749" s="13"/>
    </row>
    <row r="1750" spans="1:1" x14ac:dyDescent="0.2">
      <c r="A1750" s="13"/>
    </row>
    <row r="1751" spans="1:1" x14ac:dyDescent="0.2">
      <c r="A1751" s="13"/>
    </row>
    <row r="1752" spans="1:1" x14ac:dyDescent="0.2">
      <c r="A1752" s="13"/>
    </row>
    <row r="1753" spans="1:1" x14ac:dyDescent="0.2">
      <c r="A1753" s="13"/>
    </row>
    <row r="1754" spans="1:1" x14ac:dyDescent="0.2">
      <c r="A1754" s="13"/>
    </row>
    <row r="1755" spans="1:1" x14ac:dyDescent="0.2">
      <c r="A1755" s="13"/>
    </row>
    <row r="1756" spans="1:1" x14ac:dyDescent="0.2">
      <c r="A1756" s="13"/>
    </row>
    <row r="1757" spans="1:1" x14ac:dyDescent="0.2">
      <c r="A1757" s="13"/>
    </row>
    <row r="1758" spans="1:1" x14ac:dyDescent="0.2">
      <c r="A1758" s="13"/>
    </row>
    <row r="1759" spans="1:1" x14ac:dyDescent="0.2">
      <c r="A1759" s="13"/>
    </row>
    <row r="1760" spans="1:1" x14ac:dyDescent="0.2">
      <c r="A1760" s="13"/>
    </row>
    <row r="1761" spans="1:1" x14ac:dyDescent="0.2">
      <c r="A1761" s="13"/>
    </row>
    <row r="1762" spans="1:1" x14ac:dyDescent="0.2">
      <c r="A1762" s="13"/>
    </row>
    <row r="1763" spans="1:1" x14ac:dyDescent="0.2">
      <c r="A1763" s="13"/>
    </row>
    <row r="1764" spans="1:1" x14ac:dyDescent="0.2">
      <c r="A1764" s="13"/>
    </row>
    <row r="1765" spans="1:1" x14ac:dyDescent="0.2">
      <c r="A1765" s="13"/>
    </row>
    <row r="1766" spans="1:1" x14ac:dyDescent="0.2">
      <c r="A1766" s="13"/>
    </row>
    <row r="1767" spans="1:1" x14ac:dyDescent="0.2">
      <c r="A1767" s="13"/>
    </row>
    <row r="1768" spans="1:1" x14ac:dyDescent="0.2">
      <c r="A1768" s="13"/>
    </row>
    <row r="1769" spans="1:1" x14ac:dyDescent="0.2">
      <c r="A1769" s="13"/>
    </row>
    <row r="1770" spans="1:1" x14ac:dyDescent="0.2">
      <c r="A1770" s="13"/>
    </row>
    <row r="1771" spans="1:1" x14ac:dyDescent="0.2">
      <c r="A1771" s="13"/>
    </row>
    <row r="1772" spans="1:1" x14ac:dyDescent="0.2">
      <c r="A1772" s="13"/>
    </row>
    <row r="1773" spans="1:1" x14ac:dyDescent="0.2">
      <c r="A1773" s="13"/>
    </row>
    <row r="1774" spans="1:1" x14ac:dyDescent="0.2">
      <c r="A1774" s="13"/>
    </row>
    <row r="1775" spans="1:1" x14ac:dyDescent="0.2">
      <c r="A1775" s="13"/>
    </row>
    <row r="1776" spans="1:1" x14ac:dyDescent="0.2">
      <c r="A1776" s="13"/>
    </row>
    <row r="1777" spans="1:1" x14ac:dyDescent="0.2">
      <c r="A1777" s="13"/>
    </row>
    <row r="1778" spans="1:1" x14ac:dyDescent="0.2">
      <c r="A1778" s="13"/>
    </row>
    <row r="1779" spans="1:1" x14ac:dyDescent="0.2">
      <c r="A1779" s="13"/>
    </row>
    <row r="1780" spans="1:1" x14ac:dyDescent="0.2">
      <c r="A1780" s="13"/>
    </row>
    <row r="1781" spans="1:1" x14ac:dyDescent="0.2">
      <c r="A1781" s="13"/>
    </row>
    <row r="1782" spans="1:1" x14ac:dyDescent="0.2">
      <c r="A1782" s="13"/>
    </row>
    <row r="1783" spans="1:1" x14ac:dyDescent="0.2">
      <c r="A1783" s="13"/>
    </row>
    <row r="1784" spans="1:1" x14ac:dyDescent="0.2">
      <c r="A1784" s="13"/>
    </row>
    <row r="1785" spans="1:1" x14ac:dyDescent="0.2">
      <c r="A1785" s="13"/>
    </row>
    <row r="1786" spans="1:1" x14ac:dyDescent="0.2">
      <c r="A1786" s="13"/>
    </row>
    <row r="1787" spans="1:1" x14ac:dyDescent="0.2">
      <c r="A1787" s="13"/>
    </row>
    <row r="1788" spans="1:1" x14ac:dyDescent="0.2">
      <c r="A1788" s="13"/>
    </row>
    <row r="1789" spans="1:1" x14ac:dyDescent="0.2">
      <c r="A1789" s="13"/>
    </row>
    <row r="1790" spans="1:1" x14ac:dyDescent="0.2">
      <c r="A1790" s="13"/>
    </row>
    <row r="1791" spans="1:1" x14ac:dyDescent="0.2">
      <c r="A1791" s="13"/>
    </row>
    <row r="1792" spans="1:1" x14ac:dyDescent="0.2">
      <c r="A1792" s="13"/>
    </row>
    <row r="1793" spans="1:1" x14ac:dyDescent="0.2">
      <c r="A1793" s="13"/>
    </row>
    <row r="1794" spans="1:1" x14ac:dyDescent="0.2">
      <c r="A1794" s="13"/>
    </row>
    <row r="1795" spans="1:1" x14ac:dyDescent="0.2">
      <c r="A1795" s="13"/>
    </row>
    <row r="1796" spans="1:1" x14ac:dyDescent="0.2">
      <c r="A1796" s="13"/>
    </row>
    <row r="1797" spans="1:1" x14ac:dyDescent="0.2">
      <c r="A1797" s="13"/>
    </row>
    <row r="1798" spans="1:1" x14ac:dyDescent="0.2">
      <c r="A1798" s="13"/>
    </row>
    <row r="1799" spans="1:1" x14ac:dyDescent="0.2">
      <c r="A1799" s="13"/>
    </row>
    <row r="1800" spans="1:1" x14ac:dyDescent="0.2">
      <c r="A1800" s="13"/>
    </row>
    <row r="1801" spans="1:1" x14ac:dyDescent="0.2">
      <c r="A1801" s="13"/>
    </row>
    <row r="1802" spans="1:1" x14ac:dyDescent="0.2">
      <c r="A1802" s="13"/>
    </row>
    <row r="1803" spans="1:1" x14ac:dyDescent="0.2">
      <c r="A1803" s="13"/>
    </row>
    <row r="1804" spans="1:1" x14ac:dyDescent="0.2">
      <c r="A1804" s="13"/>
    </row>
    <row r="1805" spans="1:1" x14ac:dyDescent="0.2">
      <c r="A1805" s="13"/>
    </row>
    <row r="1806" spans="1:1" x14ac:dyDescent="0.2">
      <c r="A1806" s="13"/>
    </row>
    <row r="1807" spans="1:1" x14ac:dyDescent="0.2">
      <c r="A1807" s="13"/>
    </row>
    <row r="1808" spans="1:1" x14ac:dyDescent="0.2">
      <c r="A1808" s="13"/>
    </row>
    <row r="1809" spans="1:1" x14ac:dyDescent="0.2">
      <c r="A1809" s="13"/>
    </row>
    <row r="1810" spans="1:1" x14ac:dyDescent="0.2">
      <c r="A1810" s="13"/>
    </row>
    <row r="1811" spans="1:1" x14ac:dyDescent="0.2">
      <c r="A1811" s="13"/>
    </row>
    <row r="1812" spans="1:1" x14ac:dyDescent="0.2">
      <c r="A1812" s="13"/>
    </row>
    <row r="1813" spans="1:1" x14ac:dyDescent="0.2">
      <c r="A1813" s="13"/>
    </row>
    <row r="1814" spans="1:1" x14ac:dyDescent="0.2">
      <c r="A1814" s="13"/>
    </row>
    <row r="1815" spans="1:1" x14ac:dyDescent="0.2">
      <c r="A1815" s="13"/>
    </row>
    <row r="1816" spans="1:1" x14ac:dyDescent="0.2">
      <c r="A1816" s="13"/>
    </row>
    <row r="1817" spans="1:1" x14ac:dyDescent="0.2">
      <c r="A1817" s="13"/>
    </row>
    <row r="1818" spans="1:1" x14ac:dyDescent="0.2">
      <c r="A1818" s="13"/>
    </row>
    <row r="1819" spans="1:1" x14ac:dyDescent="0.2">
      <c r="A1819" s="13"/>
    </row>
    <row r="1820" spans="1:1" x14ac:dyDescent="0.2">
      <c r="A1820" s="13"/>
    </row>
    <row r="1821" spans="1:1" x14ac:dyDescent="0.2">
      <c r="A1821" s="13"/>
    </row>
    <row r="1822" spans="1:1" x14ac:dyDescent="0.2">
      <c r="A1822" s="13"/>
    </row>
    <row r="1823" spans="1:1" x14ac:dyDescent="0.2">
      <c r="A1823" s="13"/>
    </row>
    <row r="1824" spans="1:1" x14ac:dyDescent="0.2">
      <c r="A1824" s="13"/>
    </row>
    <row r="1825" spans="1:1" x14ac:dyDescent="0.2">
      <c r="A1825" s="13"/>
    </row>
    <row r="1826" spans="1:1" x14ac:dyDescent="0.2">
      <c r="A1826" s="13"/>
    </row>
    <row r="1827" spans="1:1" x14ac:dyDescent="0.2">
      <c r="A1827" s="13"/>
    </row>
    <row r="1828" spans="1:1" x14ac:dyDescent="0.2">
      <c r="A1828" s="13"/>
    </row>
    <row r="1829" spans="1:1" x14ac:dyDescent="0.2">
      <c r="A1829" s="13"/>
    </row>
    <row r="1830" spans="1:1" x14ac:dyDescent="0.2">
      <c r="A1830" s="13"/>
    </row>
    <row r="1831" spans="1:1" x14ac:dyDescent="0.2">
      <c r="A1831" s="13"/>
    </row>
    <row r="1832" spans="1:1" x14ac:dyDescent="0.2">
      <c r="A1832" s="13"/>
    </row>
    <row r="1833" spans="1:1" x14ac:dyDescent="0.2">
      <c r="A1833" s="13"/>
    </row>
    <row r="1834" spans="1:1" x14ac:dyDescent="0.2">
      <c r="A1834" s="13"/>
    </row>
    <row r="1835" spans="1:1" x14ac:dyDescent="0.2">
      <c r="A1835" s="13"/>
    </row>
    <row r="1836" spans="1:1" x14ac:dyDescent="0.2">
      <c r="A1836" s="13"/>
    </row>
    <row r="1837" spans="1:1" x14ac:dyDescent="0.2">
      <c r="A1837" s="13"/>
    </row>
    <row r="1838" spans="1:1" x14ac:dyDescent="0.2">
      <c r="A1838" s="13"/>
    </row>
    <row r="1839" spans="1:1" x14ac:dyDescent="0.2">
      <c r="A1839" s="13"/>
    </row>
    <row r="1840" spans="1:1" x14ac:dyDescent="0.2">
      <c r="A1840" s="13"/>
    </row>
    <row r="1841" spans="1:1" x14ac:dyDescent="0.2">
      <c r="A1841" s="13"/>
    </row>
    <row r="1842" spans="1:1" x14ac:dyDescent="0.2">
      <c r="A1842" s="13"/>
    </row>
    <row r="1843" spans="1:1" x14ac:dyDescent="0.2">
      <c r="A1843" s="13"/>
    </row>
    <row r="1844" spans="1:1" x14ac:dyDescent="0.2">
      <c r="A1844" s="13"/>
    </row>
    <row r="1845" spans="1:1" x14ac:dyDescent="0.2">
      <c r="A1845" s="13"/>
    </row>
    <row r="1846" spans="1:1" x14ac:dyDescent="0.2">
      <c r="A1846" s="13"/>
    </row>
    <row r="1847" spans="1:1" x14ac:dyDescent="0.2">
      <c r="A1847" s="13"/>
    </row>
    <row r="1848" spans="1:1" x14ac:dyDescent="0.2">
      <c r="A1848" s="13"/>
    </row>
    <row r="1849" spans="1:1" x14ac:dyDescent="0.2">
      <c r="A1849" s="13"/>
    </row>
    <row r="1850" spans="1:1" x14ac:dyDescent="0.2">
      <c r="A1850" s="13"/>
    </row>
    <row r="1851" spans="1:1" x14ac:dyDescent="0.2">
      <c r="A1851" s="13"/>
    </row>
    <row r="1852" spans="1:1" x14ac:dyDescent="0.2">
      <c r="A1852" s="13"/>
    </row>
    <row r="1853" spans="1:1" x14ac:dyDescent="0.2">
      <c r="A1853" s="13"/>
    </row>
    <row r="1854" spans="1:1" x14ac:dyDescent="0.2">
      <c r="A1854" s="13"/>
    </row>
    <row r="1855" spans="1:1" x14ac:dyDescent="0.2">
      <c r="A1855" s="13"/>
    </row>
    <row r="1856" spans="1:1" x14ac:dyDescent="0.2">
      <c r="A1856" s="13"/>
    </row>
    <row r="1857" spans="1:1" x14ac:dyDescent="0.2">
      <c r="A1857" s="13"/>
    </row>
    <row r="1858" spans="1:1" x14ac:dyDescent="0.2">
      <c r="A1858" s="13"/>
    </row>
    <row r="1859" spans="1:1" x14ac:dyDescent="0.2">
      <c r="A1859" s="13"/>
    </row>
    <row r="1860" spans="1:1" x14ac:dyDescent="0.2">
      <c r="A1860" s="13"/>
    </row>
    <row r="1861" spans="1:1" x14ac:dyDescent="0.2">
      <c r="A1861" s="13"/>
    </row>
    <row r="1862" spans="1:1" x14ac:dyDescent="0.2">
      <c r="A1862" s="13"/>
    </row>
    <row r="1863" spans="1:1" x14ac:dyDescent="0.2">
      <c r="A1863" s="13"/>
    </row>
    <row r="1864" spans="1:1" x14ac:dyDescent="0.2">
      <c r="A1864" s="13"/>
    </row>
    <row r="1865" spans="1:1" x14ac:dyDescent="0.2">
      <c r="A1865" s="13"/>
    </row>
    <row r="1866" spans="1:1" x14ac:dyDescent="0.2">
      <c r="A1866" s="13"/>
    </row>
    <row r="1867" spans="1:1" x14ac:dyDescent="0.2">
      <c r="A1867" s="13"/>
    </row>
    <row r="1868" spans="1:1" x14ac:dyDescent="0.2">
      <c r="A1868" s="13"/>
    </row>
    <row r="1869" spans="1:1" x14ac:dyDescent="0.2">
      <c r="A1869" s="13"/>
    </row>
    <row r="1870" spans="1:1" x14ac:dyDescent="0.2">
      <c r="A1870" s="13"/>
    </row>
    <row r="1871" spans="1:1" x14ac:dyDescent="0.2">
      <c r="A1871" s="13"/>
    </row>
    <row r="1872" spans="1:1" x14ac:dyDescent="0.2">
      <c r="A1872" s="13"/>
    </row>
    <row r="1873" spans="1:1" x14ac:dyDescent="0.2">
      <c r="A1873" s="13"/>
    </row>
    <row r="1874" spans="1:1" x14ac:dyDescent="0.2">
      <c r="A1874" s="13"/>
    </row>
    <row r="1875" spans="1:1" x14ac:dyDescent="0.2">
      <c r="A1875" s="13"/>
    </row>
    <row r="1876" spans="1:1" x14ac:dyDescent="0.2">
      <c r="A1876" s="13"/>
    </row>
    <row r="1877" spans="1:1" x14ac:dyDescent="0.2">
      <c r="A1877" s="13"/>
    </row>
    <row r="1878" spans="1:1" x14ac:dyDescent="0.2">
      <c r="A1878" s="13"/>
    </row>
    <row r="1879" spans="1:1" x14ac:dyDescent="0.2">
      <c r="A1879" s="13"/>
    </row>
    <row r="1880" spans="1:1" x14ac:dyDescent="0.2">
      <c r="A1880" s="13"/>
    </row>
    <row r="1881" spans="1:1" x14ac:dyDescent="0.2">
      <c r="A1881" s="13"/>
    </row>
    <row r="1882" spans="1:1" x14ac:dyDescent="0.2">
      <c r="A1882" s="13"/>
    </row>
    <row r="1883" spans="1:1" x14ac:dyDescent="0.2">
      <c r="A1883" s="13"/>
    </row>
    <row r="1884" spans="1:1" x14ac:dyDescent="0.2">
      <c r="A1884" s="13"/>
    </row>
    <row r="1885" spans="1:1" x14ac:dyDescent="0.2">
      <c r="A1885" s="13"/>
    </row>
    <row r="1886" spans="1:1" x14ac:dyDescent="0.2">
      <c r="A1886" s="13"/>
    </row>
    <row r="1887" spans="1:1" x14ac:dyDescent="0.2">
      <c r="A1887" s="13"/>
    </row>
    <row r="1888" spans="1:1" x14ac:dyDescent="0.2">
      <c r="A1888" s="13"/>
    </row>
    <row r="1889" spans="1:1" x14ac:dyDescent="0.2">
      <c r="A1889" s="13"/>
    </row>
    <row r="1890" spans="1:1" x14ac:dyDescent="0.2">
      <c r="A1890" s="13"/>
    </row>
    <row r="1891" spans="1:1" x14ac:dyDescent="0.2">
      <c r="A1891" s="13"/>
    </row>
    <row r="1892" spans="1:1" x14ac:dyDescent="0.2">
      <c r="A1892" s="13"/>
    </row>
    <row r="1893" spans="1:1" x14ac:dyDescent="0.2">
      <c r="A1893" s="13"/>
    </row>
    <row r="1894" spans="1:1" x14ac:dyDescent="0.2">
      <c r="A1894" s="13"/>
    </row>
    <row r="1895" spans="1:1" x14ac:dyDescent="0.2">
      <c r="A1895" s="13"/>
    </row>
    <row r="1896" spans="1:1" x14ac:dyDescent="0.2">
      <c r="A1896" s="13"/>
    </row>
    <row r="1897" spans="1:1" x14ac:dyDescent="0.2">
      <c r="A1897" s="13"/>
    </row>
    <row r="1898" spans="1:1" x14ac:dyDescent="0.2">
      <c r="A1898" s="13"/>
    </row>
    <row r="1899" spans="1:1" x14ac:dyDescent="0.2">
      <c r="A1899" s="13"/>
    </row>
    <row r="1900" spans="1:1" x14ac:dyDescent="0.2">
      <c r="A1900" s="13"/>
    </row>
    <row r="1901" spans="1:1" x14ac:dyDescent="0.2">
      <c r="A1901" s="13"/>
    </row>
    <row r="1902" spans="1:1" x14ac:dyDescent="0.2">
      <c r="A1902" s="13"/>
    </row>
    <row r="1903" spans="1:1" x14ac:dyDescent="0.2">
      <c r="A1903" s="13"/>
    </row>
    <row r="1904" spans="1:1" x14ac:dyDescent="0.2">
      <c r="A1904" s="13"/>
    </row>
    <row r="1905" spans="1:1" x14ac:dyDescent="0.2">
      <c r="A1905" s="13"/>
    </row>
    <row r="1906" spans="1:1" x14ac:dyDescent="0.2">
      <c r="A1906" s="13"/>
    </row>
    <row r="1907" spans="1:1" x14ac:dyDescent="0.2">
      <c r="A1907" s="13"/>
    </row>
    <row r="1908" spans="1:1" x14ac:dyDescent="0.2">
      <c r="A1908" s="13"/>
    </row>
    <row r="1909" spans="1:1" x14ac:dyDescent="0.2">
      <c r="A1909" s="13"/>
    </row>
    <row r="1910" spans="1:1" x14ac:dyDescent="0.2">
      <c r="A1910" s="13"/>
    </row>
    <row r="1911" spans="1:1" x14ac:dyDescent="0.2">
      <c r="A1911" s="13"/>
    </row>
    <row r="1912" spans="1:1" x14ac:dyDescent="0.2">
      <c r="A1912" s="13"/>
    </row>
    <row r="1913" spans="1:1" x14ac:dyDescent="0.2">
      <c r="A1913" s="13"/>
    </row>
    <row r="1914" spans="1:1" x14ac:dyDescent="0.2">
      <c r="A1914" s="13"/>
    </row>
    <row r="1915" spans="1:1" x14ac:dyDescent="0.2">
      <c r="A1915" s="13"/>
    </row>
    <row r="1916" spans="1:1" x14ac:dyDescent="0.2">
      <c r="A1916" s="13"/>
    </row>
    <row r="1917" spans="1:1" x14ac:dyDescent="0.2">
      <c r="A1917" s="13"/>
    </row>
    <row r="1918" spans="1:1" x14ac:dyDescent="0.2">
      <c r="A1918" s="13"/>
    </row>
    <row r="1919" spans="1:1" x14ac:dyDescent="0.2">
      <c r="A1919" s="13"/>
    </row>
    <row r="1920" spans="1:1" x14ac:dyDescent="0.2">
      <c r="A1920" s="13"/>
    </row>
    <row r="1921" spans="1:1" x14ac:dyDescent="0.2">
      <c r="A1921" s="13"/>
    </row>
    <row r="1922" spans="1:1" x14ac:dyDescent="0.2">
      <c r="A1922" s="13"/>
    </row>
    <row r="1923" spans="1:1" x14ac:dyDescent="0.2">
      <c r="A1923" s="13"/>
    </row>
    <row r="1924" spans="1:1" x14ac:dyDescent="0.2">
      <c r="A1924" s="13"/>
    </row>
    <row r="1925" spans="1:1" x14ac:dyDescent="0.2">
      <c r="A1925" s="13"/>
    </row>
    <row r="1926" spans="1:1" x14ac:dyDescent="0.2">
      <c r="A1926" s="13"/>
    </row>
    <row r="1927" spans="1:1" x14ac:dyDescent="0.2">
      <c r="A1927" s="13"/>
    </row>
    <row r="1928" spans="1:1" x14ac:dyDescent="0.2">
      <c r="A1928" s="13"/>
    </row>
    <row r="1929" spans="1:1" x14ac:dyDescent="0.2">
      <c r="A1929" s="13"/>
    </row>
    <row r="1930" spans="1:1" x14ac:dyDescent="0.2">
      <c r="A1930" s="13"/>
    </row>
    <row r="1931" spans="1:1" x14ac:dyDescent="0.2">
      <c r="A1931" s="13"/>
    </row>
    <row r="1932" spans="1:1" x14ac:dyDescent="0.2">
      <c r="A1932" s="13"/>
    </row>
    <row r="1933" spans="1:1" x14ac:dyDescent="0.2">
      <c r="A1933" s="13"/>
    </row>
    <row r="1934" spans="1:1" x14ac:dyDescent="0.2">
      <c r="A1934" s="13"/>
    </row>
    <row r="1935" spans="1:1" x14ac:dyDescent="0.2">
      <c r="A1935" s="13"/>
    </row>
    <row r="1936" spans="1:1" x14ac:dyDescent="0.2">
      <c r="A1936" s="13"/>
    </row>
    <row r="1937" spans="1:1" x14ac:dyDescent="0.2">
      <c r="A1937" s="13"/>
    </row>
    <row r="1938" spans="1:1" x14ac:dyDescent="0.2">
      <c r="A1938" s="13"/>
    </row>
    <row r="1939" spans="1:1" x14ac:dyDescent="0.2">
      <c r="A1939" s="13"/>
    </row>
    <row r="1940" spans="1:1" x14ac:dyDescent="0.2">
      <c r="A1940" s="13"/>
    </row>
    <row r="1941" spans="1:1" x14ac:dyDescent="0.2">
      <c r="A1941" s="13"/>
    </row>
    <row r="1942" spans="1:1" x14ac:dyDescent="0.2">
      <c r="A1942" s="13"/>
    </row>
    <row r="1943" spans="1:1" x14ac:dyDescent="0.2">
      <c r="A1943" s="13"/>
    </row>
    <row r="1944" spans="1:1" x14ac:dyDescent="0.2">
      <c r="A1944" s="13"/>
    </row>
    <row r="1945" spans="1:1" x14ac:dyDescent="0.2">
      <c r="A1945" s="13"/>
    </row>
    <row r="1946" spans="1:1" x14ac:dyDescent="0.2">
      <c r="A1946" s="13"/>
    </row>
    <row r="1947" spans="1:1" x14ac:dyDescent="0.2">
      <c r="A1947" s="13"/>
    </row>
    <row r="1948" spans="1:1" x14ac:dyDescent="0.2">
      <c r="A1948" s="13"/>
    </row>
    <row r="1949" spans="1:1" x14ac:dyDescent="0.2">
      <c r="A1949" s="13"/>
    </row>
    <row r="1950" spans="1:1" x14ac:dyDescent="0.2">
      <c r="A1950" s="13"/>
    </row>
    <row r="1951" spans="1:1" x14ac:dyDescent="0.2">
      <c r="A1951" s="13"/>
    </row>
    <row r="1952" spans="1:1" x14ac:dyDescent="0.2">
      <c r="A1952" s="13"/>
    </row>
    <row r="1953" spans="1:1" x14ac:dyDescent="0.2">
      <c r="A1953" s="13"/>
    </row>
    <row r="1954" spans="1:1" x14ac:dyDescent="0.2">
      <c r="A1954" s="13"/>
    </row>
    <row r="1955" spans="1:1" x14ac:dyDescent="0.2">
      <c r="A1955" s="13"/>
    </row>
    <row r="1956" spans="1:1" x14ac:dyDescent="0.2">
      <c r="A1956" s="13"/>
    </row>
    <row r="1957" spans="1:1" x14ac:dyDescent="0.2">
      <c r="A1957" s="13"/>
    </row>
    <row r="1958" spans="1:1" x14ac:dyDescent="0.2">
      <c r="A1958" s="13"/>
    </row>
    <row r="1959" spans="1:1" x14ac:dyDescent="0.2">
      <c r="A1959" s="13"/>
    </row>
    <row r="1960" spans="1:1" x14ac:dyDescent="0.2">
      <c r="A1960" s="13"/>
    </row>
    <row r="1961" spans="1:1" x14ac:dyDescent="0.2">
      <c r="A1961" s="13"/>
    </row>
    <row r="1962" spans="1:1" x14ac:dyDescent="0.2">
      <c r="A1962" s="13"/>
    </row>
    <row r="1963" spans="1:1" x14ac:dyDescent="0.2">
      <c r="A1963" s="13"/>
    </row>
    <row r="1964" spans="1:1" x14ac:dyDescent="0.2">
      <c r="A1964" s="13"/>
    </row>
    <row r="1965" spans="1:1" x14ac:dyDescent="0.2">
      <c r="A1965" s="13"/>
    </row>
    <row r="1966" spans="1:1" x14ac:dyDescent="0.2">
      <c r="A1966" s="13"/>
    </row>
    <row r="1967" spans="1:1" x14ac:dyDescent="0.2">
      <c r="A1967" s="13"/>
    </row>
    <row r="1968" spans="1:1" x14ac:dyDescent="0.2">
      <c r="A1968" s="13"/>
    </row>
    <row r="1969" spans="1:1" x14ac:dyDescent="0.2">
      <c r="A1969" s="13"/>
    </row>
    <row r="1970" spans="1:1" x14ac:dyDescent="0.2">
      <c r="A1970" s="13"/>
    </row>
    <row r="1971" spans="1:1" x14ac:dyDescent="0.2">
      <c r="A1971" s="13"/>
    </row>
    <row r="1972" spans="1:1" x14ac:dyDescent="0.2">
      <c r="A1972" s="13"/>
    </row>
    <row r="1973" spans="1:1" x14ac:dyDescent="0.2">
      <c r="A1973" s="13"/>
    </row>
    <row r="1974" spans="1:1" x14ac:dyDescent="0.2">
      <c r="A1974" s="13"/>
    </row>
    <row r="1975" spans="1:1" x14ac:dyDescent="0.2">
      <c r="A1975" s="13"/>
    </row>
    <row r="1976" spans="1:1" x14ac:dyDescent="0.2">
      <c r="A1976" s="13"/>
    </row>
    <row r="1977" spans="1:1" x14ac:dyDescent="0.2">
      <c r="A1977" s="13"/>
    </row>
    <row r="1978" spans="1:1" x14ac:dyDescent="0.2">
      <c r="A1978" s="13"/>
    </row>
    <row r="1979" spans="1:1" x14ac:dyDescent="0.2">
      <c r="A1979" s="13"/>
    </row>
    <row r="1980" spans="1:1" x14ac:dyDescent="0.2">
      <c r="A1980" s="13"/>
    </row>
    <row r="1981" spans="1:1" x14ac:dyDescent="0.2">
      <c r="A1981" s="13"/>
    </row>
    <row r="1982" spans="1:1" x14ac:dyDescent="0.2">
      <c r="A1982" s="13"/>
    </row>
    <row r="1983" spans="1:1" x14ac:dyDescent="0.2">
      <c r="A1983" s="13"/>
    </row>
    <row r="1984" spans="1:1" x14ac:dyDescent="0.2">
      <c r="A1984" s="13"/>
    </row>
    <row r="1985" spans="1:1" x14ac:dyDescent="0.2">
      <c r="A1985" s="13"/>
    </row>
    <row r="1986" spans="1:1" x14ac:dyDescent="0.2">
      <c r="A1986" s="13"/>
    </row>
    <row r="1987" spans="1:1" x14ac:dyDescent="0.2">
      <c r="A1987" s="13"/>
    </row>
    <row r="1988" spans="1:1" x14ac:dyDescent="0.2">
      <c r="A1988" s="13"/>
    </row>
    <row r="1989" spans="1:1" x14ac:dyDescent="0.2">
      <c r="A1989" s="13"/>
    </row>
    <row r="1990" spans="1:1" x14ac:dyDescent="0.2">
      <c r="A1990" s="13"/>
    </row>
    <row r="1991" spans="1:1" x14ac:dyDescent="0.2">
      <c r="A1991" s="13"/>
    </row>
    <row r="1992" spans="1:1" x14ac:dyDescent="0.2">
      <c r="A1992" s="13"/>
    </row>
    <row r="1993" spans="1:1" x14ac:dyDescent="0.2">
      <c r="A1993" s="13"/>
    </row>
    <row r="1994" spans="1:1" x14ac:dyDescent="0.2">
      <c r="A1994" s="13"/>
    </row>
    <row r="1995" spans="1:1" x14ac:dyDescent="0.2">
      <c r="A1995" s="13"/>
    </row>
    <row r="1996" spans="1:1" x14ac:dyDescent="0.2">
      <c r="A1996" s="13"/>
    </row>
    <row r="1997" spans="1:1" x14ac:dyDescent="0.2">
      <c r="A1997" s="13"/>
    </row>
    <row r="1998" spans="1:1" x14ac:dyDescent="0.2">
      <c r="A1998" s="13"/>
    </row>
    <row r="1999" spans="1:1" x14ac:dyDescent="0.2">
      <c r="A1999" s="13"/>
    </row>
    <row r="2000" spans="1:1" x14ac:dyDescent="0.2">
      <c r="A2000" s="13"/>
    </row>
    <row r="2001" spans="1:1" x14ac:dyDescent="0.2">
      <c r="A2001" s="13"/>
    </row>
    <row r="2002" spans="1:1" x14ac:dyDescent="0.2">
      <c r="A2002" s="13"/>
    </row>
    <row r="2003" spans="1:1" x14ac:dyDescent="0.2">
      <c r="A2003" s="13"/>
    </row>
    <row r="2004" spans="1:1" x14ac:dyDescent="0.2">
      <c r="A2004" s="13"/>
    </row>
    <row r="2005" spans="1:1" x14ac:dyDescent="0.2">
      <c r="A2005" s="13"/>
    </row>
    <row r="2006" spans="1:1" x14ac:dyDescent="0.2">
      <c r="A2006" s="13"/>
    </row>
    <row r="2007" spans="1:1" x14ac:dyDescent="0.2">
      <c r="A2007" s="13"/>
    </row>
    <row r="2008" spans="1:1" x14ac:dyDescent="0.2">
      <c r="A2008" s="13"/>
    </row>
    <row r="2009" spans="1:1" x14ac:dyDescent="0.2">
      <c r="A2009" s="13"/>
    </row>
    <row r="2010" spans="1:1" x14ac:dyDescent="0.2">
      <c r="A2010" s="13"/>
    </row>
    <row r="2011" spans="1:1" x14ac:dyDescent="0.2">
      <c r="A2011" s="13"/>
    </row>
    <row r="2012" spans="1:1" x14ac:dyDescent="0.2">
      <c r="A2012" s="13"/>
    </row>
    <row r="2013" spans="1:1" x14ac:dyDescent="0.2">
      <c r="A2013" s="13"/>
    </row>
    <row r="2014" spans="1:1" x14ac:dyDescent="0.2">
      <c r="A2014" s="13"/>
    </row>
    <row r="2015" spans="1:1" x14ac:dyDescent="0.2">
      <c r="A2015" s="13"/>
    </row>
    <row r="2016" spans="1:1" x14ac:dyDescent="0.2">
      <c r="A2016" s="13"/>
    </row>
    <row r="2017" spans="1:1" x14ac:dyDescent="0.2">
      <c r="A2017" s="13"/>
    </row>
    <row r="2018" spans="1:1" x14ac:dyDescent="0.2">
      <c r="A2018" s="13"/>
    </row>
    <row r="2019" spans="1:1" x14ac:dyDescent="0.2">
      <c r="A2019" s="13"/>
    </row>
    <row r="2020" spans="1:1" x14ac:dyDescent="0.2">
      <c r="A2020" s="13"/>
    </row>
    <row r="2021" spans="1:1" x14ac:dyDescent="0.2">
      <c r="A2021" s="13"/>
    </row>
    <row r="2022" spans="1:1" x14ac:dyDescent="0.2">
      <c r="A2022" s="13"/>
    </row>
    <row r="2023" spans="1:1" x14ac:dyDescent="0.2">
      <c r="A2023" s="13"/>
    </row>
    <row r="2024" spans="1:1" x14ac:dyDescent="0.2">
      <c r="A2024" s="13"/>
    </row>
    <row r="2025" spans="1:1" x14ac:dyDescent="0.2">
      <c r="A2025" s="13"/>
    </row>
    <row r="2026" spans="1:1" x14ac:dyDescent="0.2">
      <c r="A2026" s="13"/>
    </row>
    <row r="2027" spans="1:1" x14ac:dyDescent="0.2">
      <c r="A2027" s="13"/>
    </row>
    <row r="2028" spans="1:1" x14ac:dyDescent="0.2">
      <c r="A2028" s="13"/>
    </row>
    <row r="2029" spans="1:1" x14ac:dyDescent="0.2">
      <c r="A2029" s="13"/>
    </row>
    <row r="2030" spans="1:1" x14ac:dyDescent="0.2">
      <c r="A2030" s="13"/>
    </row>
    <row r="2031" spans="1:1" x14ac:dyDescent="0.2">
      <c r="A2031" s="13"/>
    </row>
    <row r="2032" spans="1:1" x14ac:dyDescent="0.2">
      <c r="A2032" s="13"/>
    </row>
    <row r="2033" spans="1:1" x14ac:dyDescent="0.2">
      <c r="A2033" s="13"/>
    </row>
    <row r="2034" spans="1:1" x14ac:dyDescent="0.2">
      <c r="A2034" s="13"/>
    </row>
    <row r="2035" spans="1:1" x14ac:dyDescent="0.2">
      <c r="A2035" s="13"/>
    </row>
    <row r="2036" spans="1:1" x14ac:dyDescent="0.2">
      <c r="A2036" s="13"/>
    </row>
    <row r="2037" spans="1:1" x14ac:dyDescent="0.2">
      <c r="A2037" s="13"/>
    </row>
    <row r="2038" spans="1:1" x14ac:dyDescent="0.2">
      <c r="A2038" s="13"/>
    </row>
    <row r="2039" spans="1:1" x14ac:dyDescent="0.2">
      <c r="A2039" s="13"/>
    </row>
    <row r="2040" spans="1:1" x14ac:dyDescent="0.2">
      <c r="A2040" s="13"/>
    </row>
    <row r="2041" spans="1:1" x14ac:dyDescent="0.2">
      <c r="A2041" s="13"/>
    </row>
    <row r="2042" spans="1:1" x14ac:dyDescent="0.2">
      <c r="A2042" s="13"/>
    </row>
    <row r="2043" spans="1:1" x14ac:dyDescent="0.2">
      <c r="A2043" s="13"/>
    </row>
    <row r="2044" spans="1:1" x14ac:dyDescent="0.2">
      <c r="A2044" s="13"/>
    </row>
    <row r="2045" spans="1:1" x14ac:dyDescent="0.2">
      <c r="A2045" s="13"/>
    </row>
    <row r="2046" spans="1:1" x14ac:dyDescent="0.2">
      <c r="A2046" s="13"/>
    </row>
    <row r="2047" spans="1:1" x14ac:dyDescent="0.2">
      <c r="A2047" s="13"/>
    </row>
    <row r="2048" spans="1:1" x14ac:dyDescent="0.2">
      <c r="A2048" s="13"/>
    </row>
    <row r="2049" spans="1:1" x14ac:dyDescent="0.2">
      <c r="A2049" s="13"/>
    </row>
    <row r="2050" spans="1:1" x14ac:dyDescent="0.2">
      <c r="A2050" s="13"/>
    </row>
    <row r="2051" spans="1:1" x14ac:dyDescent="0.2">
      <c r="A2051" s="13"/>
    </row>
    <row r="2052" spans="1:1" x14ac:dyDescent="0.2">
      <c r="A2052" s="13"/>
    </row>
    <row r="2053" spans="1:1" x14ac:dyDescent="0.2">
      <c r="A2053" s="13"/>
    </row>
    <row r="2054" spans="1:1" x14ac:dyDescent="0.2">
      <c r="A2054" s="13"/>
    </row>
    <row r="2055" spans="1:1" x14ac:dyDescent="0.2">
      <c r="A2055" s="13"/>
    </row>
    <row r="2056" spans="1:1" x14ac:dyDescent="0.2">
      <c r="A2056" s="13"/>
    </row>
    <row r="2057" spans="1:1" x14ac:dyDescent="0.2">
      <c r="A2057" s="13"/>
    </row>
    <row r="2058" spans="1:1" x14ac:dyDescent="0.2">
      <c r="A2058" s="13"/>
    </row>
    <row r="2059" spans="1:1" x14ac:dyDescent="0.2">
      <c r="A2059" s="13"/>
    </row>
    <row r="2060" spans="1:1" x14ac:dyDescent="0.2">
      <c r="A2060" s="13"/>
    </row>
    <row r="2061" spans="1:1" x14ac:dyDescent="0.2">
      <c r="A2061" s="13"/>
    </row>
    <row r="2062" spans="1:1" x14ac:dyDescent="0.2">
      <c r="A2062" s="13"/>
    </row>
    <row r="2063" spans="1:1" x14ac:dyDescent="0.2">
      <c r="A2063" s="13"/>
    </row>
    <row r="2064" spans="1:1" x14ac:dyDescent="0.2">
      <c r="A2064" s="13"/>
    </row>
    <row r="2065" spans="1:1" x14ac:dyDescent="0.2">
      <c r="A2065" s="13"/>
    </row>
    <row r="2066" spans="1:1" x14ac:dyDescent="0.2">
      <c r="A2066" s="13"/>
    </row>
    <row r="2067" spans="1:1" x14ac:dyDescent="0.2">
      <c r="A2067" s="13"/>
    </row>
    <row r="2068" spans="1:1" x14ac:dyDescent="0.2">
      <c r="A2068" s="13"/>
    </row>
    <row r="2069" spans="1:1" x14ac:dyDescent="0.2">
      <c r="A2069" s="13"/>
    </row>
    <row r="2070" spans="1:1" x14ac:dyDescent="0.2">
      <c r="A2070" s="13"/>
    </row>
    <row r="2071" spans="1:1" x14ac:dyDescent="0.2">
      <c r="A2071" s="13"/>
    </row>
    <row r="2072" spans="1:1" x14ac:dyDescent="0.2">
      <c r="A2072" s="13"/>
    </row>
    <row r="2073" spans="1:1" x14ac:dyDescent="0.2">
      <c r="A2073" s="13"/>
    </row>
    <row r="2074" spans="1:1" x14ac:dyDescent="0.2">
      <c r="A2074" s="13"/>
    </row>
    <row r="2075" spans="1:1" x14ac:dyDescent="0.2">
      <c r="A2075" s="13"/>
    </row>
    <row r="2076" spans="1:1" x14ac:dyDescent="0.2">
      <c r="A2076" s="13"/>
    </row>
    <row r="2077" spans="1:1" x14ac:dyDescent="0.2">
      <c r="A2077" s="13"/>
    </row>
    <row r="2078" spans="1:1" x14ac:dyDescent="0.2">
      <c r="A2078" s="13"/>
    </row>
    <row r="2079" spans="1:1" x14ac:dyDescent="0.2">
      <c r="A2079" s="13"/>
    </row>
    <row r="2080" spans="1:1" x14ac:dyDescent="0.2">
      <c r="A2080" s="13"/>
    </row>
    <row r="2081" spans="1:1" x14ac:dyDescent="0.2">
      <c r="A2081" s="13"/>
    </row>
    <row r="2082" spans="1:1" x14ac:dyDescent="0.2">
      <c r="A2082" s="13"/>
    </row>
    <row r="2083" spans="1:1" x14ac:dyDescent="0.2">
      <c r="A2083" s="13"/>
    </row>
    <row r="2084" spans="1:1" x14ac:dyDescent="0.2">
      <c r="A2084" s="13"/>
    </row>
    <row r="2085" spans="1:1" x14ac:dyDescent="0.2">
      <c r="A2085" s="13"/>
    </row>
    <row r="2086" spans="1:1" x14ac:dyDescent="0.2">
      <c r="A2086" s="13"/>
    </row>
    <row r="2087" spans="1:1" x14ac:dyDescent="0.2">
      <c r="A2087" s="13"/>
    </row>
    <row r="2088" spans="1:1" x14ac:dyDescent="0.2">
      <c r="A2088" s="13"/>
    </row>
    <row r="2089" spans="1:1" x14ac:dyDescent="0.2">
      <c r="A2089" s="13"/>
    </row>
    <row r="2090" spans="1:1" x14ac:dyDescent="0.2">
      <c r="A2090" s="13"/>
    </row>
    <row r="2091" spans="1:1" x14ac:dyDescent="0.2">
      <c r="A2091" s="13"/>
    </row>
    <row r="2092" spans="1:1" x14ac:dyDescent="0.2">
      <c r="A2092" s="13"/>
    </row>
    <row r="2093" spans="1:1" x14ac:dyDescent="0.2">
      <c r="A2093" s="13"/>
    </row>
    <row r="2094" spans="1:1" x14ac:dyDescent="0.2">
      <c r="A2094" s="13"/>
    </row>
    <row r="2095" spans="1:1" x14ac:dyDescent="0.2">
      <c r="A2095" s="13"/>
    </row>
    <row r="2096" spans="1:1" x14ac:dyDescent="0.2">
      <c r="A2096" s="13"/>
    </row>
    <row r="2097" spans="1:1" x14ac:dyDescent="0.2">
      <c r="A2097" s="13"/>
    </row>
    <row r="2098" spans="1:1" x14ac:dyDescent="0.2">
      <c r="A2098" s="13"/>
    </row>
    <row r="2099" spans="1:1" x14ac:dyDescent="0.2">
      <c r="A2099" s="13"/>
    </row>
    <row r="2100" spans="1:1" x14ac:dyDescent="0.2">
      <c r="A2100" s="13"/>
    </row>
    <row r="2101" spans="1:1" x14ac:dyDescent="0.2">
      <c r="A2101" s="13"/>
    </row>
    <row r="2102" spans="1:1" x14ac:dyDescent="0.2">
      <c r="A2102" s="13"/>
    </row>
    <row r="2103" spans="1:1" x14ac:dyDescent="0.2">
      <c r="A2103" s="13"/>
    </row>
    <row r="2104" spans="1:1" x14ac:dyDescent="0.2">
      <c r="A2104" s="13"/>
    </row>
    <row r="2105" spans="1:1" x14ac:dyDescent="0.2">
      <c r="A2105" s="13"/>
    </row>
    <row r="2106" spans="1:1" x14ac:dyDescent="0.2">
      <c r="A2106" s="13"/>
    </row>
    <row r="2107" spans="1:1" x14ac:dyDescent="0.2">
      <c r="A2107" s="13"/>
    </row>
    <row r="2108" spans="1:1" x14ac:dyDescent="0.2">
      <c r="A2108" s="13"/>
    </row>
    <row r="2109" spans="1:1" x14ac:dyDescent="0.2">
      <c r="A2109" s="13"/>
    </row>
    <row r="2110" spans="1:1" x14ac:dyDescent="0.2">
      <c r="A2110" s="13"/>
    </row>
    <row r="2111" spans="1:1" x14ac:dyDescent="0.2">
      <c r="A2111" s="13"/>
    </row>
    <row r="2112" spans="1:1" x14ac:dyDescent="0.2">
      <c r="A2112" s="13"/>
    </row>
    <row r="2113" spans="1:1" x14ac:dyDescent="0.2">
      <c r="A2113" s="13"/>
    </row>
    <row r="2114" spans="1:1" x14ac:dyDescent="0.2">
      <c r="A2114" s="13"/>
    </row>
    <row r="2115" spans="1:1" x14ac:dyDescent="0.2">
      <c r="A2115" s="13"/>
    </row>
    <row r="2116" spans="1:1" x14ac:dyDescent="0.2">
      <c r="A2116" s="13"/>
    </row>
    <row r="2117" spans="1:1" x14ac:dyDescent="0.2">
      <c r="A2117" s="13"/>
    </row>
    <row r="2118" spans="1:1" x14ac:dyDescent="0.2">
      <c r="A2118" s="13"/>
    </row>
    <row r="2119" spans="1:1" x14ac:dyDescent="0.2">
      <c r="A2119" s="13"/>
    </row>
    <row r="2120" spans="1:1" x14ac:dyDescent="0.2">
      <c r="A2120" s="13"/>
    </row>
    <row r="2121" spans="1:1" x14ac:dyDescent="0.2">
      <c r="A2121" s="13"/>
    </row>
    <row r="2122" spans="1:1" x14ac:dyDescent="0.2">
      <c r="A2122" s="13"/>
    </row>
    <row r="2123" spans="1:1" x14ac:dyDescent="0.2">
      <c r="A2123" s="13"/>
    </row>
    <row r="2124" spans="1:1" x14ac:dyDescent="0.2">
      <c r="A2124" s="13"/>
    </row>
    <row r="2125" spans="1:1" x14ac:dyDescent="0.2">
      <c r="A2125" s="13"/>
    </row>
    <row r="2126" spans="1:1" x14ac:dyDescent="0.2">
      <c r="A2126" s="13"/>
    </row>
    <row r="2127" spans="1:1" x14ac:dyDescent="0.2">
      <c r="A2127" s="13"/>
    </row>
    <row r="2128" spans="1:1" x14ac:dyDescent="0.2">
      <c r="A2128" s="13"/>
    </row>
    <row r="2129" spans="1:1" x14ac:dyDescent="0.2">
      <c r="A2129" s="13"/>
    </row>
    <row r="2130" spans="1:1" x14ac:dyDescent="0.2">
      <c r="A2130" s="13"/>
    </row>
    <row r="2131" spans="1:1" x14ac:dyDescent="0.2">
      <c r="A2131" s="13"/>
    </row>
    <row r="2132" spans="1:1" x14ac:dyDescent="0.2">
      <c r="A2132" s="13"/>
    </row>
    <row r="2133" spans="1:1" x14ac:dyDescent="0.2">
      <c r="A2133" s="13"/>
    </row>
    <row r="2134" spans="1:1" x14ac:dyDescent="0.2">
      <c r="A2134" s="13"/>
    </row>
    <row r="2135" spans="1:1" x14ac:dyDescent="0.2">
      <c r="A2135" s="13"/>
    </row>
    <row r="2136" spans="1:1" x14ac:dyDescent="0.2">
      <c r="A2136" s="13"/>
    </row>
    <row r="2137" spans="1:1" x14ac:dyDescent="0.2">
      <c r="A2137" s="13"/>
    </row>
    <row r="2138" spans="1:1" x14ac:dyDescent="0.2">
      <c r="A2138" s="13"/>
    </row>
    <row r="2139" spans="1:1" x14ac:dyDescent="0.2">
      <c r="A2139" s="13"/>
    </row>
    <row r="2140" spans="1:1" x14ac:dyDescent="0.2">
      <c r="A2140" s="13"/>
    </row>
    <row r="2141" spans="1:1" x14ac:dyDescent="0.2">
      <c r="A2141" s="13"/>
    </row>
    <row r="2142" spans="1:1" x14ac:dyDescent="0.2">
      <c r="A2142" s="13"/>
    </row>
    <row r="2143" spans="1:1" x14ac:dyDescent="0.2">
      <c r="A2143" s="13"/>
    </row>
    <row r="2144" spans="1:1" x14ac:dyDescent="0.2">
      <c r="A2144" s="13"/>
    </row>
    <row r="2145" spans="1:1" x14ac:dyDescent="0.2">
      <c r="A2145" s="13"/>
    </row>
    <row r="2146" spans="1:1" x14ac:dyDescent="0.2">
      <c r="A2146" s="13"/>
    </row>
    <row r="2147" spans="1:1" x14ac:dyDescent="0.2">
      <c r="A2147" s="13"/>
    </row>
    <row r="2148" spans="1:1" x14ac:dyDescent="0.2">
      <c r="A2148" s="13"/>
    </row>
    <row r="2149" spans="1:1" x14ac:dyDescent="0.2">
      <c r="A2149" s="13"/>
    </row>
    <row r="2150" spans="1:1" x14ac:dyDescent="0.2">
      <c r="A2150" s="13"/>
    </row>
    <row r="2151" spans="1:1" x14ac:dyDescent="0.2">
      <c r="A2151" s="13"/>
    </row>
    <row r="2152" spans="1:1" x14ac:dyDescent="0.2">
      <c r="A2152" s="13"/>
    </row>
    <row r="2153" spans="1:1" x14ac:dyDescent="0.2">
      <c r="A2153" s="13"/>
    </row>
    <row r="2154" spans="1:1" x14ac:dyDescent="0.2">
      <c r="A2154" s="13"/>
    </row>
    <row r="2155" spans="1:1" x14ac:dyDescent="0.2">
      <c r="A2155" s="13"/>
    </row>
    <row r="2156" spans="1:1" x14ac:dyDescent="0.2">
      <c r="A2156" s="13"/>
    </row>
    <row r="2157" spans="1:1" x14ac:dyDescent="0.2">
      <c r="A2157" s="13"/>
    </row>
    <row r="2158" spans="1:1" x14ac:dyDescent="0.2">
      <c r="A2158" s="13"/>
    </row>
    <row r="2159" spans="1:1" x14ac:dyDescent="0.2">
      <c r="A2159" s="13"/>
    </row>
    <row r="2160" spans="1:1" x14ac:dyDescent="0.2">
      <c r="A2160" s="13"/>
    </row>
    <row r="2161" spans="1:1" x14ac:dyDescent="0.2">
      <c r="A2161" s="13"/>
    </row>
    <row r="2162" spans="1:1" x14ac:dyDescent="0.2">
      <c r="A2162" s="13"/>
    </row>
    <row r="2163" spans="1:1" x14ac:dyDescent="0.2">
      <c r="A2163" s="13"/>
    </row>
    <row r="2164" spans="1:1" x14ac:dyDescent="0.2">
      <c r="A2164" s="13"/>
    </row>
    <row r="2165" spans="1:1" x14ac:dyDescent="0.2">
      <c r="A2165" s="13"/>
    </row>
    <row r="2166" spans="1:1" x14ac:dyDescent="0.2">
      <c r="A2166" s="13"/>
    </row>
    <row r="2167" spans="1:1" x14ac:dyDescent="0.2">
      <c r="A2167" s="13"/>
    </row>
    <row r="2168" spans="1:1" x14ac:dyDescent="0.2">
      <c r="A2168" s="13"/>
    </row>
    <row r="2169" spans="1:1" x14ac:dyDescent="0.2">
      <c r="A2169" s="13"/>
    </row>
    <row r="2170" spans="1:1" x14ac:dyDescent="0.2">
      <c r="A2170" s="13"/>
    </row>
    <row r="2171" spans="1:1" x14ac:dyDescent="0.2">
      <c r="A2171" s="13"/>
    </row>
    <row r="2172" spans="1:1" x14ac:dyDescent="0.2">
      <c r="A2172" s="13"/>
    </row>
    <row r="2173" spans="1:1" x14ac:dyDescent="0.2">
      <c r="A2173" s="13"/>
    </row>
    <row r="2174" spans="1:1" x14ac:dyDescent="0.2">
      <c r="A2174" s="13"/>
    </row>
    <row r="2175" spans="1:1" x14ac:dyDescent="0.2">
      <c r="A2175" s="13"/>
    </row>
    <row r="2176" spans="1:1" x14ac:dyDescent="0.2">
      <c r="A2176" s="13"/>
    </row>
    <row r="2177" spans="1:1" x14ac:dyDescent="0.2">
      <c r="A2177" s="13"/>
    </row>
    <row r="2178" spans="1:1" x14ac:dyDescent="0.2">
      <c r="A2178" s="13"/>
    </row>
    <row r="2179" spans="1:1" x14ac:dyDescent="0.2">
      <c r="A2179" s="13"/>
    </row>
    <row r="2180" spans="1:1" x14ac:dyDescent="0.2">
      <c r="A2180" s="13"/>
    </row>
    <row r="2181" spans="1:1" x14ac:dyDescent="0.2">
      <c r="A2181" s="13"/>
    </row>
    <row r="2182" spans="1:1" x14ac:dyDescent="0.2">
      <c r="A2182" s="13"/>
    </row>
    <row r="2183" spans="1:1" x14ac:dyDescent="0.2">
      <c r="A2183" s="13"/>
    </row>
    <row r="2184" spans="1:1" x14ac:dyDescent="0.2">
      <c r="A2184" s="13"/>
    </row>
    <row r="2185" spans="1:1" x14ac:dyDescent="0.2">
      <c r="A2185" s="13"/>
    </row>
    <row r="2186" spans="1:1" x14ac:dyDescent="0.2">
      <c r="A2186" s="13"/>
    </row>
    <row r="2187" spans="1:1" x14ac:dyDescent="0.2">
      <c r="A2187" s="13"/>
    </row>
    <row r="2188" spans="1:1" x14ac:dyDescent="0.2">
      <c r="A2188" s="13"/>
    </row>
    <row r="2189" spans="1:1" x14ac:dyDescent="0.2">
      <c r="A2189" s="13"/>
    </row>
    <row r="2190" spans="1:1" x14ac:dyDescent="0.2">
      <c r="A2190" s="13"/>
    </row>
    <row r="2191" spans="1:1" x14ac:dyDescent="0.2">
      <c r="A2191" s="13"/>
    </row>
    <row r="2192" spans="1:1" x14ac:dyDescent="0.2">
      <c r="A2192" s="13"/>
    </row>
    <row r="2193" spans="1:1" x14ac:dyDescent="0.2">
      <c r="A2193" s="13"/>
    </row>
    <row r="2194" spans="1:1" x14ac:dyDescent="0.2">
      <c r="A2194" s="13"/>
    </row>
    <row r="2195" spans="1:1" x14ac:dyDescent="0.2">
      <c r="A2195" s="13"/>
    </row>
    <row r="2196" spans="1:1" x14ac:dyDescent="0.2">
      <c r="A2196" s="13"/>
    </row>
    <row r="2197" spans="1:1" x14ac:dyDescent="0.2">
      <c r="A2197" s="13"/>
    </row>
    <row r="2198" spans="1:1" x14ac:dyDescent="0.2">
      <c r="A2198" s="13"/>
    </row>
    <row r="2199" spans="1:1" x14ac:dyDescent="0.2">
      <c r="A2199" s="13"/>
    </row>
    <row r="2200" spans="1:1" x14ac:dyDescent="0.2">
      <c r="A2200" s="13"/>
    </row>
    <row r="2201" spans="1:1" x14ac:dyDescent="0.2">
      <c r="A2201" s="13"/>
    </row>
    <row r="2202" spans="1:1" x14ac:dyDescent="0.2">
      <c r="A2202" s="13"/>
    </row>
    <row r="2203" spans="1:1" x14ac:dyDescent="0.2">
      <c r="A2203" s="13"/>
    </row>
    <row r="2204" spans="1:1" x14ac:dyDescent="0.2">
      <c r="A2204" s="13"/>
    </row>
    <row r="2205" spans="1:1" x14ac:dyDescent="0.2">
      <c r="A2205" s="13"/>
    </row>
    <row r="2206" spans="1:1" x14ac:dyDescent="0.2">
      <c r="A2206" s="13"/>
    </row>
    <row r="2207" spans="1:1" x14ac:dyDescent="0.2">
      <c r="A2207" s="13"/>
    </row>
    <row r="2208" spans="1:1" x14ac:dyDescent="0.2">
      <c r="A2208" s="13"/>
    </row>
    <row r="2209" spans="1:1" x14ac:dyDescent="0.2">
      <c r="A2209" s="13"/>
    </row>
    <row r="2210" spans="1:1" x14ac:dyDescent="0.2">
      <c r="A2210" s="13"/>
    </row>
    <row r="2211" spans="1:1" x14ac:dyDescent="0.2">
      <c r="A2211" s="13"/>
    </row>
    <row r="2212" spans="1:1" x14ac:dyDescent="0.2">
      <c r="A2212" s="13"/>
    </row>
    <row r="2213" spans="1:1" x14ac:dyDescent="0.2">
      <c r="A2213" s="13"/>
    </row>
    <row r="2214" spans="1:1" x14ac:dyDescent="0.2">
      <c r="A2214" s="13"/>
    </row>
    <row r="2215" spans="1:1" x14ac:dyDescent="0.2">
      <c r="A2215" s="13"/>
    </row>
    <row r="2216" spans="1:1" x14ac:dyDescent="0.2">
      <c r="A2216" s="13"/>
    </row>
    <row r="2217" spans="1:1" x14ac:dyDescent="0.2">
      <c r="A2217" s="13"/>
    </row>
    <row r="2218" spans="1:1" x14ac:dyDescent="0.2">
      <c r="A2218" s="13"/>
    </row>
    <row r="2219" spans="1:1" x14ac:dyDescent="0.2">
      <c r="A2219" s="13"/>
    </row>
    <row r="2220" spans="1:1" x14ac:dyDescent="0.2">
      <c r="A2220" s="13"/>
    </row>
    <row r="2221" spans="1:1" x14ac:dyDescent="0.2">
      <c r="A2221" s="13"/>
    </row>
    <row r="2222" spans="1:1" x14ac:dyDescent="0.2">
      <c r="A2222" s="13"/>
    </row>
    <row r="2223" spans="1:1" x14ac:dyDescent="0.2">
      <c r="A2223" s="13"/>
    </row>
    <row r="2224" spans="1:1" x14ac:dyDescent="0.2">
      <c r="A2224" s="13"/>
    </row>
    <row r="2225" spans="1:1" x14ac:dyDescent="0.2">
      <c r="A2225" s="13"/>
    </row>
    <row r="2226" spans="1:1" x14ac:dyDescent="0.2">
      <c r="A2226" s="13"/>
    </row>
    <row r="2227" spans="1:1" x14ac:dyDescent="0.2">
      <c r="A2227" s="13"/>
    </row>
    <row r="2228" spans="1:1" x14ac:dyDescent="0.2">
      <c r="A2228" s="13"/>
    </row>
    <row r="2229" spans="1:1" x14ac:dyDescent="0.2">
      <c r="A2229" s="13"/>
    </row>
    <row r="2230" spans="1:1" x14ac:dyDescent="0.2">
      <c r="A2230" s="13"/>
    </row>
    <row r="2231" spans="1:1" x14ac:dyDescent="0.2">
      <c r="A2231" s="13"/>
    </row>
    <row r="2232" spans="1:1" x14ac:dyDescent="0.2">
      <c r="A2232" s="13"/>
    </row>
    <row r="2233" spans="1:1" x14ac:dyDescent="0.2">
      <c r="A2233" s="13"/>
    </row>
    <row r="2234" spans="1:1" x14ac:dyDescent="0.2">
      <c r="A2234" s="13"/>
    </row>
    <row r="2235" spans="1:1" x14ac:dyDescent="0.2">
      <c r="A2235" s="13"/>
    </row>
    <row r="2236" spans="1:1" x14ac:dyDescent="0.2">
      <c r="A2236" s="13"/>
    </row>
    <row r="2237" spans="1:1" x14ac:dyDescent="0.2">
      <c r="A2237" s="13"/>
    </row>
    <row r="2238" spans="1:1" x14ac:dyDescent="0.2">
      <c r="A2238" s="13"/>
    </row>
    <row r="2239" spans="1:1" x14ac:dyDescent="0.2">
      <c r="A2239" s="13"/>
    </row>
    <row r="2240" spans="1:1" x14ac:dyDescent="0.2">
      <c r="A2240" s="13"/>
    </row>
    <row r="2241" spans="1:1" x14ac:dyDescent="0.2">
      <c r="A2241" s="13"/>
    </row>
    <row r="2242" spans="1:1" x14ac:dyDescent="0.2">
      <c r="A2242" s="13"/>
    </row>
    <row r="2243" spans="1:1" x14ac:dyDescent="0.2">
      <c r="A2243" s="13"/>
    </row>
    <row r="2244" spans="1:1" x14ac:dyDescent="0.2">
      <c r="A2244" s="13"/>
    </row>
    <row r="2245" spans="1:1" x14ac:dyDescent="0.2">
      <c r="A2245" s="13"/>
    </row>
    <row r="2246" spans="1:1" x14ac:dyDescent="0.2">
      <c r="A2246" s="13"/>
    </row>
    <row r="2247" spans="1:1" x14ac:dyDescent="0.2">
      <c r="A2247" s="13"/>
    </row>
    <row r="2248" spans="1:1" x14ac:dyDescent="0.2">
      <c r="A2248" s="13"/>
    </row>
    <row r="2249" spans="1:1" x14ac:dyDescent="0.2">
      <c r="A2249" s="13"/>
    </row>
    <row r="2250" spans="1:1" x14ac:dyDescent="0.2">
      <c r="A2250" s="13"/>
    </row>
    <row r="2251" spans="1:1" x14ac:dyDescent="0.2">
      <c r="A2251" s="13"/>
    </row>
    <row r="2252" spans="1:1" x14ac:dyDescent="0.2">
      <c r="A2252" s="13"/>
    </row>
    <row r="2253" spans="1:1" x14ac:dyDescent="0.2">
      <c r="A2253" s="13"/>
    </row>
    <row r="2254" spans="1:1" x14ac:dyDescent="0.2">
      <c r="A2254" s="13"/>
    </row>
    <row r="2255" spans="1:1" x14ac:dyDescent="0.2">
      <c r="A2255" s="13"/>
    </row>
    <row r="2256" spans="1:1" x14ac:dyDescent="0.2">
      <c r="A2256" s="13"/>
    </row>
    <row r="2257" spans="1:1" x14ac:dyDescent="0.2">
      <c r="A2257" s="13"/>
    </row>
    <row r="2258" spans="1:1" x14ac:dyDescent="0.2">
      <c r="A2258" s="13"/>
    </row>
    <row r="2259" spans="1:1" x14ac:dyDescent="0.2">
      <c r="A2259" s="13"/>
    </row>
    <row r="2260" spans="1:1" x14ac:dyDescent="0.2">
      <c r="A2260" s="13"/>
    </row>
    <row r="2261" spans="1:1" x14ac:dyDescent="0.2">
      <c r="A2261" s="13"/>
    </row>
    <row r="2262" spans="1:1" x14ac:dyDescent="0.2">
      <c r="A2262" s="13"/>
    </row>
    <row r="2263" spans="1:1" x14ac:dyDescent="0.2">
      <c r="A2263" s="13"/>
    </row>
    <row r="2264" spans="1:1" x14ac:dyDescent="0.2">
      <c r="A2264" s="13"/>
    </row>
    <row r="2265" spans="1:1" x14ac:dyDescent="0.2">
      <c r="A2265" s="13"/>
    </row>
    <row r="2266" spans="1:1" x14ac:dyDescent="0.2">
      <c r="A2266" s="13"/>
    </row>
    <row r="2267" spans="1:1" x14ac:dyDescent="0.2">
      <c r="A2267" s="13"/>
    </row>
    <row r="2268" spans="1:1" x14ac:dyDescent="0.2">
      <c r="A2268" s="13"/>
    </row>
    <row r="2269" spans="1:1" x14ac:dyDescent="0.2">
      <c r="A2269" s="13"/>
    </row>
    <row r="2270" spans="1:1" x14ac:dyDescent="0.2">
      <c r="A2270" s="13"/>
    </row>
    <row r="2271" spans="1:1" x14ac:dyDescent="0.2">
      <c r="A2271" s="13"/>
    </row>
    <row r="2272" spans="1:1" x14ac:dyDescent="0.2">
      <c r="A2272" s="13"/>
    </row>
    <row r="2273" spans="1:1" x14ac:dyDescent="0.2">
      <c r="A2273" s="13"/>
    </row>
    <row r="2274" spans="1:1" x14ac:dyDescent="0.2">
      <c r="A2274" s="13"/>
    </row>
    <row r="2275" spans="1:1" x14ac:dyDescent="0.2">
      <c r="A2275" s="13"/>
    </row>
    <row r="2276" spans="1:1" x14ac:dyDescent="0.2">
      <c r="A2276" s="13"/>
    </row>
    <row r="2277" spans="1:1" x14ac:dyDescent="0.2">
      <c r="A2277" s="13"/>
    </row>
    <row r="2278" spans="1:1" x14ac:dyDescent="0.2">
      <c r="A2278" s="13"/>
    </row>
    <row r="2279" spans="1:1" x14ac:dyDescent="0.2">
      <c r="A2279" s="13"/>
    </row>
    <row r="2280" spans="1:1" x14ac:dyDescent="0.2">
      <c r="A2280" s="13"/>
    </row>
    <row r="2281" spans="1:1" x14ac:dyDescent="0.2">
      <c r="A2281" s="13"/>
    </row>
    <row r="2282" spans="1:1" x14ac:dyDescent="0.2">
      <c r="A2282" s="13"/>
    </row>
    <row r="2283" spans="1:1" x14ac:dyDescent="0.2">
      <c r="A2283" s="13"/>
    </row>
    <row r="2284" spans="1:1" x14ac:dyDescent="0.2">
      <c r="A2284" s="13"/>
    </row>
    <row r="2285" spans="1:1" x14ac:dyDescent="0.2">
      <c r="A2285" s="13"/>
    </row>
    <row r="2286" spans="1:1" x14ac:dyDescent="0.2">
      <c r="A2286" s="13"/>
    </row>
    <row r="2287" spans="1:1" x14ac:dyDescent="0.2">
      <c r="A2287" s="13"/>
    </row>
    <row r="2288" spans="1:1" x14ac:dyDescent="0.2">
      <c r="A2288" s="13"/>
    </row>
    <row r="2289" spans="1:1" x14ac:dyDescent="0.2">
      <c r="A2289" s="13"/>
    </row>
    <row r="2290" spans="1:1" x14ac:dyDescent="0.2">
      <c r="A2290" s="13"/>
    </row>
    <row r="2291" spans="1:1" x14ac:dyDescent="0.2">
      <c r="A2291" s="13"/>
    </row>
    <row r="2292" spans="1:1" x14ac:dyDescent="0.2">
      <c r="A2292" s="13"/>
    </row>
    <row r="2293" spans="1:1" x14ac:dyDescent="0.2">
      <c r="A2293" s="13"/>
    </row>
    <row r="2294" spans="1:1" x14ac:dyDescent="0.2">
      <c r="A2294" s="13"/>
    </row>
    <row r="2295" spans="1:1" x14ac:dyDescent="0.2">
      <c r="A2295" s="13"/>
    </row>
    <row r="2296" spans="1:1" x14ac:dyDescent="0.2">
      <c r="A2296" s="13"/>
    </row>
    <row r="2297" spans="1:1" x14ac:dyDescent="0.2">
      <c r="A2297" s="13"/>
    </row>
    <row r="2298" spans="1:1" x14ac:dyDescent="0.2">
      <c r="A2298" s="13"/>
    </row>
    <row r="2299" spans="1:1" x14ac:dyDescent="0.2">
      <c r="A2299" s="13"/>
    </row>
    <row r="2300" spans="1:1" x14ac:dyDescent="0.2">
      <c r="A2300" s="13"/>
    </row>
    <row r="2301" spans="1:1" x14ac:dyDescent="0.2">
      <c r="A2301" s="13"/>
    </row>
    <row r="2302" spans="1:1" x14ac:dyDescent="0.2">
      <c r="A2302" s="13"/>
    </row>
    <row r="2303" spans="1:1" x14ac:dyDescent="0.2">
      <c r="A2303" s="13"/>
    </row>
    <row r="2304" spans="1:1" x14ac:dyDescent="0.2">
      <c r="A2304" s="13"/>
    </row>
    <row r="2305" spans="1:1" x14ac:dyDescent="0.2">
      <c r="A2305" s="13"/>
    </row>
    <row r="2306" spans="1:1" x14ac:dyDescent="0.2">
      <c r="A2306" s="13"/>
    </row>
    <row r="2307" spans="1:1" x14ac:dyDescent="0.2">
      <c r="A2307" s="13"/>
    </row>
    <row r="2308" spans="1:1" x14ac:dyDescent="0.2">
      <c r="A2308" s="13"/>
    </row>
    <row r="2309" spans="1:1" x14ac:dyDescent="0.2">
      <c r="A2309" s="13"/>
    </row>
    <row r="2310" spans="1:1" x14ac:dyDescent="0.2">
      <c r="A2310" s="13"/>
    </row>
    <row r="2311" spans="1:1" x14ac:dyDescent="0.2">
      <c r="A2311" s="13"/>
    </row>
    <row r="2312" spans="1:1" x14ac:dyDescent="0.2">
      <c r="A2312" s="13"/>
    </row>
    <row r="2313" spans="1:1" x14ac:dyDescent="0.2">
      <c r="A2313" s="13"/>
    </row>
    <row r="2314" spans="1:1" x14ac:dyDescent="0.2">
      <c r="A2314" s="13"/>
    </row>
    <row r="2315" spans="1:1" x14ac:dyDescent="0.2">
      <c r="A2315" s="13"/>
    </row>
    <row r="2316" spans="1:1" x14ac:dyDescent="0.2">
      <c r="A2316" s="13"/>
    </row>
    <row r="2317" spans="1:1" x14ac:dyDescent="0.2">
      <c r="A2317" s="13"/>
    </row>
    <row r="2318" spans="1:1" x14ac:dyDescent="0.2">
      <c r="A2318" s="13"/>
    </row>
    <row r="2319" spans="1:1" x14ac:dyDescent="0.2">
      <c r="A2319" s="13"/>
    </row>
    <row r="2320" spans="1:1" x14ac:dyDescent="0.2">
      <c r="A2320" s="13"/>
    </row>
    <row r="2321" spans="1:1" x14ac:dyDescent="0.2">
      <c r="A2321" s="13"/>
    </row>
    <row r="2322" spans="1:1" x14ac:dyDescent="0.2">
      <c r="A2322" s="13"/>
    </row>
    <row r="2323" spans="1:1" x14ac:dyDescent="0.2">
      <c r="A2323" s="13"/>
    </row>
    <row r="2324" spans="1:1" x14ac:dyDescent="0.2">
      <c r="A2324" s="13"/>
    </row>
    <row r="2325" spans="1:1" x14ac:dyDescent="0.2">
      <c r="A2325" s="13"/>
    </row>
    <row r="2326" spans="1:1" x14ac:dyDescent="0.2">
      <c r="A2326" s="13"/>
    </row>
    <row r="2327" spans="1:1" x14ac:dyDescent="0.2">
      <c r="A2327" s="13"/>
    </row>
    <row r="2328" spans="1:1" x14ac:dyDescent="0.2">
      <c r="A2328" s="13"/>
    </row>
    <row r="2329" spans="1:1" x14ac:dyDescent="0.2">
      <c r="A2329" s="13"/>
    </row>
    <row r="2330" spans="1:1" x14ac:dyDescent="0.2">
      <c r="A2330" s="13"/>
    </row>
    <row r="2331" spans="1:1" x14ac:dyDescent="0.2">
      <c r="A2331" s="13"/>
    </row>
    <row r="2332" spans="1:1" x14ac:dyDescent="0.2">
      <c r="A2332" s="13"/>
    </row>
    <row r="2333" spans="1:1" x14ac:dyDescent="0.2">
      <c r="A2333" s="13"/>
    </row>
    <row r="2334" spans="1:1" x14ac:dyDescent="0.2">
      <c r="A2334" s="13"/>
    </row>
    <row r="2335" spans="1:1" x14ac:dyDescent="0.2">
      <c r="A2335" s="13"/>
    </row>
    <row r="2336" spans="1:1" x14ac:dyDescent="0.2">
      <c r="A2336" s="13"/>
    </row>
    <row r="2337" spans="1:1" x14ac:dyDescent="0.2">
      <c r="A2337" s="13"/>
    </row>
    <row r="2338" spans="1:1" x14ac:dyDescent="0.2">
      <c r="A2338" s="13"/>
    </row>
    <row r="2339" spans="1:1" x14ac:dyDescent="0.2">
      <c r="A2339" s="13"/>
    </row>
    <row r="2340" spans="1:1" x14ac:dyDescent="0.2">
      <c r="A2340" s="13"/>
    </row>
    <row r="2341" spans="1:1" x14ac:dyDescent="0.2">
      <c r="A2341" s="13"/>
    </row>
    <row r="2342" spans="1:1" x14ac:dyDescent="0.2">
      <c r="A2342" s="13"/>
    </row>
    <row r="2343" spans="1:1" x14ac:dyDescent="0.2">
      <c r="A2343" s="13"/>
    </row>
    <row r="2344" spans="1:1" x14ac:dyDescent="0.2">
      <c r="A2344" s="13"/>
    </row>
    <row r="2345" spans="1:1" x14ac:dyDescent="0.2">
      <c r="A2345" s="13"/>
    </row>
    <row r="2346" spans="1:1" x14ac:dyDescent="0.2">
      <c r="A2346" s="13"/>
    </row>
    <row r="2347" spans="1:1" x14ac:dyDescent="0.2">
      <c r="A2347" s="13"/>
    </row>
    <row r="2348" spans="1:1" x14ac:dyDescent="0.2">
      <c r="A2348" s="13"/>
    </row>
    <row r="2349" spans="1:1" x14ac:dyDescent="0.2">
      <c r="A2349" s="13"/>
    </row>
    <row r="2350" spans="1:1" x14ac:dyDescent="0.2">
      <c r="A2350" s="13"/>
    </row>
    <row r="2351" spans="1:1" x14ac:dyDescent="0.2">
      <c r="A2351" s="13"/>
    </row>
    <row r="2352" spans="1:1" x14ac:dyDescent="0.2">
      <c r="A2352" s="13"/>
    </row>
    <row r="2353" spans="1:1" x14ac:dyDescent="0.2">
      <c r="A2353" s="13"/>
    </row>
    <row r="2354" spans="1:1" x14ac:dyDescent="0.2">
      <c r="A2354" s="13"/>
    </row>
    <row r="2355" spans="1:1" x14ac:dyDescent="0.2">
      <c r="A2355" s="13"/>
    </row>
    <row r="2356" spans="1:1" x14ac:dyDescent="0.2">
      <c r="A2356" s="13"/>
    </row>
    <row r="2357" spans="1:1" x14ac:dyDescent="0.2">
      <c r="A2357" s="13"/>
    </row>
    <row r="2358" spans="1:1" x14ac:dyDescent="0.2">
      <c r="A2358" s="13"/>
    </row>
    <row r="2359" spans="1:1" x14ac:dyDescent="0.2">
      <c r="A2359" s="13"/>
    </row>
    <row r="2360" spans="1:1" x14ac:dyDescent="0.2">
      <c r="A2360" s="13"/>
    </row>
    <row r="2361" spans="1:1" x14ac:dyDescent="0.2">
      <c r="A2361" s="13"/>
    </row>
    <row r="2362" spans="1:1" x14ac:dyDescent="0.2">
      <c r="A2362" s="13"/>
    </row>
    <row r="2363" spans="1:1" x14ac:dyDescent="0.2">
      <c r="A2363" s="13"/>
    </row>
    <row r="2364" spans="1:1" x14ac:dyDescent="0.2">
      <c r="A2364" s="13"/>
    </row>
    <row r="2365" spans="1:1" x14ac:dyDescent="0.2">
      <c r="A2365" s="13"/>
    </row>
    <row r="2366" spans="1:1" x14ac:dyDescent="0.2">
      <c r="A2366" s="13"/>
    </row>
    <row r="2367" spans="1:1" x14ac:dyDescent="0.2">
      <c r="A2367" s="13"/>
    </row>
    <row r="2368" spans="1:1" x14ac:dyDescent="0.2">
      <c r="A2368" s="13"/>
    </row>
    <row r="2369" spans="1:1" x14ac:dyDescent="0.2">
      <c r="A2369" s="13"/>
    </row>
    <row r="2370" spans="1:1" x14ac:dyDescent="0.2">
      <c r="A2370" s="13"/>
    </row>
    <row r="2371" spans="1:1" x14ac:dyDescent="0.2">
      <c r="A2371" s="13"/>
    </row>
    <row r="2372" spans="1:1" x14ac:dyDescent="0.2">
      <c r="A2372" s="13"/>
    </row>
    <row r="2373" spans="1:1" x14ac:dyDescent="0.2">
      <c r="A2373" s="13"/>
    </row>
    <row r="2374" spans="1:1" x14ac:dyDescent="0.2">
      <c r="A2374" s="13"/>
    </row>
    <row r="2375" spans="1:1" x14ac:dyDescent="0.2">
      <c r="A2375" s="13"/>
    </row>
    <row r="2376" spans="1:1" x14ac:dyDescent="0.2">
      <c r="A2376" s="13"/>
    </row>
    <row r="2377" spans="1:1" x14ac:dyDescent="0.2">
      <c r="A2377" s="13"/>
    </row>
    <row r="2378" spans="1:1" x14ac:dyDescent="0.2">
      <c r="A2378" s="13"/>
    </row>
    <row r="2379" spans="1:1" x14ac:dyDescent="0.2">
      <c r="A2379" s="13"/>
    </row>
    <row r="2380" spans="1:1" x14ac:dyDescent="0.2">
      <c r="A2380" s="13"/>
    </row>
    <row r="2381" spans="1:1" x14ac:dyDescent="0.2">
      <c r="A2381" s="13"/>
    </row>
    <row r="2382" spans="1:1" x14ac:dyDescent="0.2">
      <c r="A2382" s="13"/>
    </row>
    <row r="2383" spans="1:1" x14ac:dyDescent="0.2">
      <c r="A2383" s="13"/>
    </row>
    <row r="2384" spans="1:1" x14ac:dyDescent="0.2">
      <c r="A2384" s="13"/>
    </row>
    <row r="2385" spans="1:1" x14ac:dyDescent="0.2">
      <c r="A2385" s="13"/>
    </row>
    <row r="2386" spans="1:1" x14ac:dyDescent="0.2">
      <c r="A2386" s="13"/>
    </row>
    <row r="2387" spans="1:1" x14ac:dyDescent="0.2">
      <c r="A2387" s="13"/>
    </row>
    <row r="2388" spans="1:1" x14ac:dyDescent="0.2">
      <c r="A2388" s="13"/>
    </row>
    <row r="2389" spans="1:1" x14ac:dyDescent="0.2">
      <c r="A2389" s="13"/>
    </row>
    <row r="2390" spans="1:1" x14ac:dyDescent="0.2">
      <c r="A2390" s="13"/>
    </row>
    <row r="2391" spans="1:1" x14ac:dyDescent="0.2">
      <c r="A2391" s="13"/>
    </row>
    <row r="2392" spans="1:1" x14ac:dyDescent="0.2">
      <c r="A2392" s="13"/>
    </row>
    <row r="2393" spans="1:1" x14ac:dyDescent="0.2">
      <c r="A2393" s="13"/>
    </row>
    <row r="2394" spans="1:1" x14ac:dyDescent="0.2">
      <c r="A2394" s="13"/>
    </row>
    <row r="2395" spans="1:1" x14ac:dyDescent="0.2">
      <c r="A2395" s="13"/>
    </row>
    <row r="2396" spans="1:1" x14ac:dyDescent="0.2">
      <c r="A2396" s="13"/>
    </row>
    <row r="2397" spans="1:1" x14ac:dyDescent="0.2">
      <c r="A2397" s="13"/>
    </row>
    <row r="2398" spans="1:1" x14ac:dyDescent="0.2">
      <c r="A2398" s="13"/>
    </row>
    <row r="2399" spans="1:1" x14ac:dyDescent="0.2">
      <c r="A2399" s="13"/>
    </row>
    <row r="2400" spans="1:1" x14ac:dyDescent="0.2">
      <c r="A2400" s="13"/>
    </row>
    <row r="2401" spans="1:1" x14ac:dyDescent="0.2">
      <c r="A2401" s="13"/>
    </row>
    <row r="2402" spans="1:1" x14ac:dyDescent="0.2">
      <c r="A2402" s="13"/>
    </row>
    <row r="2403" spans="1:1" x14ac:dyDescent="0.2">
      <c r="A2403" s="13"/>
    </row>
    <row r="2404" spans="1:1" x14ac:dyDescent="0.2">
      <c r="A2404" s="13"/>
    </row>
    <row r="2405" spans="1:1" x14ac:dyDescent="0.2">
      <c r="A2405" s="13"/>
    </row>
    <row r="2406" spans="1:1" x14ac:dyDescent="0.2">
      <c r="A2406" s="13"/>
    </row>
    <row r="2407" spans="1:1" x14ac:dyDescent="0.2">
      <c r="A2407" s="13"/>
    </row>
    <row r="2408" spans="1:1" x14ac:dyDescent="0.2">
      <c r="A2408" s="13"/>
    </row>
    <row r="2409" spans="1:1" x14ac:dyDescent="0.2">
      <c r="A2409" s="13"/>
    </row>
    <row r="2410" spans="1:1" x14ac:dyDescent="0.2">
      <c r="A2410" s="13"/>
    </row>
    <row r="2411" spans="1:1" x14ac:dyDescent="0.2">
      <c r="A2411" s="13"/>
    </row>
    <row r="2412" spans="1:1" x14ac:dyDescent="0.2">
      <c r="A2412" s="13"/>
    </row>
    <row r="2413" spans="1:1" x14ac:dyDescent="0.2">
      <c r="A2413" s="13"/>
    </row>
    <row r="2414" spans="1:1" x14ac:dyDescent="0.2">
      <c r="A2414" s="13"/>
    </row>
    <row r="2415" spans="1:1" x14ac:dyDescent="0.2">
      <c r="A2415" s="13"/>
    </row>
    <row r="2416" spans="1:1" x14ac:dyDescent="0.2">
      <c r="A2416" s="13"/>
    </row>
    <row r="2417" spans="1:1" x14ac:dyDescent="0.2">
      <c r="A2417" s="13"/>
    </row>
    <row r="2418" spans="1:1" x14ac:dyDescent="0.2">
      <c r="A2418" s="13"/>
    </row>
    <row r="2419" spans="1:1" x14ac:dyDescent="0.2">
      <c r="A2419" s="13"/>
    </row>
    <row r="2420" spans="1:1" x14ac:dyDescent="0.2">
      <c r="A2420" s="13"/>
    </row>
    <row r="2421" spans="1:1" x14ac:dyDescent="0.2">
      <c r="A2421" s="13"/>
    </row>
    <row r="2422" spans="1:1" x14ac:dyDescent="0.2">
      <c r="A2422" s="13"/>
    </row>
    <row r="2423" spans="1:1" x14ac:dyDescent="0.2">
      <c r="A2423" s="13"/>
    </row>
    <row r="2424" spans="1:1" x14ac:dyDescent="0.2">
      <c r="A2424" s="13"/>
    </row>
    <row r="2425" spans="1:1" x14ac:dyDescent="0.2">
      <c r="A2425" s="13"/>
    </row>
    <row r="2426" spans="1:1" x14ac:dyDescent="0.2">
      <c r="A2426" s="13"/>
    </row>
    <row r="2427" spans="1:1" x14ac:dyDescent="0.2">
      <c r="A2427" s="13"/>
    </row>
    <row r="2428" spans="1:1" x14ac:dyDescent="0.2">
      <c r="A2428" s="13"/>
    </row>
    <row r="2429" spans="1:1" x14ac:dyDescent="0.2">
      <c r="A2429" s="13"/>
    </row>
    <row r="2430" spans="1:1" x14ac:dyDescent="0.2">
      <c r="A2430" s="13"/>
    </row>
    <row r="2431" spans="1:1" x14ac:dyDescent="0.2">
      <c r="A2431" s="13"/>
    </row>
    <row r="2432" spans="1:1" x14ac:dyDescent="0.2">
      <c r="A2432" s="13"/>
    </row>
    <row r="2433" spans="1:1" x14ac:dyDescent="0.2">
      <c r="A2433" s="13"/>
    </row>
    <row r="2434" spans="1:1" x14ac:dyDescent="0.2">
      <c r="A2434" s="13"/>
    </row>
    <row r="2435" spans="1:1" x14ac:dyDescent="0.2">
      <c r="A2435" s="13"/>
    </row>
    <row r="2436" spans="1:1" x14ac:dyDescent="0.2">
      <c r="A2436" s="13"/>
    </row>
    <row r="2437" spans="1:1" x14ac:dyDescent="0.2">
      <c r="A2437" s="13"/>
    </row>
    <row r="2438" spans="1:1" x14ac:dyDescent="0.2">
      <c r="A2438" s="13"/>
    </row>
    <row r="2439" spans="1:1" x14ac:dyDescent="0.2">
      <c r="A2439" s="13"/>
    </row>
    <row r="2440" spans="1:1" x14ac:dyDescent="0.2">
      <c r="A2440" s="13"/>
    </row>
    <row r="2441" spans="1:1" x14ac:dyDescent="0.2">
      <c r="A2441" s="13"/>
    </row>
    <row r="2442" spans="1:1" x14ac:dyDescent="0.2">
      <c r="A2442" s="13"/>
    </row>
    <row r="2443" spans="1:1" x14ac:dyDescent="0.2">
      <c r="A2443" s="13"/>
    </row>
    <row r="2444" spans="1:1" x14ac:dyDescent="0.2">
      <c r="A2444" s="13"/>
    </row>
    <row r="2445" spans="1:1" x14ac:dyDescent="0.2">
      <c r="A2445" s="13"/>
    </row>
    <row r="2446" spans="1:1" x14ac:dyDescent="0.2">
      <c r="A2446" s="13"/>
    </row>
    <row r="2447" spans="1:1" x14ac:dyDescent="0.2">
      <c r="A2447" s="13"/>
    </row>
    <row r="2448" spans="1:1" x14ac:dyDescent="0.2">
      <c r="A2448" s="13"/>
    </row>
    <row r="2449" spans="1:1" x14ac:dyDescent="0.2">
      <c r="A2449" s="13"/>
    </row>
    <row r="2450" spans="1:1" x14ac:dyDescent="0.2">
      <c r="A2450" s="13"/>
    </row>
    <row r="2451" spans="1:1" x14ac:dyDescent="0.2">
      <c r="A2451" s="13"/>
    </row>
    <row r="2452" spans="1:1" x14ac:dyDescent="0.2">
      <c r="A2452" s="13"/>
    </row>
    <row r="2453" spans="1:1" x14ac:dyDescent="0.2">
      <c r="A2453" s="13"/>
    </row>
    <row r="2454" spans="1:1" x14ac:dyDescent="0.2">
      <c r="A2454" s="13"/>
    </row>
    <row r="2455" spans="1:1" x14ac:dyDescent="0.2">
      <c r="A2455" s="13"/>
    </row>
    <row r="2456" spans="1:1" x14ac:dyDescent="0.2">
      <c r="A2456" s="13"/>
    </row>
    <row r="2457" spans="1:1" x14ac:dyDescent="0.2">
      <c r="A2457" s="13"/>
    </row>
    <row r="2458" spans="1:1" x14ac:dyDescent="0.2">
      <c r="A2458" s="13"/>
    </row>
    <row r="2459" spans="1:1" x14ac:dyDescent="0.2">
      <c r="A2459" s="13"/>
    </row>
    <row r="2460" spans="1:1" x14ac:dyDescent="0.2">
      <c r="A2460" s="13"/>
    </row>
    <row r="2461" spans="1:1" x14ac:dyDescent="0.2">
      <c r="A2461" s="13"/>
    </row>
    <row r="2462" spans="1:1" x14ac:dyDescent="0.2">
      <c r="A2462" s="13"/>
    </row>
    <row r="2463" spans="1:1" x14ac:dyDescent="0.2">
      <c r="A2463" s="13"/>
    </row>
    <row r="2464" spans="1:1" x14ac:dyDescent="0.2">
      <c r="A2464" s="13"/>
    </row>
    <row r="2465" spans="1:1" x14ac:dyDescent="0.2">
      <c r="A2465" s="13"/>
    </row>
    <row r="2466" spans="1:1" x14ac:dyDescent="0.2">
      <c r="A2466" s="13"/>
    </row>
    <row r="2467" spans="1:1" x14ac:dyDescent="0.2">
      <c r="A2467" s="13"/>
    </row>
    <row r="2468" spans="1:1" x14ac:dyDescent="0.2">
      <c r="A2468" s="13"/>
    </row>
    <row r="2469" spans="1:1" x14ac:dyDescent="0.2">
      <c r="A2469" s="13"/>
    </row>
    <row r="2470" spans="1:1" x14ac:dyDescent="0.2">
      <c r="A2470" s="13"/>
    </row>
    <row r="2471" spans="1:1" x14ac:dyDescent="0.2">
      <c r="A2471" s="13"/>
    </row>
    <row r="2472" spans="1:1" x14ac:dyDescent="0.2">
      <c r="A2472" s="13"/>
    </row>
    <row r="2473" spans="1:1" x14ac:dyDescent="0.2">
      <c r="A2473" s="13"/>
    </row>
    <row r="2474" spans="1:1" x14ac:dyDescent="0.2">
      <c r="A2474" s="13"/>
    </row>
    <row r="2475" spans="1:1" x14ac:dyDescent="0.2">
      <c r="A2475" s="13"/>
    </row>
    <row r="2476" spans="1:1" x14ac:dyDescent="0.2">
      <c r="A2476" s="13"/>
    </row>
    <row r="2477" spans="1:1" x14ac:dyDescent="0.2">
      <c r="A2477" s="13"/>
    </row>
    <row r="2478" spans="1:1" x14ac:dyDescent="0.2">
      <c r="A2478" s="13"/>
    </row>
    <row r="2479" spans="1:1" x14ac:dyDescent="0.2">
      <c r="A2479" s="13"/>
    </row>
    <row r="2480" spans="1:1" x14ac:dyDescent="0.2">
      <c r="A2480" s="13"/>
    </row>
    <row r="2481" spans="1:1" x14ac:dyDescent="0.2">
      <c r="A2481" s="13"/>
    </row>
    <row r="2482" spans="1:1" x14ac:dyDescent="0.2">
      <c r="A2482" s="13"/>
    </row>
    <row r="2483" spans="1:1" x14ac:dyDescent="0.2">
      <c r="A2483" s="13"/>
    </row>
    <row r="2484" spans="1:1" x14ac:dyDescent="0.2">
      <c r="A2484" s="13"/>
    </row>
    <row r="2485" spans="1:1" x14ac:dyDescent="0.2">
      <c r="A2485" s="13"/>
    </row>
    <row r="2486" spans="1:1" x14ac:dyDescent="0.2">
      <c r="A2486" s="13"/>
    </row>
    <row r="2487" spans="1:1" x14ac:dyDescent="0.2">
      <c r="A2487" s="13"/>
    </row>
    <row r="2488" spans="1:1" x14ac:dyDescent="0.2">
      <c r="A2488" s="13"/>
    </row>
    <row r="2489" spans="1:1" x14ac:dyDescent="0.2">
      <c r="A2489" s="13"/>
    </row>
    <row r="2490" spans="1:1" x14ac:dyDescent="0.2">
      <c r="A2490" s="13"/>
    </row>
    <row r="2491" spans="1:1" x14ac:dyDescent="0.2">
      <c r="A2491" s="13"/>
    </row>
    <row r="2492" spans="1:1" x14ac:dyDescent="0.2">
      <c r="A2492" s="13"/>
    </row>
    <row r="2493" spans="1:1" x14ac:dyDescent="0.2">
      <c r="A2493" s="13"/>
    </row>
    <row r="2494" spans="1:1" x14ac:dyDescent="0.2">
      <c r="A2494" s="13"/>
    </row>
    <row r="2495" spans="1:1" x14ac:dyDescent="0.2">
      <c r="A2495" s="13"/>
    </row>
    <row r="2496" spans="1:1" x14ac:dyDescent="0.2">
      <c r="A2496" s="13"/>
    </row>
    <row r="2497" spans="1:1" x14ac:dyDescent="0.2">
      <c r="A2497" s="13"/>
    </row>
    <row r="2498" spans="1:1" x14ac:dyDescent="0.2">
      <c r="A2498" s="13"/>
    </row>
    <row r="2499" spans="1:1" x14ac:dyDescent="0.2">
      <c r="A2499" s="13"/>
    </row>
    <row r="2500" spans="1:1" x14ac:dyDescent="0.2">
      <c r="A2500" s="13"/>
    </row>
    <row r="2501" spans="1:1" x14ac:dyDescent="0.2">
      <c r="A2501" s="13"/>
    </row>
    <row r="2502" spans="1:1" x14ac:dyDescent="0.2">
      <c r="A2502" s="13"/>
    </row>
    <row r="2503" spans="1:1" x14ac:dyDescent="0.2">
      <c r="A2503" s="13"/>
    </row>
    <row r="2504" spans="1:1" x14ac:dyDescent="0.2">
      <c r="A2504" s="13"/>
    </row>
    <row r="2505" spans="1:1" x14ac:dyDescent="0.2">
      <c r="A2505" s="13"/>
    </row>
    <row r="2506" spans="1:1" x14ac:dyDescent="0.2">
      <c r="A2506" s="13"/>
    </row>
    <row r="2507" spans="1:1" x14ac:dyDescent="0.2">
      <c r="A2507" s="13"/>
    </row>
    <row r="2508" spans="1:1" x14ac:dyDescent="0.2">
      <c r="A2508" s="13"/>
    </row>
    <row r="2509" spans="1:1" x14ac:dyDescent="0.2">
      <c r="A2509" s="13"/>
    </row>
    <row r="2510" spans="1:1" x14ac:dyDescent="0.2">
      <c r="A2510" s="13"/>
    </row>
    <row r="2511" spans="1:1" x14ac:dyDescent="0.2">
      <c r="A2511" s="13"/>
    </row>
    <row r="2512" spans="1:1" x14ac:dyDescent="0.2">
      <c r="A2512" s="13"/>
    </row>
    <row r="2513" spans="1:1" x14ac:dyDescent="0.2">
      <c r="A2513" s="13"/>
    </row>
    <row r="2514" spans="1:1" x14ac:dyDescent="0.2">
      <c r="A2514" s="13"/>
    </row>
    <row r="2515" spans="1:1" x14ac:dyDescent="0.2">
      <c r="A2515" s="13"/>
    </row>
    <row r="2516" spans="1:1" x14ac:dyDescent="0.2">
      <c r="A2516" s="13"/>
    </row>
    <row r="2517" spans="1:1" x14ac:dyDescent="0.2">
      <c r="A2517" s="13"/>
    </row>
    <row r="2518" spans="1:1" x14ac:dyDescent="0.2">
      <c r="A2518" s="13"/>
    </row>
    <row r="2519" spans="1:1" x14ac:dyDescent="0.2">
      <c r="A2519" s="13"/>
    </row>
    <row r="2520" spans="1:1" x14ac:dyDescent="0.2">
      <c r="A2520" s="13"/>
    </row>
    <row r="2521" spans="1:1" x14ac:dyDescent="0.2">
      <c r="A2521" s="13"/>
    </row>
    <row r="2522" spans="1:1" x14ac:dyDescent="0.2">
      <c r="A2522" s="13"/>
    </row>
    <row r="2523" spans="1:1" x14ac:dyDescent="0.2">
      <c r="A2523" s="13"/>
    </row>
    <row r="2524" spans="1:1" x14ac:dyDescent="0.2">
      <c r="A2524" s="13"/>
    </row>
    <row r="2525" spans="1:1" x14ac:dyDescent="0.2">
      <c r="A2525" s="13"/>
    </row>
    <row r="2526" spans="1:1" x14ac:dyDescent="0.2">
      <c r="A2526" s="13"/>
    </row>
    <row r="2527" spans="1:1" x14ac:dyDescent="0.2">
      <c r="A2527" s="13"/>
    </row>
    <row r="2528" spans="1:1" x14ac:dyDescent="0.2">
      <c r="A2528" s="13"/>
    </row>
    <row r="2529" spans="1:1" x14ac:dyDescent="0.2">
      <c r="A2529" s="13"/>
    </row>
    <row r="2530" spans="1:1" x14ac:dyDescent="0.2">
      <c r="A2530" s="13"/>
    </row>
    <row r="2531" spans="1:1" x14ac:dyDescent="0.2">
      <c r="A2531" s="13"/>
    </row>
    <row r="2532" spans="1:1" x14ac:dyDescent="0.2">
      <c r="A2532" s="13"/>
    </row>
    <row r="2533" spans="1:1" x14ac:dyDescent="0.2">
      <c r="A2533" s="13"/>
    </row>
    <row r="2534" spans="1:1" x14ac:dyDescent="0.2">
      <c r="A2534" s="13"/>
    </row>
    <row r="2535" spans="1:1" x14ac:dyDescent="0.2">
      <c r="A2535" s="13"/>
    </row>
    <row r="2536" spans="1:1" x14ac:dyDescent="0.2">
      <c r="A2536" s="13"/>
    </row>
    <row r="2537" spans="1:1" x14ac:dyDescent="0.2">
      <c r="A2537" s="13"/>
    </row>
    <row r="2538" spans="1:1" x14ac:dyDescent="0.2">
      <c r="A2538" s="13"/>
    </row>
    <row r="2539" spans="1:1" x14ac:dyDescent="0.2">
      <c r="A2539" s="13"/>
    </row>
    <row r="2540" spans="1:1" x14ac:dyDescent="0.2">
      <c r="A2540" s="13"/>
    </row>
    <row r="2541" spans="1:1" x14ac:dyDescent="0.2">
      <c r="A2541" s="13"/>
    </row>
    <row r="2542" spans="1:1" x14ac:dyDescent="0.2">
      <c r="A2542" s="13"/>
    </row>
    <row r="2543" spans="1:1" x14ac:dyDescent="0.2">
      <c r="A2543" s="13"/>
    </row>
    <row r="2544" spans="1:1" x14ac:dyDescent="0.2">
      <c r="A2544" s="13"/>
    </row>
    <row r="2545" spans="1:1" x14ac:dyDescent="0.2">
      <c r="A2545" s="13"/>
    </row>
    <row r="2546" spans="1:1" x14ac:dyDescent="0.2">
      <c r="A2546" s="13"/>
    </row>
    <row r="2547" spans="1:1" x14ac:dyDescent="0.2">
      <c r="A2547" s="13"/>
    </row>
    <row r="2548" spans="1:1" x14ac:dyDescent="0.2">
      <c r="A2548" s="13"/>
    </row>
    <row r="2549" spans="1:1" x14ac:dyDescent="0.2">
      <c r="A2549" s="13"/>
    </row>
    <row r="2550" spans="1:1" x14ac:dyDescent="0.2">
      <c r="A2550" s="13"/>
    </row>
    <row r="2551" spans="1:1" x14ac:dyDescent="0.2">
      <c r="A2551" s="13"/>
    </row>
    <row r="2552" spans="1:1" x14ac:dyDescent="0.2">
      <c r="A2552" s="13"/>
    </row>
    <row r="2553" spans="1:1" x14ac:dyDescent="0.2">
      <c r="A2553" s="13"/>
    </row>
    <row r="2554" spans="1:1" x14ac:dyDescent="0.2">
      <c r="A2554" s="13"/>
    </row>
    <row r="2555" spans="1:1" x14ac:dyDescent="0.2">
      <c r="A2555" s="13"/>
    </row>
    <row r="2556" spans="1:1" x14ac:dyDescent="0.2">
      <c r="A2556" s="13"/>
    </row>
    <row r="2557" spans="1:1" x14ac:dyDescent="0.2">
      <c r="A2557" s="13"/>
    </row>
    <row r="2558" spans="1:1" x14ac:dyDescent="0.2">
      <c r="A2558" s="13"/>
    </row>
    <row r="2559" spans="1:1" x14ac:dyDescent="0.2">
      <c r="A2559" s="13"/>
    </row>
    <row r="2560" spans="1:1" x14ac:dyDescent="0.2">
      <c r="A2560" s="13"/>
    </row>
    <row r="2561" spans="1:1" x14ac:dyDescent="0.2">
      <c r="A2561" s="13"/>
    </row>
    <row r="2562" spans="1:1" x14ac:dyDescent="0.2">
      <c r="A2562" s="13"/>
    </row>
    <row r="2563" spans="1:1" x14ac:dyDescent="0.2">
      <c r="A2563" s="13"/>
    </row>
    <row r="2564" spans="1:1" x14ac:dyDescent="0.2">
      <c r="A2564" s="13"/>
    </row>
    <row r="2565" spans="1:1" x14ac:dyDescent="0.2">
      <c r="A2565" s="13"/>
    </row>
    <row r="2566" spans="1:1" x14ac:dyDescent="0.2">
      <c r="A2566" s="13"/>
    </row>
    <row r="2567" spans="1:1" x14ac:dyDescent="0.2">
      <c r="A2567" s="13"/>
    </row>
    <row r="2568" spans="1:1" x14ac:dyDescent="0.2">
      <c r="A2568" s="13"/>
    </row>
    <row r="2569" spans="1:1" x14ac:dyDescent="0.2">
      <c r="A2569" s="13"/>
    </row>
    <row r="2570" spans="1:1" x14ac:dyDescent="0.2">
      <c r="A2570" s="13"/>
    </row>
    <row r="2571" spans="1:1" x14ac:dyDescent="0.2">
      <c r="A2571" s="13"/>
    </row>
    <row r="2572" spans="1:1" x14ac:dyDescent="0.2">
      <c r="A2572" s="13"/>
    </row>
    <row r="2573" spans="1:1" x14ac:dyDescent="0.2">
      <c r="A2573" s="13"/>
    </row>
    <row r="2574" spans="1:1" x14ac:dyDescent="0.2">
      <c r="A2574" s="13"/>
    </row>
    <row r="2575" spans="1:1" x14ac:dyDescent="0.2">
      <c r="A2575" s="13"/>
    </row>
    <row r="2576" spans="1:1" x14ac:dyDescent="0.2">
      <c r="A2576" s="13"/>
    </row>
    <row r="2577" spans="1:1" x14ac:dyDescent="0.2">
      <c r="A2577" s="13"/>
    </row>
    <row r="2578" spans="1:1" x14ac:dyDescent="0.2">
      <c r="A2578" s="13"/>
    </row>
    <row r="2579" spans="1:1" x14ac:dyDescent="0.2">
      <c r="A2579" s="13"/>
    </row>
    <row r="2580" spans="1:1" x14ac:dyDescent="0.2">
      <c r="A2580" s="13"/>
    </row>
    <row r="2581" spans="1:1" x14ac:dyDescent="0.2">
      <c r="A2581" s="13"/>
    </row>
    <row r="2582" spans="1:1" x14ac:dyDescent="0.2">
      <c r="A2582" s="13"/>
    </row>
    <row r="2583" spans="1:1" x14ac:dyDescent="0.2">
      <c r="A2583" s="13"/>
    </row>
    <row r="2584" spans="1:1" x14ac:dyDescent="0.2">
      <c r="A2584" s="13"/>
    </row>
    <row r="2585" spans="1:1" x14ac:dyDescent="0.2">
      <c r="A2585" s="13"/>
    </row>
    <row r="2586" spans="1:1" x14ac:dyDescent="0.2">
      <c r="A2586" s="13"/>
    </row>
    <row r="2587" spans="1:1" x14ac:dyDescent="0.2">
      <c r="A2587" s="13"/>
    </row>
    <row r="2588" spans="1:1" x14ac:dyDescent="0.2">
      <c r="A2588" s="13"/>
    </row>
    <row r="2589" spans="1:1" x14ac:dyDescent="0.2">
      <c r="A2589" s="13"/>
    </row>
    <row r="2590" spans="1:1" x14ac:dyDescent="0.2">
      <c r="A2590" s="13"/>
    </row>
    <row r="2591" spans="1:1" x14ac:dyDescent="0.2">
      <c r="A2591" s="13"/>
    </row>
    <row r="2592" spans="1:1" x14ac:dyDescent="0.2">
      <c r="A2592" s="13"/>
    </row>
    <row r="2593" spans="1:1" x14ac:dyDescent="0.2">
      <c r="A2593" s="13"/>
    </row>
    <row r="2594" spans="1:1" x14ac:dyDescent="0.2">
      <c r="A2594" s="13"/>
    </row>
    <row r="2595" spans="1:1" x14ac:dyDescent="0.2">
      <c r="A2595" s="13"/>
    </row>
    <row r="2596" spans="1:1" x14ac:dyDescent="0.2">
      <c r="A2596" s="13"/>
    </row>
    <row r="2597" spans="1:1" x14ac:dyDescent="0.2">
      <c r="A2597" s="13"/>
    </row>
    <row r="2598" spans="1:1" x14ac:dyDescent="0.2">
      <c r="A2598" s="13"/>
    </row>
    <row r="2599" spans="1:1" x14ac:dyDescent="0.2">
      <c r="A2599" s="13"/>
    </row>
    <row r="2600" spans="1:1" x14ac:dyDescent="0.2">
      <c r="A2600" s="13"/>
    </row>
    <row r="2601" spans="1:1" x14ac:dyDescent="0.2">
      <c r="A2601" s="13"/>
    </row>
    <row r="2602" spans="1:1" x14ac:dyDescent="0.2">
      <c r="A2602" s="13"/>
    </row>
    <row r="2603" spans="1:1" x14ac:dyDescent="0.2">
      <c r="A2603" s="13"/>
    </row>
    <row r="2604" spans="1:1" x14ac:dyDescent="0.2">
      <c r="A2604" s="13"/>
    </row>
    <row r="2605" spans="1:1" x14ac:dyDescent="0.2">
      <c r="A2605" s="13"/>
    </row>
    <row r="2606" spans="1:1" x14ac:dyDescent="0.2">
      <c r="A2606" s="13"/>
    </row>
    <row r="2607" spans="1:1" x14ac:dyDescent="0.2">
      <c r="A2607" s="13"/>
    </row>
    <row r="2608" spans="1:1" x14ac:dyDescent="0.2">
      <c r="A2608" s="13"/>
    </row>
    <row r="2609" spans="1:1" x14ac:dyDescent="0.2">
      <c r="A2609" s="13"/>
    </row>
    <row r="2610" spans="1:1" x14ac:dyDescent="0.2">
      <c r="A2610" s="13"/>
    </row>
    <row r="2611" spans="1:1" x14ac:dyDescent="0.2">
      <c r="A2611" s="13"/>
    </row>
    <row r="2612" spans="1:1" x14ac:dyDescent="0.2">
      <c r="A2612" s="13"/>
    </row>
    <row r="2613" spans="1:1" x14ac:dyDescent="0.2">
      <c r="A2613" s="13"/>
    </row>
    <row r="2614" spans="1:1" x14ac:dyDescent="0.2">
      <c r="A2614" s="13"/>
    </row>
    <row r="2615" spans="1:1" x14ac:dyDescent="0.2">
      <c r="A2615" s="13"/>
    </row>
    <row r="2616" spans="1:1" x14ac:dyDescent="0.2">
      <c r="A2616" s="13"/>
    </row>
    <row r="2617" spans="1:1" x14ac:dyDescent="0.2">
      <c r="A2617" s="13"/>
    </row>
    <row r="2618" spans="1:1" x14ac:dyDescent="0.2">
      <c r="A2618" s="13"/>
    </row>
    <row r="2619" spans="1:1" x14ac:dyDescent="0.2">
      <c r="A2619" s="13"/>
    </row>
    <row r="2620" spans="1:1" x14ac:dyDescent="0.2">
      <c r="A2620" s="13"/>
    </row>
    <row r="2621" spans="1:1" x14ac:dyDescent="0.2">
      <c r="A2621" s="13"/>
    </row>
    <row r="2622" spans="1:1" x14ac:dyDescent="0.2">
      <c r="A2622" s="13"/>
    </row>
    <row r="2623" spans="1:1" x14ac:dyDescent="0.2">
      <c r="A2623" s="13"/>
    </row>
    <row r="2624" spans="1:1" x14ac:dyDescent="0.2">
      <c r="A2624" s="13"/>
    </row>
    <row r="2625" spans="1:1" x14ac:dyDescent="0.2">
      <c r="A2625" s="13"/>
    </row>
    <row r="2626" spans="1:1" x14ac:dyDescent="0.2">
      <c r="A2626" s="13"/>
    </row>
    <row r="2627" spans="1:1" x14ac:dyDescent="0.2">
      <c r="A2627" s="13"/>
    </row>
    <row r="2628" spans="1:1" x14ac:dyDescent="0.2">
      <c r="A2628" s="13"/>
    </row>
    <row r="2629" spans="1:1" x14ac:dyDescent="0.2">
      <c r="A2629" s="13"/>
    </row>
    <row r="2630" spans="1:1" x14ac:dyDescent="0.2">
      <c r="A2630" s="13"/>
    </row>
    <row r="2631" spans="1:1" x14ac:dyDescent="0.2">
      <c r="A2631" s="13"/>
    </row>
    <row r="2632" spans="1:1" x14ac:dyDescent="0.2">
      <c r="A2632" s="13"/>
    </row>
    <row r="2633" spans="1:1" x14ac:dyDescent="0.2">
      <c r="A2633" s="13"/>
    </row>
    <row r="2634" spans="1:1" x14ac:dyDescent="0.2">
      <c r="A2634" s="13"/>
    </row>
    <row r="2635" spans="1:1" x14ac:dyDescent="0.2">
      <c r="A2635" s="13"/>
    </row>
    <row r="2636" spans="1:1" x14ac:dyDescent="0.2">
      <c r="A2636" s="13"/>
    </row>
    <row r="2637" spans="1:1" x14ac:dyDescent="0.2">
      <c r="A2637" s="13"/>
    </row>
    <row r="2638" spans="1:1" x14ac:dyDescent="0.2">
      <c r="A2638" s="13"/>
    </row>
    <row r="2639" spans="1:1" x14ac:dyDescent="0.2">
      <c r="A2639" s="13"/>
    </row>
    <row r="2640" spans="1:1" x14ac:dyDescent="0.2">
      <c r="A2640" s="13"/>
    </row>
    <row r="2641" spans="1:1" x14ac:dyDescent="0.2">
      <c r="A2641" s="13"/>
    </row>
    <row r="2642" spans="1:1" x14ac:dyDescent="0.2">
      <c r="A2642" s="13"/>
    </row>
    <row r="2643" spans="1:1" x14ac:dyDescent="0.2">
      <c r="A2643" s="13"/>
    </row>
    <row r="2644" spans="1:1" x14ac:dyDescent="0.2">
      <c r="A2644" s="13"/>
    </row>
    <row r="2645" spans="1:1" x14ac:dyDescent="0.2">
      <c r="A2645" s="13"/>
    </row>
    <row r="2646" spans="1:1" x14ac:dyDescent="0.2">
      <c r="A2646" s="13"/>
    </row>
    <row r="2647" spans="1:1" x14ac:dyDescent="0.2">
      <c r="A2647" s="13"/>
    </row>
    <row r="2648" spans="1:1" x14ac:dyDescent="0.2">
      <c r="A2648" s="13"/>
    </row>
    <row r="2649" spans="1:1" x14ac:dyDescent="0.2">
      <c r="A2649" s="13"/>
    </row>
    <row r="2650" spans="1:1" x14ac:dyDescent="0.2">
      <c r="A2650" s="13"/>
    </row>
    <row r="2651" spans="1:1" x14ac:dyDescent="0.2">
      <c r="A2651" s="13"/>
    </row>
    <row r="2652" spans="1:1" x14ac:dyDescent="0.2">
      <c r="A2652" s="13"/>
    </row>
    <row r="2653" spans="1:1" x14ac:dyDescent="0.2">
      <c r="A2653" s="13"/>
    </row>
    <row r="2654" spans="1:1" x14ac:dyDescent="0.2">
      <c r="A2654" s="13"/>
    </row>
    <row r="2655" spans="1:1" x14ac:dyDescent="0.2">
      <c r="A2655" s="13"/>
    </row>
    <row r="2656" spans="1:1" x14ac:dyDescent="0.2">
      <c r="A2656" s="13"/>
    </row>
    <row r="2657" spans="1:1" x14ac:dyDescent="0.2">
      <c r="A2657" s="13"/>
    </row>
    <row r="2658" spans="1:1" x14ac:dyDescent="0.2">
      <c r="A2658" s="13"/>
    </row>
    <row r="2659" spans="1:1" x14ac:dyDescent="0.2">
      <c r="A2659" s="13"/>
    </row>
    <row r="2660" spans="1:1" x14ac:dyDescent="0.2">
      <c r="A2660" s="13"/>
    </row>
    <row r="2661" spans="1:1" x14ac:dyDescent="0.2">
      <c r="A2661" s="13"/>
    </row>
    <row r="2662" spans="1:1" x14ac:dyDescent="0.2">
      <c r="A2662" s="13"/>
    </row>
    <row r="2663" spans="1:1" x14ac:dyDescent="0.2">
      <c r="A2663" s="13"/>
    </row>
    <row r="2664" spans="1:1" x14ac:dyDescent="0.2">
      <c r="A2664" s="13"/>
    </row>
    <row r="2665" spans="1:1" x14ac:dyDescent="0.2">
      <c r="A2665" s="13"/>
    </row>
    <row r="2666" spans="1:1" x14ac:dyDescent="0.2">
      <c r="A2666" s="13"/>
    </row>
    <row r="2667" spans="1:1" x14ac:dyDescent="0.2">
      <c r="A2667" s="13"/>
    </row>
    <row r="2668" spans="1:1" x14ac:dyDescent="0.2">
      <c r="A2668" s="13"/>
    </row>
    <row r="2669" spans="1:1" x14ac:dyDescent="0.2">
      <c r="A2669" s="13"/>
    </row>
    <row r="2670" spans="1:1" x14ac:dyDescent="0.2">
      <c r="A2670" s="13"/>
    </row>
    <row r="2671" spans="1:1" x14ac:dyDescent="0.2">
      <c r="A2671" s="13"/>
    </row>
    <row r="2672" spans="1:1" x14ac:dyDescent="0.2">
      <c r="A2672" s="13"/>
    </row>
    <row r="2673" spans="1:1" x14ac:dyDescent="0.2">
      <c r="A2673" s="13"/>
    </row>
    <row r="2674" spans="1:1" x14ac:dyDescent="0.2">
      <c r="A2674" s="13"/>
    </row>
    <row r="2675" spans="1:1" x14ac:dyDescent="0.2">
      <c r="A2675" s="13"/>
    </row>
    <row r="2676" spans="1:1" x14ac:dyDescent="0.2">
      <c r="A2676" s="13"/>
    </row>
    <row r="2677" spans="1:1" x14ac:dyDescent="0.2">
      <c r="A2677" s="13"/>
    </row>
    <row r="2678" spans="1:1" x14ac:dyDescent="0.2">
      <c r="A2678" s="13"/>
    </row>
    <row r="2679" spans="1:1" x14ac:dyDescent="0.2">
      <c r="A2679" s="13"/>
    </row>
    <row r="2680" spans="1:1" x14ac:dyDescent="0.2">
      <c r="A2680" s="13"/>
    </row>
    <row r="2681" spans="1:1" x14ac:dyDescent="0.2">
      <c r="A2681" s="13"/>
    </row>
    <row r="2682" spans="1:1" x14ac:dyDescent="0.2">
      <c r="A2682" s="13"/>
    </row>
    <row r="2683" spans="1:1" x14ac:dyDescent="0.2">
      <c r="A2683" s="13"/>
    </row>
    <row r="2684" spans="1:1" x14ac:dyDescent="0.2">
      <c r="A2684" s="13"/>
    </row>
    <row r="2685" spans="1:1" x14ac:dyDescent="0.2">
      <c r="A2685" s="13"/>
    </row>
    <row r="2686" spans="1:1" x14ac:dyDescent="0.2">
      <c r="A2686" s="13"/>
    </row>
    <row r="2687" spans="1:1" x14ac:dyDescent="0.2">
      <c r="A2687" s="13"/>
    </row>
    <row r="2688" spans="1:1" x14ac:dyDescent="0.2">
      <c r="A2688" s="13"/>
    </row>
    <row r="2689" spans="1:1" x14ac:dyDescent="0.2">
      <c r="A2689" s="13"/>
    </row>
    <row r="2690" spans="1:1" x14ac:dyDescent="0.2">
      <c r="A2690" s="13"/>
    </row>
    <row r="2691" spans="1:1" x14ac:dyDescent="0.2">
      <c r="A2691" s="13"/>
    </row>
    <row r="2692" spans="1:1" x14ac:dyDescent="0.2">
      <c r="A2692" s="13"/>
    </row>
    <row r="2693" spans="1:1" x14ac:dyDescent="0.2">
      <c r="A2693" s="13"/>
    </row>
    <row r="2694" spans="1:1" x14ac:dyDescent="0.2">
      <c r="A2694" s="13"/>
    </row>
    <row r="2695" spans="1:1" x14ac:dyDescent="0.2">
      <c r="A2695" s="13"/>
    </row>
    <row r="2696" spans="1:1" x14ac:dyDescent="0.2">
      <c r="A2696" s="13"/>
    </row>
    <row r="2697" spans="1:1" x14ac:dyDescent="0.2">
      <c r="A2697" s="13"/>
    </row>
    <row r="2698" spans="1:1" x14ac:dyDescent="0.2">
      <c r="A2698" s="13"/>
    </row>
    <row r="2699" spans="1:1" x14ac:dyDescent="0.2">
      <c r="A2699" s="13"/>
    </row>
    <row r="2700" spans="1:1" x14ac:dyDescent="0.2">
      <c r="A2700" s="13"/>
    </row>
    <row r="2701" spans="1:1" x14ac:dyDescent="0.2">
      <c r="A2701" s="13"/>
    </row>
    <row r="2702" spans="1:1" x14ac:dyDescent="0.2">
      <c r="A2702" s="13"/>
    </row>
    <row r="2703" spans="1:1" x14ac:dyDescent="0.2">
      <c r="A2703" s="13"/>
    </row>
    <row r="2704" spans="1:1" x14ac:dyDescent="0.2">
      <c r="A2704" s="13"/>
    </row>
    <row r="2705" spans="1:1" x14ac:dyDescent="0.2">
      <c r="A2705" s="13"/>
    </row>
    <row r="2706" spans="1:1" x14ac:dyDescent="0.2">
      <c r="A2706" s="13"/>
    </row>
    <row r="2707" spans="1:1" x14ac:dyDescent="0.2">
      <c r="A2707" s="13"/>
    </row>
    <row r="2708" spans="1:1" x14ac:dyDescent="0.2">
      <c r="A2708" s="13"/>
    </row>
    <row r="2709" spans="1:1" x14ac:dyDescent="0.2">
      <c r="A2709" s="13"/>
    </row>
    <row r="2710" spans="1:1" x14ac:dyDescent="0.2">
      <c r="A2710" s="13"/>
    </row>
    <row r="2711" spans="1:1" x14ac:dyDescent="0.2">
      <c r="A2711" s="13"/>
    </row>
    <row r="2712" spans="1:1" x14ac:dyDescent="0.2">
      <c r="A2712" s="13"/>
    </row>
    <row r="2713" spans="1:1" x14ac:dyDescent="0.2">
      <c r="A2713" s="13"/>
    </row>
    <row r="2714" spans="1:1" x14ac:dyDescent="0.2">
      <c r="A2714" s="13"/>
    </row>
    <row r="2715" spans="1:1" x14ac:dyDescent="0.2">
      <c r="A2715" s="13"/>
    </row>
    <row r="2716" spans="1:1" x14ac:dyDescent="0.2">
      <c r="A2716" s="13"/>
    </row>
    <row r="2717" spans="1:1" x14ac:dyDescent="0.2">
      <c r="A2717" s="13"/>
    </row>
    <row r="2718" spans="1:1" x14ac:dyDescent="0.2">
      <c r="A2718" s="13"/>
    </row>
    <row r="2719" spans="1:1" x14ac:dyDescent="0.2">
      <c r="A2719" s="13"/>
    </row>
    <row r="2720" spans="1:1" x14ac:dyDescent="0.2">
      <c r="A2720" s="13"/>
    </row>
    <row r="2721" spans="1:1" x14ac:dyDescent="0.2">
      <c r="A2721" s="13"/>
    </row>
    <row r="2722" spans="1:1" x14ac:dyDescent="0.2">
      <c r="A2722" s="13"/>
    </row>
    <row r="2723" spans="1:1" x14ac:dyDescent="0.2">
      <c r="A2723" s="13"/>
    </row>
    <row r="2724" spans="1:1" x14ac:dyDescent="0.2">
      <c r="A2724" s="13"/>
    </row>
    <row r="2725" spans="1:1" x14ac:dyDescent="0.2">
      <c r="A2725" s="13"/>
    </row>
    <row r="2726" spans="1:1" x14ac:dyDescent="0.2">
      <c r="A2726" s="13"/>
    </row>
    <row r="2727" spans="1:1" x14ac:dyDescent="0.2">
      <c r="A2727" s="13"/>
    </row>
    <row r="2728" spans="1:1" x14ac:dyDescent="0.2">
      <c r="A2728" s="13"/>
    </row>
    <row r="2729" spans="1:1" x14ac:dyDescent="0.2">
      <c r="A2729" s="13"/>
    </row>
    <row r="2730" spans="1:1" x14ac:dyDescent="0.2">
      <c r="A2730" s="13"/>
    </row>
    <row r="2731" spans="1:1" x14ac:dyDescent="0.2">
      <c r="A2731" s="13"/>
    </row>
    <row r="2732" spans="1:1" x14ac:dyDescent="0.2">
      <c r="A2732" s="13"/>
    </row>
    <row r="2733" spans="1:1" x14ac:dyDescent="0.2">
      <c r="A2733" s="13"/>
    </row>
    <row r="2734" spans="1:1" x14ac:dyDescent="0.2">
      <c r="A2734" s="13"/>
    </row>
    <row r="2735" spans="1:1" x14ac:dyDescent="0.2">
      <c r="A2735" s="13"/>
    </row>
    <row r="2736" spans="1:1" x14ac:dyDescent="0.2">
      <c r="A2736" s="13"/>
    </row>
    <row r="2737" spans="1:1" x14ac:dyDescent="0.2">
      <c r="A2737" s="13"/>
    </row>
    <row r="2738" spans="1:1" x14ac:dyDescent="0.2">
      <c r="A2738" s="13"/>
    </row>
    <row r="2739" spans="1:1" x14ac:dyDescent="0.2">
      <c r="A2739" s="13"/>
    </row>
    <row r="2740" spans="1:1" x14ac:dyDescent="0.2">
      <c r="A2740" s="13"/>
    </row>
    <row r="2741" spans="1:1" x14ac:dyDescent="0.2">
      <c r="A2741" s="13"/>
    </row>
    <row r="2742" spans="1:1" x14ac:dyDescent="0.2">
      <c r="A2742" s="13"/>
    </row>
    <row r="2743" spans="1:1" x14ac:dyDescent="0.2">
      <c r="A2743" s="13"/>
    </row>
    <row r="2744" spans="1:1" x14ac:dyDescent="0.2">
      <c r="A2744" s="13"/>
    </row>
    <row r="2745" spans="1:1" x14ac:dyDescent="0.2">
      <c r="A2745" s="13"/>
    </row>
    <row r="2746" spans="1:1" x14ac:dyDescent="0.2">
      <c r="A2746" s="13"/>
    </row>
    <row r="2747" spans="1:1" x14ac:dyDescent="0.2">
      <c r="A2747" s="13"/>
    </row>
    <row r="2748" spans="1:1" x14ac:dyDescent="0.2">
      <c r="A2748" s="13"/>
    </row>
    <row r="2749" spans="1:1" x14ac:dyDescent="0.2">
      <c r="A2749" s="13"/>
    </row>
    <row r="2750" spans="1:1" x14ac:dyDescent="0.2">
      <c r="A2750" s="13"/>
    </row>
    <row r="2751" spans="1:1" x14ac:dyDescent="0.2">
      <c r="A2751" s="13"/>
    </row>
    <row r="2752" spans="1:1" x14ac:dyDescent="0.2">
      <c r="A2752" s="13"/>
    </row>
    <row r="2753" spans="1:1" x14ac:dyDescent="0.2">
      <c r="A2753" s="13"/>
    </row>
    <row r="2754" spans="1:1" x14ac:dyDescent="0.2">
      <c r="A2754" s="13"/>
    </row>
    <row r="2755" spans="1:1" x14ac:dyDescent="0.2">
      <c r="A2755" s="13"/>
    </row>
    <row r="2756" spans="1:1" x14ac:dyDescent="0.2">
      <c r="A2756" s="13"/>
    </row>
    <row r="2757" spans="1:1" x14ac:dyDescent="0.2">
      <c r="A2757" s="13"/>
    </row>
    <row r="2758" spans="1:1" x14ac:dyDescent="0.2">
      <c r="A2758" s="13"/>
    </row>
    <row r="2759" spans="1:1" x14ac:dyDescent="0.2">
      <c r="A2759" s="13"/>
    </row>
    <row r="2760" spans="1:1" x14ac:dyDescent="0.2">
      <c r="A2760" s="13"/>
    </row>
    <row r="2761" spans="1:1" x14ac:dyDescent="0.2">
      <c r="A2761" s="13"/>
    </row>
    <row r="2762" spans="1:1" x14ac:dyDescent="0.2">
      <c r="A2762" s="13"/>
    </row>
    <row r="2763" spans="1:1" x14ac:dyDescent="0.2">
      <c r="A2763" s="13"/>
    </row>
    <row r="2764" spans="1:1" x14ac:dyDescent="0.2">
      <c r="A2764" s="13"/>
    </row>
    <row r="2765" spans="1:1" x14ac:dyDescent="0.2">
      <c r="A2765" s="13"/>
    </row>
    <row r="2766" spans="1:1" x14ac:dyDescent="0.2">
      <c r="A2766" s="13"/>
    </row>
    <row r="2767" spans="1:1" x14ac:dyDescent="0.2">
      <c r="A2767" s="13"/>
    </row>
    <row r="2768" spans="1:1" x14ac:dyDescent="0.2">
      <c r="A2768" s="13"/>
    </row>
    <row r="2769" spans="1:1" x14ac:dyDescent="0.2">
      <c r="A2769" s="13"/>
    </row>
    <row r="2770" spans="1:1" x14ac:dyDescent="0.2">
      <c r="A2770" s="13"/>
    </row>
    <row r="2771" spans="1:1" x14ac:dyDescent="0.2">
      <c r="A2771" s="13"/>
    </row>
    <row r="2772" spans="1:1" x14ac:dyDescent="0.2">
      <c r="A2772" s="13"/>
    </row>
    <row r="2773" spans="1:1" x14ac:dyDescent="0.2">
      <c r="A2773" s="13"/>
    </row>
    <row r="2774" spans="1:1" x14ac:dyDescent="0.2">
      <c r="A2774" s="13"/>
    </row>
    <row r="2775" spans="1:1" x14ac:dyDescent="0.2">
      <c r="A2775" s="13"/>
    </row>
    <row r="2776" spans="1:1" x14ac:dyDescent="0.2">
      <c r="A2776" s="13"/>
    </row>
    <row r="2777" spans="1:1" x14ac:dyDescent="0.2">
      <c r="A2777" s="13"/>
    </row>
    <row r="2778" spans="1:1" x14ac:dyDescent="0.2">
      <c r="A2778" s="13"/>
    </row>
    <row r="2779" spans="1:1" x14ac:dyDescent="0.2">
      <c r="A2779" s="13"/>
    </row>
    <row r="2780" spans="1:1" x14ac:dyDescent="0.2">
      <c r="A2780" s="13"/>
    </row>
    <row r="2781" spans="1:1" x14ac:dyDescent="0.2">
      <c r="A2781" s="13"/>
    </row>
    <row r="2782" spans="1:1" x14ac:dyDescent="0.2">
      <c r="A2782" s="13"/>
    </row>
    <row r="2783" spans="1:1" x14ac:dyDescent="0.2">
      <c r="A2783" s="13"/>
    </row>
    <row r="2784" spans="1:1" x14ac:dyDescent="0.2">
      <c r="A2784" s="13"/>
    </row>
    <row r="2785" spans="1:1" x14ac:dyDescent="0.2">
      <c r="A2785" s="13"/>
    </row>
    <row r="2786" spans="1:1" x14ac:dyDescent="0.2">
      <c r="A2786" s="13"/>
    </row>
    <row r="2787" spans="1:1" x14ac:dyDescent="0.2">
      <c r="A2787" s="13"/>
    </row>
    <row r="2788" spans="1:1" x14ac:dyDescent="0.2">
      <c r="A2788" s="13"/>
    </row>
    <row r="2789" spans="1:1" x14ac:dyDescent="0.2">
      <c r="A2789" s="13"/>
    </row>
    <row r="2790" spans="1:1" x14ac:dyDescent="0.2">
      <c r="A2790" s="13"/>
    </row>
    <row r="2791" spans="1:1" x14ac:dyDescent="0.2">
      <c r="A2791" s="13"/>
    </row>
    <row r="2792" spans="1:1" x14ac:dyDescent="0.2">
      <c r="A2792" s="13"/>
    </row>
    <row r="2793" spans="1:1" x14ac:dyDescent="0.2">
      <c r="A2793" s="13"/>
    </row>
    <row r="2794" spans="1:1" x14ac:dyDescent="0.2">
      <c r="A2794" s="13"/>
    </row>
    <row r="2795" spans="1:1" x14ac:dyDescent="0.2">
      <c r="A2795" s="13"/>
    </row>
    <row r="2796" spans="1:1" x14ac:dyDescent="0.2">
      <c r="A2796" s="13"/>
    </row>
    <row r="2797" spans="1:1" x14ac:dyDescent="0.2">
      <c r="A2797" s="13"/>
    </row>
    <row r="2798" spans="1:1" x14ac:dyDescent="0.2">
      <c r="A2798" s="13"/>
    </row>
    <row r="2799" spans="1:1" x14ac:dyDescent="0.2">
      <c r="A2799" s="13"/>
    </row>
    <row r="2800" spans="1:1" x14ac:dyDescent="0.2">
      <c r="A2800" s="13"/>
    </row>
    <row r="2801" spans="1:1" x14ac:dyDescent="0.2">
      <c r="A2801" s="13"/>
    </row>
    <row r="2802" spans="1:1" x14ac:dyDescent="0.2">
      <c r="A2802" s="13"/>
    </row>
    <row r="2803" spans="1:1" x14ac:dyDescent="0.2">
      <c r="A2803" s="13"/>
    </row>
    <row r="2804" spans="1:1" x14ac:dyDescent="0.2">
      <c r="A2804" s="13"/>
    </row>
    <row r="2805" spans="1:1" x14ac:dyDescent="0.2">
      <c r="A2805" s="13"/>
    </row>
    <row r="2806" spans="1:1" x14ac:dyDescent="0.2">
      <c r="A2806" s="13"/>
    </row>
    <row r="2807" spans="1:1" x14ac:dyDescent="0.2">
      <c r="A2807" s="13"/>
    </row>
    <row r="2808" spans="1:1" x14ac:dyDescent="0.2">
      <c r="A2808" s="13"/>
    </row>
    <row r="2809" spans="1:1" x14ac:dyDescent="0.2">
      <c r="A2809" s="13"/>
    </row>
    <row r="2810" spans="1:1" x14ac:dyDescent="0.2">
      <c r="A2810" s="13"/>
    </row>
    <row r="2811" spans="1:1" x14ac:dyDescent="0.2">
      <c r="A2811" s="13"/>
    </row>
    <row r="2812" spans="1:1" x14ac:dyDescent="0.2">
      <c r="A2812" s="13"/>
    </row>
    <row r="2813" spans="1:1" x14ac:dyDescent="0.2">
      <c r="A2813" s="13"/>
    </row>
    <row r="2814" spans="1:1" x14ac:dyDescent="0.2">
      <c r="A2814" s="13"/>
    </row>
    <row r="2815" spans="1:1" x14ac:dyDescent="0.2">
      <c r="A2815" s="13"/>
    </row>
    <row r="2816" spans="1:1" x14ac:dyDescent="0.2">
      <c r="A2816" s="13"/>
    </row>
    <row r="2817" spans="1:1" x14ac:dyDescent="0.2">
      <c r="A2817" s="13"/>
    </row>
    <row r="2818" spans="1:1" x14ac:dyDescent="0.2">
      <c r="A2818" s="13"/>
    </row>
    <row r="2819" spans="1:1" x14ac:dyDescent="0.2">
      <c r="A2819" s="13"/>
    </row>
    <row r="2820" spans="1:1" x14ac:dyDescent="0.2">
      <c r="A2820" s="13"/>
    </row>
    <row r="2821" spans="1:1" x14ac:dyDescent="0.2">
      <c r="A2821" s="13"/>
    </row>
    <row r="2822" spans="1:1" x14ac:dyDescent="0.2">
      <c r="A2822" s="13"/>
    </row>
    <row r="2823" spans="1:1" x14ac:dyDescent="0.2">
      <c r="A2823" s="13"/>
    </row>
    <row r="2824" spans="1:1" x14ac:dyDescent="0.2">
      <c r="A2824" s="13"/>
    </row>
    <row r="2825" spans="1:1" x14ac:dyDescent="0.2">
      <c r="A2825" s="13"/>
    </row>
    <row r="2826" spans="1:1" x14ac:dyDescent="0.2">
      <c r="A2826" s="13"/>
    </row>
    <row r="2827" spans="1:1" x14ac:dyDescent="0.2">
      <c r="A2827" s="13"/>
    </row>
    <row r="2828" spans="1:1" x14ac:dyDescent="0.2">
      <c r="A2828" s="13"/>
    </row>
    <row r="2829" spans="1:1" x14ac:dyDescent="0.2">
      <c r="A2829" s="13"/>
    </row>
    <row r="2830" spans="1:1" x14ac:dyDescent="0.2">
      <c r="A2830" s="13"/>
    </row>
    <row r="2831" spans="1:1" x14ac:dyDescent="0.2">
      <c r="A2831" s="13"/>
    </row>
    <row r="2832" spans="1:1" x14ac:dyDescent="0.2">
      <c r="A2832" s="13"/>
    </row>
    <row r="2833" spans="1:1" x14ac:dyDescent="0.2">
      <c r="A2833" s="13"/>
    </row>
    <row r="2834" spans="1:1" x14ac:dyDescent="0.2">
      <c r="A2834" s="13"/>
    </row>
    <row r="2835" spans="1:1" x14ac:dyDescent="0.2">
      <c r="A2835" s="13"/>
    </row>
    <row r="2836" spans="1:1" x14ac:dyDescent="0.2">
      <c r="A2836" s="13"/>
    </row>
    <row r="2837" spans="1:1" x14ac:dyDescent="0.2">
      <c r="A2837" s="13"/>
    </row>
    <row r="2838" spans="1:1" x14ac:dyDescent="0.2">
      <c r="A2838" s="13"/>
    </row>
    <row r="2839" spans="1:1" x14ac:dyDescent="0.2">
      <c r="A2839" s="13"/>
    </row>
    <row r="2840" spans="1:1" x14ac:dyDescent="0.2">
      <c r="A2840" s="13"/>
    </row>
    <row r="2841" spans="1:1" x14ac:dyDescent="0.2">
      <c r="A2841" s="13"/>
    </row>
    <row r="2842" spans="1:1" x14ac:dyDescent="0.2">
      <c r="A2842" s="13"/>
    </row>
    <row r="2843" spans="1:1" x14ac:dyDescent="0.2">
      <c r="A2843" s="13"/>
    </row>
    <row r="2844" spans="1:1" x14ac:dyDescent="0.2">
      <c r="A2844" s="13"/>
    </row>
    <row r="2845" spans="1:1" x14ac:dyDescent="0.2">
      <c r="A2845" s="13"/>
    </row>
    <row r="2846" spans="1:1" x14ac:dyDescent="0.2">
      <c r="A2846" s="13"/>
    </row>
    <row r="2847" spans="1:1" x14ac:dyDescent="0.2">
      <c r="A2847" s="13"/>
    </row>
    <row r="2848" spans="1:1" x14ac:dyDescent="0.2">
      <c r="A2848" s="13"/>
    </row>
    <row r="2849" spans="1:1" x14ac:dyDescent="0.2">
      <c r="A2849" s="13"/>
    </row>
    <row r="2850" spans="1:1" x14ac:dyDescent="0.2">
      <c r="A2850" s="13"/>
    </row>
    <row r="2851" spans="1:1" x14ac:dyDescent="0.2">
      <c r="A2851" s="13"/>
    </row>
    <row r="2852" spans="1:1" x14ac:dyDescent="0.2">
      <c r="A2852" s="13"/>
    </row>
    <row r="2853" spans="1:1" x14ac:dyDescent="0.2">
      <c r="A2853" s="13"/>
    </row>
    <row r="2854" spans="1:1" x14ac:dyDescent="0.2">
      <c r="A2854" s="13"/>
    </row>
    <row r="2855" spans="1:1" x14ac:dyDescent="0.2">
      <c r="A2855" s="13"/>
    </row>
    <row r="2856" spans="1:1" x14ac:dyDescent="0.2">
      <c r="A2856" s="13"/>
    </row>
    <row r="2857" spans="1:1" x14ac:dyDescent="0.2">
      <c r="A2857" s="13"/>
    </row>
    <row r="2858" spans="1:1" x14ac:dyDescent="0.2">
      <c r="A2858" s="13"/>
    </row>
    <row r="2859" spans="1:1" x14ac:dyDescent="0.2">
      <c r="A2859" s="13"/>
    </row>
    <row r="2860" spans="1:1" x14ac:dyDescent="0.2">
      <c r="A2860" s="13"/>
    </row>
    <row r="2861" spans="1:1" x14ac:dyDescent="0.2">
      <c r="A2861" s="13"/>
    </row>
    <row r="2862" spans="1:1" x14ac:dyDescent="0.2">
      <c r="A2862" s="13"/>
    </row>
    <row r="2863" spans="1:1" x14ac:dyDescent="0.2">
      <c r="A2863" s="13"/>
    </row>
    <row r="2864" spans="1:1" x14ac:dyDescent="0.2">
      <c r="A2864" s="13"/>
    </row>
    <row r="2865" spans="1:1" x14ac:dyDescent="0.2">
      <c r="A2865" s="13"/>
    </row>
    <row r="2866" spans="1:1" x14ac:dyDescent="0.2">
      <c r="A2866" s="13"/>
    </row>
    <row r="2867" spans="1:1" x14ac:dyDescent="0.2">
      <c r="A2867" s="13"/>
    </row>
    <row r="2868" spans="1:1" x14ac:dyDescent="0.2">
      <c r="A2868" s="13"/>
    </row>
    <row r="2869" spans="1:1" x14ac:dyDescent="0.2">
      <c r="A2869" s="13"/>
    </row>
    <row r="2870" spans="1:1" x14ac:dyDescent="0.2">
      <c r="A2870" s="13"/>
    </row>
    <row r="2871" spans="1:1" x14ac:dyDescent="0.2">
      <c r="A2871" s="13"/>
    </row>
    <row r="2872" spans="1:1" x14ac:dyDescent="0.2">
      <c r="A2872" s="13"/>
    </row>
    <row r="2873" spans="1:1" x14ac:dyDescent="0.2">
      <c r="A2873" s="13"/>
    </row>
    <row r="2874" spans="1:1" x14ac:dyDescent="0.2">
      <c r="A2874" s="13"/>
    </row>
    <row r="2875" spans="1:1" x14ac:dyDescent="0.2">
      <c r="A2875" s="13"/>
    </row>
    <row r="2876" spans="1:1" x14ac:dyDescent="0.2">
      <c r="A2876" s="13"/>
    </row>
    <row r="2877" spans="1:1" x14ac:dyDescent="0.2">
      <c r="A2877" s="13"/>
    </row>
    <row r="2878" spans="1:1" x14ac:dyDescent="0.2">
      <c r="A2878" s="13"/>
    </row>
    <row r="2879" spans="1:1" x14ac:dyDescent="0.2">
      <c r="A2879" s="13"/>
    </row>
    <row r="2880" spans="1:1" x14ac:dyDescent="0.2">
      <c r="A2880" s="13"/>
    </row>
    <row r="2881" spans="1:1" x14ac:dyDescent="0.2">
      <c r="A2881" s="13"/>
    </row>
    <row r="2882" spans="1:1" x14ac:dyDescent="0.2">
      <c r="A2882" s="13"/>
    </row>
    <row r="2883" spans="1:1" x14ac:dyDescent="0.2">
      <c r="A2883" s="13"/>
    </row>
    <row r="2884" spans="1:1" x14ac:dyDescent="0.2">
      <c r="A2884" s="13"/>
    </row>
    <row r="2885" spans="1:1" x14ac:dyDescent="0.2">
      <c r="A2885" s="13"/>
    </row>
    <row r="2886" spans="1:1" x14ac:dyDescent="0.2">
      <c r="A2886" s="13"/>
    </row>
    <row r="2887" spans="1:1" x14ac:dyDescent="0.2">
      <c r="A2887" s="13"/>
    </row>
    <row r="2888" spans="1:1" x14ac:dyDescent="0.2">
      <c r="A2888" s="13"/>
    </row>
    <row r="2889" spans="1:1" x14ac:dyDescent="0.2">
      <c r="A2889" s="13"/>
    </row>
    <row r="2890" spans="1:1" x14ac:dyDescent="0.2">
      <c r="A2890" s="13"/>
    </row>
    <row r="2891" spans="1:1" x14ac:dyDescent="0.2">
      <c r="A2891" s="13"/>
    </row>
    <row r="2892" spans="1:1" x14ac:dyDescent="0.2">
      <c r="A2892" s="13"/>
    </row>
    <row r="2893" spans="1:1" x14ac:dyDescent="0.2">
      <c r="A2893" s="13"/>
    </row>
    <row r="2894" spans="1:1" x14ac:dyDescent="0.2">
      <c r="A2894" s="13"/>
    </row>
    <row r="2895" spans="1:1" x14ac:dyDescent="0.2">
      <c r="A2895" s="13"/>
    </row>
    <row r="2896" spans="1:1" x14ac:dyDescent="0.2">
      <c r="A2896" s="13"/>
    </row>
    <row r="2897" spans="1:1" x14ac:dyDescent="0.2">
      <c r="A2897" s="13"/>
    </row>
    <row r="2898" spans="1:1" x14ac:dyDescent="0.2">
      <c r="A2898" s="13"/>
    </row>
    <row r="2899" spans="1:1" x14ac:dyDescent="0.2">
      <c r="A2899" s="13"/>
    </row>
    <row r="2900" spans="1:1" x14ac:dyDescent="0.2">
      <c r="A2900" s="13"/>
    </row>
    <row r="2901" spans="1:1" x14ac:dyDescent="0.2">
      <c r="A2901" s="13"/>
    </row>
    <row r="2902" spans="1:1" x14ac:dyDescent="0.2">
      <c r="A2902" s="13"/>
    </row>
    <row r="2903" spans="1:1" x14ac:dyDescent="0.2">
      <c r="A2903" s="13"/>
    </row>
    <row r="2904" spans="1:1" x14ac:dyDescent="0.2">
      <c r="A2904" s="13"/>
    </row>
    <row r="2905" spans="1:1" x14ac:dyDescent="0.2">
      <c r="A2905" s="13"/>
    </row>
    <row r="2906" spans="1:1" x14ac:dyDescent="0.2">
      <c r="A2906" s="13"/>
    </row>
    <row r="2907" spans="1:1" x14ac:dyDescent="0.2">
      <c r="A2907" s="13"/>
    </row>
    <row r="2908" spans="1:1" x14ac:dyDescent="0.2">
      <c r="A2908" s="13"/>
    </row>
    <row r="2909" spans="1:1" x14ac:dyDescent="0.2">
      <c r="A2909" s="13"/>
    </row>
    <row r="2910" spans="1:1" x14ac:dyDescent="0.2">
      <c r="A2910" s="13"/>
    </row>
    <row r="2911" spans="1:1" x14ac:dyDescent="0.2">
      <c r="A2911" s="13"/>
    </row>
    <row r="2912" spans="1:1" x14ac:dyDescent="0.2">
      <c r="A2912" s="13"/>
    </row>
    <row r="2913" spans="1:1" x14ac:dyDescent="0.2">
      <c r="A2913" s="13"/>
    </row>
    <row r="2914" spans="1:1" x14ac:dyDescent="0.2">
      <c r="A2914" s="13"/>
    </row>
    <row r="2915" spans="1:1" x14ac:dyDescent="0.2">
      <c r="A2915" s="13"/>
    </row>
    <row r="2916" spans="1:1" x14ac:dyDescent="0.2">
      <c r="A2916" s="13"/>
    </row>
    <row r="2917" spans="1:1" x14ac:dyDescent="0.2">
      <c r="A2917" s="13"/>
    </row>
    <row r="2918" spans="1:1" x14ac:dyDescent="0.2">
      <c r="A2918" s="13"/>
    </row>
    <row r="2919" spans="1:1" x14ac:dyDescent="0.2">
      <c r="A2919" s="13"/>
    </row>
    <row r="2920" spans="1:1" x14ac:dyDescent="0.2">
      <c r="A2920" s="13"/>
    </row>
    <row r="2921" spans="1:1" x14ac:dyDescent="0.2">
      <c r="A2921" s="13"/>
    </row>
    <row r="2922" spans="1:1" x14ac:dyDescent="0.2">
      <c r="A2922" s="13"/>
    </row>
    <row r="2923" spans="1:1" x14ac:dyDescent="0.2">
      <c r="A2923" s="13"/>
    </row>
    <row r="2924" spans="1:1" x14ac:dyDescent="0.2">
      <c r="A2924" s="13"/>
    </row>
    <row r="2925" spans="1:1" x14ac:dyDescent="0.2">
      <c r="A2925" s="13"/>
    </row>
    <row r="2926" spans="1:1" x14ac:dyDescent="0.2">
      <c r="A2926" s="13"/>
    </row>
    <row r="2927" spans="1:1" x14ac:dyDescent="0.2">
      <c r="A2927" s="13"/>
    </row>
    <row r="2928" spans="1:1" x14ac:dyDescent="0.2">
      <c r="A2928" s="13"/>
    </row>
    <row r="2929" spans="1:1" x14ac:dyDescent="0.2">
      <c r="A2929" s="13"/>
    </row>
    <row r="2930" spans="1:1" x14ac:dyDescent="0.2">
      <c r="A2930" s="13"/>
    </row>
    <row r="2931" spans="1:1" x14ac:dyDescent="0.2">
      <c r="A2931" s="13"/>
    </row>
    <row r="2932" spans="1:1" x14ac:dyDescent="0.2">
      <c r="A2932" s="13"/>
    </row>
    <row r="2933" spans="1:1" x14ac:dyDescent="0.2">
      <c r="A2933" s="13"/>
    </row>
    <row r="2934" spans="1:1" x14ac:dyDescent="0.2">
      <c r="A2934" s="13"/>
    </row>
    <row r="2935" spans="1:1" x14ac:dyDescent="0.2">
      <c r="A2935" s="13"/>
    </row>
    <row r="2936" spans="1:1" x14ac:dyDescent="0.2">
      <c r="A2936" s="13"/>
    </row>
    <row r="2937" spans="1:1" x14ac:dyDescent="0.2">
      <c r="A2937" s="13"/>
    </row>
    <row r="2938" spans="1:1" x14ac:dyDescent="0.2">
      <c r="A2938" s="13"/>
    </row>
    <row r="2939" spans="1:1" x14ac:dyDescent="0.2">
      <c r="A2939" s="13"/>
    </row>
    <row r="2940" spans="1:1" x14ac:dyDescent="0.2">
      <c r="A2940" s="13"/>
    </row>
    <row r="2941" spans="1:1" x14ac:dyDescent="0.2">
      <c r="A2941" s="13"/>
    </row>
    <row r="2942" spans="1:1" x14ac:dyDescent="0.2">
      <c r="A2942" s="13"/>
    </row>
    <row r="2943" spans="1:1" x14ac:dyDescent="0.2">
      <c r="A2943" s="13"/>
    </row>
    <row r="2944" spans="1:1" x14ac:dyDescent="0.2">
      <c r="A2944" s="13"/>
    </row>
    <row r="2945" spans="1:1" x14ac:dyDescent="0.2">
      <c r="A2945" s="13"/>
    </row>
    <row r="2946" spans="1:1" x14ac:dyDescent="0.2">
      <c r="A2946" s="13"/>
    </row>
    <row r="2947" spans="1:1" x14ac:dyDescent="0.2">
      <c r="A2947" s="13"/>
    </row>
    <row r="2948" spans="1:1" x14ac:dyDescent="0.2">
      <c r="A2948" s="13"/>
    </row>
    <row r="2949" spans="1:1" x14ac:dyDescent="0.2">
      <c r="A2949" s="13"/>
    </row>
    <row r="2950" spans="1:1" x14ac:dyDescent="0.2">
      <c r="A2950" s="13"/>
    </row>
    <row r="2951" spans="1:1" x14ac:dyDescent="0.2">
      <c r="A2951" s="13"/>
    </row>
    <row r="2952" spans="1:1" x14ac:dyDescent="0.2">
      <c r="A2952" s="13"/>
    </row>
    <row r="2953" spans="1:1" x14ac:dyDescent="0.2">
      <c r="A2953" s="13"/>
    </row>
    <row r="2954" spans="1:1" x14ac:dyDescent="0.2">
      <c r="A2954" s="13"/>
    </row>
    <row r="2955" spans="1:1" x14ac:dyDescent="0.2">
      <c r="A2955" s="13"/>
    </row>
    <row r="2956" spans="1:1" x14ac:dyDescent="0.2">
      <c r="A2956" s="13"/>
    </row>
    <row r="2957" spans="1:1" x14ac:dyDescent="0.2">
      <c r="A2957" s="13"/>
    </row>
    <row r="2958" spans="1:1" x14ac:dyDescent="0.2">
      <c r="A2958" s="13"/>
    </row>
    <row r="2959" spans="1:1" x14ac:dyDescent="0.2">
      <c r="A2959" s="13"/>
    </row>
    <row r="2960" spans="1:1" x14ac:dyDescent="0.2">
      <c r="A2960" s="13"/>
    </row>
    <row r="2961" spans="1:1" x14ac:dyDescent="0.2">
      <c r="A2961" s="13"/>
    </row>
    <row r="2962" spans="1:1" x14ac:dyDescent="0.2">
      <c r="A2962" s="13"/>
    </row>
    <row r="2963" spans="1:1" x14ac:dyDescent="0.2">
      <c r="A2963" s="13"/>
    </row>
    <row r="2964" spans="1:1" x14ac:dyDescent="0.2">
      <c r="A2964" s="13"/>
    </row>
    <row r="2965" spans="1:1" x14ac:dyDescent="0.2">
      <c r="A2965" s="13"/>
    </row>
    <row r="2966" spans="1:1" x14ac:dyDescent="0.2">
      <c r="A2966" s="13"/>
    </row>
    <row r="2967" spans="1:1" x14ac:dyDescent="0.2">
      <c r="A2967" s="13"/>
    </row>
    <row r="2968" spans="1:1" x14ac:dyDescent="0.2">
      <c r="A2968" s="13"/>
    </row>
    <row r="2969" spans="1:1" x14ac:dyDescent="0.2">
      <c r="A2969" s="13"/>
    </row>
    <row r="2970" spans="1:1" x14ac:dyDescent="0.2">
      <c r="A2970" s="13"/>
    </row>
    <row r="2971" spans="1:1" x14ac:dyDescent="0.2">
      <c r="A2971" s="13"/>
    </row>
    <row r="2972" spans="1:1" x14ac:dyDescent="0.2">
      <c r="A2972" s="13"/>
    </row>
    <row r="2973" spans="1:1" x14ac:dyDescent="0.2">
      <c r="A2973" s="13"/>
    </row>
    <row r="2974" spans="1:1" x14ac:dyDescent="0.2">
      <c r="A2974" s="13"/>
    </row>
    <row r="2975" spans="1:1" x14ac:dyDescent="0.2">
      <c r="A2975" s="13"/>
    </row>
    <row r="2976" spans="1:1" x14ac:dyDescent="0.2">
      <c r="A2976" s="13"/>
    </row>
    <row r="2977" spans="1:1" x14ac:dyDescent="0.2">
      <c r="A2977" s="13"/>
    </row>
    <row r="2978" spans="1:1" x14ac:dyDescent="0.2">
      <c r="A2978" s="13"/>
    </row>
    <row r="2979" spans="1:1" x14ac:dyDescent="0.2">
      <c r="A2979" s="13"/>
    </row>
    <row r="2980" spans="1:1" x14ac:dyDescent="0.2">
      <c r="A2980" s="13"/>
    </row>
    <row r="2981" spans="1:1" x14ac:dyDescent="0.2">
      <c r="A2981" s="13"/>
    </row>
    <row r="2982" spans="1:1" x14ac:dyDescent="0.2">
      <c r="A2982" s="13"/>
    </row>
    <row r="2983" spans="1:1" x14ac:dyDescent="0.2">
      <c r="A2983" s="13"/>
    </row>
    <row r="2984" spans="1:1" x14ac:dyDescent="0.2">
      <c r="A2984" s="13"/>
    </row>
    <row r="2985" spans="1:1" x14ac:dyDescent="0.2">
      <c r="A2985" s="13"/>
    </row>
    <row r="2986" spans="1:1" x14ac:dyDescent="0.2">
      <c r="A2986" s="13"/>
    </row>
    <row r="2987" spans="1:1" x14ac:dyDescent="0.2">
      <c r="A2987" s="13"/>
    </row>
    <row r="2988" spans="1:1" x14ac:dyDescent="0.2">
      <c r="A2988" s="13"/>
    </row>
    <row r="2989" spans="1:1" x14ac:dyDescent="0.2">
      <c r="A2989" s="13"/>
    </row>
    <row r="2990" spans="1:1" x14ac:dyDescent="0.2">
      <c r="A2990" s="13"/>
    </row>
    <row r="2991" spans="1:1" x14ac:dyDescent="0.2">
      <c r="A2991" s="13"/>
    </row>
    <row r="2992" spans="1:1" x14ac:dyDescent="0.2">
      <c r="A2992" s="13"/>
    </row>
    <row r="2993" spans="1:1" x14ac:dyDescent="0.2">
      <c r="A2993" s="13"/>
    </row>
    <row r="2994" spans="1:1" x14ac:dyDescent="0.2">
      <c r="A2994" s="13"/>
    </row>
    <row r="2995" spans="1:1" x14ac:dyDescent="0.2">
      <c r="A2995" s="13"/>
    </row>
    <row r="2996" spans="1:1" x14ac:dyDescent="0.2">
      <c r="A2996" s="13"/>
    </row>
    <row r="2997" spans="1:1" x14ac:dyDescent="0.2">
      <c r="A2997" s="13"/>
    </row>
    <row r="2998" spans="1:1" x14ac:dyDescent="0.2">
      <c r="A2998" s="13"/>
    </row>
    <row r="2999" spans="1:1" x14ac:dyDescent="0.2">
      <c r="A2999" s="13"/>
    </row>
    <row r="3000" spans="1:1" x14ac:dyDescent="0.2">
      <c r="A3000" s="13"/>
    </row>
    <row r="3001" spans="1:1" x14ac:dyDescent="0.2">
      <c r="A3001" s="13"/>
    </row>
    <row r="3002" spans="1:1" x14ac:dyDescent="0.2">
      <c r="A3002" s="13"/>
    </row>
    <row r="3003" spans="1:1" x14ac:dyDescent="0.2">
      <c r="A3003" s="13"/>
    </row>
    <row r="3004" spans="1:1" x14ac:dyDescent="0.2">
      <c r="A3004" s="13"/>
    </row>
    <row r="3005" spans="1:1" x14ac:dyDescent="0.2">
      <c r="A3005" s="13"/>
    </row>
    <row r="3006" spans="1:1" x14ac:dyDescent="0.2">
      <c r="A3006" s="13"/>
    </row>
    <row r="3007" spans="1:1" x14ac:dyDescent="0.2">
      <c r="A3007" s="13"/>
    </row>
    <row r="3008" spans="1:1" x14ac:dyDescent="0.2">
      <c r="A3008" s="13"/>
    </row>
    <row r="3009" spans="1:1" x14ac:dyDescent="0.2">
      <c r="A3009" s="13"/>
    </row>
    <row r="3010" spans="1:1" x14ac:dyDescent="0.2">
      <c r="A3010" s="13"/>
    </row>
    <row r="3011" spans="1:1" x14ac:dyDescent="0.2">
      <c r="A3011" s="13"/>
    </row>
    <row r="3012" spans="1:1" x14ac:dyDescent="0.2">
      <c r="A3012" s="13"/>
    </row>
    <row r="3013" spans="1:1" x14ac:dyDescent="0.2">
      <c r="A3013" s="13"/>
    </row>
    <row r="3014" spans="1:1" x14ac:dyDescent="0.2">
      <c r="A3014" s="13"/>
    </row>
    <row r="3015" spans="1:1" x14ac:dyDescent="0.2">
      <c r="A3015" s="13"/>
    </row>
    <row r="3016" spans="1:1" x14ac:dyDescent="0.2">
      <c r="A3016" s="13"/>
    </row>
    <row r="3017" spans="1:1" x14ac:dyDescent="0.2">
      <c r="A3017" s="13"/>
    </row>
    <row r="3018" spans="1:1" x14ac:dyDescent="0.2">
      <c r="A3018" s="13"/>
    </row>
    <row r="3019" spans="1:1" x14ac:dyDescent="0.2">
      <c r="A3019" s="13"/>
    </row>
    <row r="3020" spans="1:1" x14ac:dyDescent="0.2">
      <c r="A3020" s="13"/>
    </row>
    <row r="3021" spans="1:1" x14ac:dyDescent="0.2">
      <c r="A3021" s="13"/>
    </row>
    <row r="3022" spans="1:1" x14ac:dyDescent="0.2">
      <c r="A3022" s="13"/>
    </row>
    <row r="3023" spans="1:1" x14ac:dyDescent="0.2">
      <c r="A3023" s="13"/>
    </row>
    <row r="3024" spans="1:1" x14ac:dyDescent="0.2">
      <c r="A3024" s="13"/>
    </row>
    <row r="3025" spans="1:1" x14ac:dyDescent="0.2">
      <c r="A3025" s="13"/>
    </row>
    <row r="3026" spans="1:1" x14ac:dyDescent="0.2">
      <c r="A3026" s="13"/>
    </row>
    <row r="3027" spans="1:1" x14ac:dyDescent="0.2">
      <c r="A3027" s="13"/>
    </row>
    <row r="3028" spans="1:1" x14ac:dyDescent="0.2">
      <c r="A3028" s="13"/>
    </row>
    <row r="3029" spans="1:1" x14ac:dyDescent="0.2">
      <c r="A3029" s="13"/>
    </row>
    <row r="3030" spans="1:1" x14ac:dyDescent="0.2">
      <c r="A3030" s="13"/>
    </row>
    <row r="3031" spans="1:1" x14ac:dyDescent="0.2">
      <c r="A3031" s="13"/>
    </row>
    <row r="3032" spans="1:1" x14ac:dyDescent="0.2">
      <c r="A3032" s="13"/>
    </row>
    <row r="3033" spans="1:1" x14ac:dyDescent="0.2">
      <c r="A3033" s="13"/>
    </row>
    <row r="3034" spans="1:1" x14ac:dyDescent="0.2">
      <c r="A3034" s="13"/>
    </row>
    <row r="3035" spans="1:1" x14ac:dyDescent="0.2">
      <c r="A3035" s="13"/>
    </row>
    <row r="3036" spans="1:1" x14ac:dyDescent="0.2">
      <c r="A3036" s="13"/>
    </row>
    <row r="3037" spans="1:1" x14ac:dyDescent="0.2">
      <c r="A3037" s="13"/>
    </row>
    <row r="3038" spans="1:1" x14ac:dyDescent="0.2">
      <c r="A3038" s="13"/>
    </row>
    <row r="3039" spans="1:1" x14ac:dyDescent="0.2">
      <c r="A3039" s="13"/>
    </row>
    <row r="3040" spans="1:1" x14ac:dyDescent="0.2">
      <c r="A3040" s="13"/>
    </row>
    <row r="3041" spans="1:1" x14ac:dyDescent="0.2">
      <c r="A3041" s="13"/>
    </row>
    <row r="3042" spans="1:1" x14ac:dyDescent="0.2">
      <c r="A3042" s="13"/>
    </row>
    <row r="3043" spans="1:1" x14ac:dyDescent="0.2">
      <c r="A3043" s="13"/>
    </row>
    <row r="3044" spans="1:1" x14ac:dyDescent="0.2">
      <c r="A3044" s="13"/>
    </row>
    <row r="3045" spans="1:1" x14ac:dyDescent="0.2">
      <c r="A3045" s="13"/>
    </row>
    <row r="3046" spans="1:1" x14ac:dyDescent="0.2">
      <c r="A3046" s="13"/>
    </row>
    <row r="3047" spans="1:1" x14ac:dyDescent="0.2">
      <c r="A3047" s="13"/>
    </row>
    <row r="3048" spans="1:1" x14ac:dyDescent="0.2">
      <c r="A3048" s="13"/>
    </row>
    <row r="3049" spans="1:1" x14ac:dyDescent="0.2">
      <c r="A3049" s="13"/>
    </row>
    <row r="3050" spans="1:1" x14ac:dyDescent="0.2">
      <c r="A3050" s="13"/>
    </row>
    <row r="3051" spans="1:1" x14ac:dyDescent="0.2">
      <c r="A3051" s="13"/>
    </row>
    <row r="3052" spans="1:1" x14ac:dyDescent="0.2">
      <c r="A3052" s="13"/>
    </row>
    <row r="3053" spans="1:1" x14ac:dyDescent="0.2">
      <c r="A3053" s="13"/>
    </row>
    <row r="3054" spans="1:1" x14ac:dyDescent="0.2">
      <c r="A3054" s="13"/>
    </row>
    <row r="3055" spans="1:1" x14ac:dyDescent="0.2">
      <c r="A3055" s="13"/>
    </row>
    <row r="3056" spans="1:1" x14ac:dyDescent="0.2">
      <c r="A3056" s="13"/>
    </row>
    <row r="3057" spans="1:1" x14ac:dyDescent="0.2">
      <c r="A3057" s="13"/>
    </row>
    <row r="3058" spans="1:1" x14ac:dyDescent="0.2">
      <c r="A3058" s="13"/>
    </row>
    <row r="3059" spans="1:1" x14ac:dyDescent="0.2">
      <c r="A3059" s="13"/>
    </row>
    <row r="3060" spans="1:1" x14ac:dyDescent="0.2">
      <c r="A3060" s="13"/>
    </row>
    <row r="3061" spans="1:1" x14ac:dyDescent="0.2">
      <c r="A3061" s="13"/>
    </row>
    <row r="3062" spans="1:1" x14ac:dyDescent="0.2">
      <c r="A3062" s="13"/>
    </row>
    <row r="3063" spans="1:1" x14ac:dyDescent="0.2">
      <c r="A3063" s="13"/>
    </row>
    <row r="3064" spans="1:1" x14ac:dyDescent="0.2">
      <c r="A3064" s="13"/>
    </row>
    <row r="3065" spans="1:1" x14ac:dyDescent="0.2">
      <c r="A3065" s="13"/>
    </row>
    <row r="3066" spans="1:1" x14ac:dyDescent="0.2">
      <c r="A3066" s="13"/>
    </row>
    <row r="3067" spans="1:1" x14ac:dyDescent="0.2">
      <c r="A3067" s="13"/>
    </row>
    <row r="3068" spans="1:1" x14ac:dyDescent="0.2">
      <c r="A3068" s="13"/>
    </row>
    <row r="3069" spans="1:1" x14ac:dyDescent="0.2">
      <c r="A3069" s="13"/>
    </row>
    <row r="3070" spans="1:1" x14ac:dyDescent="0.2">
      <c r="A3070" s="13"/>
    </row>
    <row r="3071" spans="1:1" x14ac:dyDescent="0.2">
      <c r="A3071" s="13"/>
    </row>
    <row r="3072" spans="1:1" x14ac:dyDescent="0.2">
      <c r="A3072" s="13"/>
    </row>
    <row r="3073" spans="1:1" x14ac:dyDescent="0.2">
      <c r="A3073" s="13"/>
    </row>
    <row r="3074" spans="1:1" x14ac:dyDescent="0.2">
      <c r="A3074" s="13"/>
    </row>
    <row r="3075" spans="1:1" x14ac:dyDescent="0.2">
      <c r="A3075" s="13"/>
    </row>
    <row r="3076" spans="1:1" x14ac:dyDescent="0.2">
      <c r="A3076" s="13"/>
    </row>
    <row r="3077" spans="1:1" x14ac:dyDescent="0.2">
      <c r="A3077" s="13"/>
    </row>
    <row r="3078" spans="1:1" x14ac:dyDescent="0.2">
      <c r="A3078" s="13"/>
    </row>
    <row r="3079" spans="1:1" x14ac:dyDescent="0.2">
      <c r="A3079" s="13"/>
    </row>
    <row r="3080" spans="1:1" x14ac:dyDescent="0.2">
      <c r="A3080" s="13"/>
    </row>
    <row r="3081" spans="1:1" x14ac:dyDescent="0.2">
      <c r="A3081" s="13"/>
    </row>
    <row r="3082" spans="1:1" x14ac:dyDescent="0.2">
      <c r="A3082" s="13"/>
    </row>
    <row r="3083" spans="1:1" x14ac:dyDescent="0.2">
      <c r="A3083" s="13"/>
    </row>
    <row r="3084" spans="1:1" x14ac:dyDescent="0.2">
      <c r="A3084" s="13"/>
    </row>
    <row r="3085" spans="1:1" x14ac:dyDescent="0.2">
      <c r="A3085" s="13"/>
    </row>
    <row r="3086" spans="1:1" x14ac:dyDescent="0.2">
      <c r="A3086" s="13"/>
    </row>
    <row r="3087" spans="1:1" x14ac:dyDescent="0.2">
      <c r="A3087" s="13"/>
    </row>
    <row r="3088" spans="1:1" x14ac:dyDescent="0.2">
      <c r="A3088" s="13"/>
    </row>
    <row r="3089" spans="1:1" x14ac:dyDescent="0.2">
      <c r="A3089" s="13"/>
    </row>
    <row r="3090" spans="1:1" x14ac:dyDescent="0.2">
      <c r="A3090" s="13"/>
    </row>
    <row r="3091" spans="1:1" x14ac:dyDescent="0.2">
      <c r="A3091" s="13"/>
    </row>
    <row r="3092" spans="1:1" x14ac:dyDescent="0.2">
      <c r="A3092" s="13"/>
    </row>
    <row r="3093" spans="1:1" x14ac:dyDescent="0.2">
      <c r="A3093" s="13"/>
    </row>
    <row r="3094" spans="1:1" x14ac:dyDescent="0.2">
      <c r="A3094" s="13"/>
    </row>
    <row r="3095" spans="1:1" x14ac:dyDescent="0.2">
      <c r="A3095" s="13"/>
    </row>
    <row r="3096" spans="1:1" x14ac:dyDescent="0.2">
      <c r="A3096" s="13"/>
    </row>
    <row r="3097" spans="1:1" x14ac:dyDescent="0.2">
      <c r="A3097" s="13"/>
    </row>
    <row r="3098" spans="1:1" x14ac:dyDescent="0.2">
      <c r="A3098" s="13"/>
    </row>
    <row r="3099" spans="1:1" x14ac:dyDescent="0.2">
      <c r="A3099" s="13"/>
    </row>
    <row r="3100" spans="1:1" x14ac:dyDescent="0.2">
      <c r="A3100" s="13"/>
    </row>
    <row r="3101" spans="1:1" x14ac:dyDescent="0.2">
      <c r="A3101" s="13"/>
    </row>
    <row r="3102" spans="1:1" x14ac:dyDescent="0.2">
      <c r="A3102" s="13"/>
    </row>
    <row r="3103" spans="1:1" x14ac:dyDescent="0.2">
      <c r="A3103" s="13"/>
    </row>
    <row r="3104" spans="1:1" x14ac:dyDescent="0.2">
      <c r="A3104" s="13"/>
    </row>
    <row r="3105" spans="1:1" x14ac:dyDescent="0.2">
      <c r="A3105" s="13"/>
    </row>
    <row r="3106" spans="1:1" x14ac:dyDescent="0.2">
      <c r="A3106" s="13"/>
    </row>
    <row r="3107" spans="1:1" x14ac:dyDescent="0.2">
      <c r="A3107" s="13"/>
    </row>
    <row r="3108" spans="1:1" x14ac:dyDescent="0.2">
      <c r="A3108" s="13"/>
    </row>
    <row r="3109" spans="1:1" x14ac:dyDescent="0.2">
      <c r="A3109" s="13"/>
    </row>
    <row r="3110" spans="1:1" x14ac:dyDescent="0.2">
      <c r="A3110" s="13"/>
    </row>
    <row r="3111" spans="1:1" x14ac:dyDescent="0.2">
      <c r="A3111" s="13"/>
    </row>
    <row r="3112" spans="1:1" x14ac:dyDescent="0.2">
      <c r="A3112" s="13"/>
    </row>
    <row r="3113" spans="1:1" x14ac:dyDescent="0.2">
      <c r="A3113" s="13"/>
    </row>
    <row r="3114" spans="1:1" x14ac:dyDescent="0.2">
      <c r="A3114" s="13"/>
    </row>
    <row r="3115" spans="1:1" x14ac:dyDescent="0.2">
      <c r="A3115" s="13"/>
    </row>
    <row r="3116" spans="1:1" x14ac:dyDescent="0.2">
      <c r="A3116" s="13"/>
    </row>
    <row r="3117" spans="1:1" x14ac:dyDescent="0.2">
      <c r="A3117" s="13"/>
    </row>
    <row r="3118" spans="1:1" x14ac:dyDescent="0.2">
      <c r="A3118" s="13"/>
    </row>
    <row r="3119" spans="1:1" x14ac:dyDescent="0.2">
      <c r="A3119" s="13"/>
    </row>
    <row r="3120" spans="1:1" x14ac:dyDescent="0.2">
      <c r="A3120" s="13"/>
    </row>
    <row r="3121" spans="1:1" x14ac:dyDescent="0.2">
      <c r="A3121" s="13"/>
    </row>
    <row r="3122" spans="1:1" x14ac:dyDescent="0.2">
      <c r="A3122" s="13"/>
    </row>
    <row r="3123" spans="1:1" x14ac:dyDescent="0.2">
      <c r="A3123" s="13"/>
    </row>
    <row r="3124" spans="1:1" x14ac:dyDescent="0.2">
      <c r="A3124" s="13"/>
    </row>
    <row r="3125" spans="1:1" x14ac:dyDescent="0.2">
      <c r="A3125" s="13"/>
    </row>
    <row r="3126" spans="1:1" x14ac:dyDescent="0.2">
      <c r="A3126" s="13"/>
    </row>
    <row r="3127" spans="1:1" x14ac:dyDescent="0.2">
      <c r="A3127" s="13"/>
    </row>
    <row r="3128" spans="1:1" x14ac:dyDescent="0.2">
      <c r="A3128" s="13"/>
    </row>
    <row r="3129" spans="1:1" x14ac:dyDescent="0.2">
      <c r="A3129" s="13"/>
    </row>
    <row r="3130" spans="1:1" x14ac:dyDescent="0.2">
      <c r="A3130" s="13"/>
    </row>
    <row r="3131" spans="1:1" x14ac:dyDescent="0.2">
      <c r="A3131" s="13"/>
    </row>
    <row r="3132" spans="1:1" x14ac:dyDescent="0.2">
      <c r="A3132" s="13"/>
    </row>
    <row r="3133" spans="1:1" x14ac:dyDescent="0.2">
      <c r="A3133" s="13"/>
    </row>
    <row r="3134" spans="1:1" x14ac:dyDescent="0.2">
      <c r="A3134" s="13"/>
    </row>
    <row r="3135" spans="1:1" x14ac:dyDescent="0.2">
      <c r="A3135" s="13"/>
    </row>
    <row r="3136" spans="1:1" x14ac:dyDescent="0.2">
      <c r="A3136" s="13"/>
    </row>
    <row r="3137" spans="1:1" x14ac:dyDescent="0.2">
      <c r="A3137" s="13"/>
    </row>
    <row r="3138" spans="1:1" x14ac:dyDescent="0.2">
      <c r="A3138" s="13"/>
    </row>
    <row r="3139" spans="1:1" x14ac:dyDescent="0.2">
      <c r="A3139" s="13"/>
    </row>
    <row r="3140" spans="1:1" x14ac:dyDescent="0.2">
      <c r="A3140" s="13"/>
    </row>
    <row r="3141" spans="1:1" x14ac:dyDescent="0.2">
      <c r="A3141" s="13"/>
    </row>
    <row r="3142" spans="1:1" x14ac:dyDescent="0.2">
      <c r="A3142" s="13"/>
    </row>
    <row r="3143" spans="1:1" x14ac:dyDescent="0.2">
      <c r="A3143" s="13"/>
    </row>
    <row r="3144" spans="1:1" x14ac:dyDescent="0.2">
      <c r="A3144" s="13"/>
    </row>
    <row r="3145" spans="1:1" x14ac:dyDescent="0.2">
      <c r="A3145" s="13"/>
    </row>
    <row r="3146" spans="1:1" x14ac:dyDescent="0.2">
      <c r="A3146" s="13"/>
    </row>
    <row r="3147" spans="1:1" x14ac:dyDescent="0.2">
      <c r="A3147" s="13"/>
    </row>
    <row r="3148" spans="1:1" x14ac:dyDescent="0.2">
      <c r="A3148" s="13"/>
    </row>
    <row r="3149" spans="1:1" x14ac:dyDescent="0.2">
      <c r="A3149" s="13"/>
    </row>
    <row r="3150" spans="1:1" x14ac:dyDescent="0.2">
      <c r="A3150" s="13"/>
    </row>
    <row r="3151" spans="1:1" x14ac:dyDescent="0.2">
      <c r="A3151" s="13"/>
    </row>
    <row r="3152" spans="1:1" x14ac:dyDescent="0.2">
      <c r="A3152" s="13"/>
    </row>
    <row r="3153" spans="1:1" x14ac:dyDescent="0.2">
      <c r="A3153" s="13"/>
    </row>
    <row r="3154" spans="1:1" x14ac:dyDescent="0.2">
      <c r="A3154" s="13"/>
    </row>
    <row r="3155" spans="1:1" x14ac:dyDescent="0.2">
      <c r="A3155" s="13"/>
    </row>
    <row r="3156" spans="1:1" x14ac:dyDescent="0.2">
      <c r="A3156" s="13"/>
    </row>
    <row r="3157" spans="1:1" x14ac:dyDescent="0.2">
      <c r="A3157" s="13"/>
    </row>
    <row r="3158" spans="1:1" x14ac:dyDescent="0.2">
      <c r="A3158" s="13"/>
    </row>
    <row r="3159" spans="1:1" x14ac:dyDescent="0.2">
      <c r="A3159" s="13"/>
    </row>
    <row r="3160" spans="1:1" x14ac:dyDescent="0.2">
      <c r="A3160" s="13"/>
    </row>
    <row r="3161" spans="1:1" x14ac:dyDescent="0.2">
      <c r="A3161" s="13"/>
    </row>
    <row r="3162" spans="1:1" x14ac:dyDescent="0.2">
      <c r="A3162" s="13"/>
    </row>
    <row r="3163" spans="1:1" x14ac:dyDescent="0.2">
      <c r="A3163" s="13"/>
    </row>
    <row r="3164" spans="1:1" x14ac:dyDescent="0.2">
      <c r="A3164" s="13"/>
    </row>
    <row r="3165" spans="1:1" x14ac:dyDescent="0.2">
      <c r="A3165" s="13"/>
    </row>
    <row r="3166" spans="1:1" x14ac:dyDescent="0.2">
      <c r="A3166" s="13"/>
    </row>
    <row r="3167" spans="1:1" x14ac:dyDescent="0.2">
      <c r="A3167" s="13"/>
    </row>
    <row r="3168" spans="1:1" x14ac:dyDescent="0.2">
      <c r="A3168" s="13"/>
    </row>
    <row r="3169" spans="1:1" x14ac:dyDescent="0.2">
      <c r="A3169" s="13"/>
    </row>
    <row r="3170" spans="1:1" x14ac:dyDescent="0.2">
      <c r="A3170" s="13"/>
    </row>
    <row r="3171" spans="1:1" x14ac:dyDescent="0.2">
      <c r="A3171" s="13"/>
    </row>
    <row r="3172" spans="1:1" x14ac:dyDescent="0.2">
      <c r="A3172" s="13"/>
    </row>
    <row r="3173" spans="1:1" x14ac:dyDescent="0.2">
      <c r="A3173" s="13"/>
    </row>
    <row r="3174" spans="1:1" x14ac:dyDescent="0.2">
      <c r="A3174" s="13"/>
    </row>
    <row r="3175" spans="1:1" x14ac:dyDescent="0.2">
      <c r="A3175" s="13"/>
    </row>
    <row r="3176" spans="1:1" x14ac:dyDescent="0.2">
      <c r="A3176" s="13"/>
    </row>
    <row r="3177" spans="1:1" x14ac:dyDescent="0.2">
      <c r="A3177" s="13"/>
    </row>
    <row r="3178" spans="1:1" x14ac:dyDescent="0.2">
      <c r="A3178" s="13"/>
    </row>
    <row r="3179" spans="1:1" x14ac:dyDescent="0.2">
      <c r="A3179" s="13"/>
    </row>
    <row r="3180" spans="1:1" x14ac:dyDescent="0.2">
      <c r="A3180" s="13"/>
    </row>
    <row r="3181" spans="1:1" x14ac:dyDescent="0.2">
      <c r="A3181" s="13"/>
    </row>
    <row r="3182" spans="1:1" x14ac:dyDescent="0.2">
      <c r="A3182" s="13"/>
    </row>
    <row r="3183" spans="1:1" x14ac:dyDescent="0.2">
      <c r="A3183" s="13"/>
    </row>
    <row r="3184" spans="1:1" x14ac:dyDescent="0.2">
      <c r="A3184" s="13"/>
    </row>
    <row r="3185" spans="1:1" x14ac:dyDescent="0.2">
      <c r="A3185" s="13"/>
    </row>
    <row r="3186" spans="1:1" x14ac:dyDescent="0.2">
      <c r="A3186" s="13"/>
    </row>
    <row r="3187" spans="1:1" x14ac:dyDescent="0.2">
      <c r="A3187" s="13"/>
    </row>
    <row r="3188" spans="1:1" x14ac:dyDescent="0.2">
      <c r="A3188" s="13"/>
    </row>
    <row r="3189" spans="1:1" x14ac:dyDescent="0.2">
      <c r="A3189" s="13"/>
    </row>
    <row r="3190" spans="1:1" x14ac:dyDescent="0.2">
      <c r="A3190" s="13"/>
    </row>
    <row r="3191" spans="1:1" x14ac:dyDescent="0.2">
      <c r="A3191" s="13"/>
    </row>
    <row r="3192" spans="1:1" x14ac:dyDescent="0.2">
      <c r="A3192" s="13"/>
    </row>
    <row r="3193" spans="1:1" x14ac:dyDescent="0.2">
      <c r="A3193" s="13"/>
    </row>
    <row r="3194" spans="1:1" x14ac:dyDescent="0.2">
      <c r="A3194" s="13"/>
    </row>
    <row r="3195" spans="1:1" x14ac:dyDescent="0.2">
      <c r="A3195" s="13"/>
    </row>
    <row r="3196" spans="1:1" x14ac:dyDescent="0.2">
      <c r="A3196" s="13"/>
    </row>
    <row r="3197" spans="1:1" x14ac:dyDescent="0.2">
      <c r="A3197" s="13"/>
    </row>
    <row r="3198" spans="1:1" x14ac:dyDescent="0.2">
      <c r="A3198" s="13"/>
    </row>
    <row r="3199" spans="1:1" x14ac:dyDescent="0.2">
      <c r="A3199" s="13"/>
    </row>
    <row r="3200" spans="1:1" x14ac:dyDescent="0.2">
      <c r="A3200" s="13"/>
    </row>
    <row r="3201" spans="1:1" x14ac:dyDescent="0.2">
      <c r="A3201" s="13"/>
    </row>
    <row r="3202" spans="1:1" x14ac:dyDescent="0.2">
      <c r="A3202" s="13"/>
    </row>
    <row r="3203" spans="1:1" x14ac:dyDescent="0.2">
      <c r="A3203" s="13"/>
    </row>
    <row r="3204" spans="1:1" x14ac:dyDescent="0.2">
      <c r="A3204" s="13"/>
    </row>
    <row r="3205" spans="1:1" x14ac:dyDescent="0.2">
      <c r="A3205" s="13"/>
    </row>
    <row r="3206" spans="1:1" x14ac:dyDescent="0.2">
      <c r="A3206" s="13"/>
    </row>
    <row r="3207" spans="1:1" x14ac:dyDescent="0.2">
      <c r="A3207" s="13"/>
    </row>
    <row r="3208" spans="1:1" x14ac:dyDescent="0.2">
      <c r="A3208" s="13"/>
    </row>
    <row r="3209" spans="1:1" x14ac:dyDescent="0.2">
      <c r="A3209" s="13"/>
    </row>
    <row r="3210" spans="1:1" x14ac:dyDescent="0.2">
      <c r="A3210" s="13"/>
    </row>
    <row r="3211" spans="1:1" x14ac:dyDescent="0.2">
      <c r="A3211" s="13"/>
    </row>
    <row r="3212" spans="1:1" x14ac:dyDescent="0.2">
      <c r="A3212" s="13"/>
    </row>
    <row r="3213" spans="1:1" x14ac:dyDescent="0.2">
      <c r="A3213" s="13"/>
    </row>
    <row r="3214" spans="1:1" x14ac:dyDescent="0.2">
      <c r="A3214" s="13"/>
    </row>
    <row r="3215" spans="1:1" x14ac:dyDescent="0.2">
      <c r="A3215" s="13"/>
    </row>
    <row r="3216" spans="1:1" x14ac:dyDescent="0.2">
      <c r="A3216" s="13"/>
    </row>
    <row r="3217" spans="1:1" x14ac:dyDescent="0.2">
      <c r="A3217" s="13"/>
    </row>
    <row r="3218" spans="1:1" x14ac:dyDescent="0.2">
      <c r="A3218" s="13"/>
    </row>
    <row r="3219" spans="1:1" x14ac:dyDescent="0.2">
      <c r="A3219" s="13"/>
    </row>
    <row r="3220" spans="1:1" x14ac:dyDescent="0.2">
      <c r="A3220" s="13"/>
    </row>
    <row r="3221" spans="1:1" x14ac:dyDescent="0.2">
      <c r="A3221" s="13"/>
    </row>
    <row r="3222" spans="1:1" x14ac:dyDescent="0.2">
      <c r="A3222" s="13"/>
    </row>
    <row r="3223" spans="1:1" x14ac:dyDescent="0.2">
      <c r="A3223" s="13"/>
    </row>
    <row r="3224" spans="1:1" x14ac:dyDescent="0.2">
      <c r="A3224" s="13"/>
    </row>
    <row r="3225" spans="1:1" x14ac:dyDescent="0.2">
      <c r="A3225" s="13"/>
    </row>
    <row r="3226" spans="1:1" x14ac:dyDescent="0.2">
      <c r="A3226" s="13"/>
    </row>
    <row r="3227" spans="1:1" x14ac:dyDescent="0.2">
      <c r="A3227" s="13"/>
    </row>
    <row r="3228" spans="1:1" x14ac:dyDescent="0.2">
      <c r="A3228" s="13"/>
    </row>
    <row r="3229" spans="1:1" x14ac:dyDescent="0.2">
      <c r="A3229" s="13"/>
    </row>
    <row r="3230" spans="1:1" x14ac:dyDescent="0.2">
      <c r="A3230" s="13"/>
    </row>
    <row r="3231" spans="1:1" x14ac:dyDescent="0.2">
      <c r="A3231" s="13"/>
    </row>
    <row r="3232" spans="1:1" x14ac:dyDescent="0.2">
      <c r="A3232" s="13"/>
    </row>
    <row r="3233" spans="1:1" x14ac:dyDescent="0.2">
      <c r="A3233" s="13"/>
    </row>
    <row r="3234" spans="1:1" x14ac:dyDescent="0.2">
      <c r="A3234" s="13"/>
    </row>
    <row r="3235" spans="1:1" x14ac:dyDescent="0.2">
      <c r="A3235" s="13"/>
    </row>
    <row r="3236" spans="1:1" x14ac:dyDescent="0.2">
      <c r="A3236" s="13"/>
    </row>
    <row r="3237" spans="1:1" x14ac:dyDescent="0.2">
      <c r="A3237" s="13"/>
    </row>
    <row r="3238" spans="1:1" x14ac:dyDescent="0.2">
      <c r="A3238" s="13"/>
    </row>
    <row r="3239" spans="1:1" x14ac:dyDescent="0.2">
      <c r="A3239" s="13"/>
    </row>
    <row r="3240" spans="1:1" x14ac:dyDescent="0.2">
      <c r="A3240" s="13"/>
    </row>
    <row r="3241" spans="1:1" x14ac:dyDescent="0.2">
      <c r="A3241" s="13"/>
    </row>
    <row r="3242" spans="1:1" x14ac:dyDescent="0.2">
      <c r="A3242" s="13"/>
    </row>
    <row r="3243" spans="1:1" x14ac:dyDescent="0.2">
      <c r="A3243" s="13"/>
    </row>
    <row r="3244" spans="1:1" x14ac:dyDescent="0.2">
      <c r="A3244" s="13"/>
    </row>
    <row r="3245" spans="1:1" x14ac:dyDescent="0.2">
      <c r="A3245" s="13"/>
    </row>
    <row r="3246" spans="1:1" x14ac:dyDescent="0.2">
      <c r="A3246" s="13"/>
    </row>
    <row r="3247" spans="1:1" x14ac:dyDescent="0.2">
      <c r="A3247" s="13"/>
    </row>
    <row r="3248" spans="1:1" x14ac:dyDescent="0.2">
      <c r="A3248" s="13"/>
    </row>
    <row r="3249" spans="1:1" x14ac:dyDescent="0.2">
      <c r="A3249" s="13"/>
    </row>
    <row r="3250" spans="1:1" x14ac:dyDescent="0.2">
      <c r="A3250" s="13"/>
    </row>
    <row r="3251" spans="1:1" x14ac:dyDescent="0.2">
      <c r="A3251" s="13"/>
    </row>
    <row r="3252" spans="1:1" x14ac:dyDescent="0.2">
      <c r="A3252" s="13"/>
    </row>
    <row r="3253" spans="1:1" x14ac:dyDescent="0.2">
      <c r="A3253" s="13"/>
    </row>
    <row r="3254" spans="1:1" x14ac:dyDescent="0.2">
      <c r="A3254" s="13"/>
    </row>
    <row r="3255" spans="1:1" x14ac:dyDescent="0.2">
      <c r="A3255" s="13"/>
    </row>
    <row r="3256" spans="1:1" x14ac:dyDescent="0.2">
      <c r="A3256" s="13"/>
    </row>
    <row r="3257" spans="1:1" x14ac:dyDescent="0.2">
      <c r="A3257" s="13"/>
    </row>
    <row r="3258" spans="1:1" x14ac:dyDescent="0.2">
      <c r="A3258" s="13"/>
    </row>
    <row r="3259" spans="1:1" x14ac:dyDescent="0.2">
      <c r="A3259" s="13"/>
    </row>
    <row r="3260" spans="1:1" x14ac:dyDescent="0.2">
      <c r="A3260" s="13"/>
    </row>
    <row r="3261" spans="1:1" x14ac:dyDescent="0.2">
      <c r="A3261" s="13"/>
    </row>
    <row r="3262" spans="1:1" x14ac:dyDescent="0.2">
      <c r="A3262" s="13"/>
    </row>
    <row r="3263" spans="1:1" x14ac:dyDescent="0.2">
      <c r="A3263" s="13"/>
    </row>
    <row r="3264" spans="1:1" x14ac:dyDescent="0.2">
      <c r="A3264" s="13"/>
    </row>
    <row r="3265" spans="1:1" x14ac:dyDescent="0.2">
      <c r="A3265" s="13"/>
    </row>
    <row r="3266" spans="1:1" x14ac:dyDescent="0.2">
      <c r="A3266" s="13"/>
    </row>
    <row r="3267" spans="1:1" x14ac:dyDescent="0.2">
      <c r="A3267" s="13"/>
    </row>
    <row r="3268" spans="1:1" x14ac:dyDescent="0.2">
      <c r="A3268" s="13"/>
    </row>
    <row r="3269" spans="1:1" x14ac:dyDescent="0.2">
      <c r="A3269" s="13"/>
    </row>
    <row r="3270" spans="1:1" x14ac:dyDescent="0.2">
      <c r="A3270" s="13"/>
    </row>
    <row r="3271" spans="1:1" x14ac:dyDescent="0.2">
      <c r="A3271" s="13"/>
    </row>
    <row r="3272" spans="1:1" x14ac:dyDescent="0.2">
      <c r="A3272" s="13"/>
    </row>
    <row r="3273" spans="1:1" x14ac:dyDescent="0.2">
      <c r="A3273" s="13"/>
    </row>
    <row r="3274" spans="1:1" x14ac:dyDescent="0.2">
      <c r="A3274" s="13"/>
    </row>
    <row r="3275" spans="1:1" x14ac:dyDescent="0.2">
      <c r="A3275" s="13"/>
    </row>
    <row r="3276" spans="1:1" x14ac:dyDescent="0.2">
      <c r="A3276" s="13"/>
    </row>
    <row r="3277" spans="1:1" x14ac:dyDescent="0.2">
      <c r="A3277" s="13"/>
    </row>
    <row r="3278" spans="1:1" x14ac:dyDescent="0.2">
      <c r="A3278" s="13"/>
    </row>
    <row r="3279" spans="1:1" x14ac:dyDescent="0.2">
      <c r="A3279" s="13"/>
    </row>
    <row r="3280" spans="1:1" x14ac:dyDescent="0.2">
      <c r="A3280" s="13"/>
    </row>
    <row r="3281" spans="1:1" x14ac:dyDescent="0.2">
      <c r="A3281" s="13"/>
    </row>
    <row r="3282" spans="1:1" x14ac:dyDescent="0.2">
      <c r="A3282" s="13"/>
    </row>
    <row r="3283" spans="1:1" x14ac:dyDescent="0.2">
      <c r="A3283" s="13"/>
    </row>
    <row r="3284" spans="1:1" x14ac:dyDescent="0.2">
      <c r="A3284" s="13"/>
    </row>
    <row r="3285" spans="1:1" x14ac:dyDescent="0.2">
      <c r="A3285" s="13"/>
    </row>
    <row r="3286" spans="1:1" x14ac:dyDescent="0.2">
      <c r="A3286" s="1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7" tint="0.79998168889431442"/>
  </sheetPr>
  <dimension ref="A3:Q80"/>
  <sheetViews>
    <sheetView topLeftCell="A55" workbookViewId="0">
      <selection activeCell="G80" sqref="G80"/>
    </sheetView>
  </sheetViews>
  <sheetFormatPr defaultRowHeight="15" x14ac:dyDescent="0.25"/>
  <cols>
    <col min="1" max="1" width="22.33203125" style="34" bestFit="1" customWidth="1"/>
    <col min="2" max="2" width="14.5" style="31" bestFit="1" customWidth="1"/>
    <col min="3" max="7" width="15.5" style="30" customWidth="1"/>
    <col min="8" max="9" width="13.33203125" style="30" bestFit="1" customWidth="1"/>
    <col min="10" max="10" width="16.5" style="30" customWidth="1"/>
    <col min="11" max="14" width="14.6640625" style="30" customWidth="1"/>
    <col min="15" max="15" width="14.33203125" style="30" customWidth="1"/>
    <col min="16" max="16" width="12.83203125" style="30" bestFit="1" customWidth="1"/>
    <col min="17" max="17" width="13.1640625" style="30" customWidth="1"/>
    <col min="18" max="16384" width="9.33203125" style="30"/>
  </cols>
  <sheetData>
    <row r="3" spans="1:15" x14ac:dyDescent="0.25">
      <c r="A3" s="34" t="s">
        <v>52</v>
      </c>
      <c r="B3" s="31" t="s">
        <v>53</v>
      </c>
      <c r="C3" s="30" t="s">
        <v>33</v>
      </c>
      <c r="D3" s="30" t="s">
        <v>43</v>
      </c>
      <c r="E3" s="30" t="s">
        <v>44</v>
      </c>
      <c r="F3" s="30" t="s">
        <v>45</v>
      </c>
      <c r="G3" s="30" t="s">
        <v>46</v>
      </c>
      <c r="J3" s="30" t="s">
        <v>33</v>
      </c>
      <c r="K3" s="30" t="s">
        <v>43</v>
      </c>
      <c r="L3" s="30" t="s">
        <v>44</v>
      </c>
      <c r="M3" s="30" t="s">
        <v>45</v>
      </c>
      <c r="N3" s="30" t="s">
        <v>46</v>
      </c>
    </row>
    <row r="5" spans="1:15" x14ac:dyDescent="0.25">
      <c r="A5" s="34">
        <v>2011</v>
      </c>
      <c r="B5" s="31">
        <v>2011</v>
      </c>
      <c r="C5" s="32">
        <v>2177819.4275356326</v>
      </c>
      <c r="D5" s="32">
        <v>1109600.0384866183</v>
      </c>
      <c r="E5" s="32">
        <v>4438826.2264580447</v>
      </c>
      <c r="F5" s="32">
        <v>0</v>
      </c>
      <c r="G5" s="32">
        <v>0</v>
      </c>
      <c r="H5" s="182">
        <f>SUM(C5:G5)</f>
        <v>7726245.6924802959</v>
      </c>
      <c r="I5" s="30">
        <v>2010</v>
      </c>
      <c r="J5" s="155"/>
      <c r="K5" s="155"/>
      <c r="L5" s="155"/>
      <c r="M5" s="155"/>
      <c r="N5" s="155"/>
    </row>
    <row r="6" spans="1:15" x14ac:dyDescent="0.25">
      <c r="A6" s="33"/>
      <c r="B6" s="33">
        <v>2012</v>
      </c>
      <c r="C6" s="32">
        <v>2176920.4275356326</v>
      </c>
      <c r="D6" s="32">
        <v>1061664.4884866183</v>
      </c>
      <c r="E6" s="32">
        <v>4438826.2264580447</v>
      </c>
      <c r="F6" s="32">
        <v>0</v>
      </c>
      <c r="G6" s="32">
        <v>0</v>
      </c>
      <c r="H6" s="182">
        <f t="shared" ref="H6:H69" si="0">SUM(C6:G6)</f>
        <v>7677411.1424802952</v>
      </c>
      <c r="I6" s="30">
        <v>2011</v>
      </c>
      <c r="J6" s="32">
        <f t="shared" ref="J6:J14" si="1">SUMIFS(C:C,$B:$B,$I6)-SUMIFS(C:C,$A:$A,$I6)/2</f>
        <v>1088909.7137678163</v>
      </c>
      <c r="K6" s="32">
        <f t="shared" ref="K6:K16" si="2">SUMIFS(D:D,$B:$B,$I6)-SUMIFS(D:D,$A:$A,$I6)/2</f>
        <v>554800.01924330916</v>
      </c>
      <c r="L6" s="32">
        <f t="shared" ref="L6:L16" si="3">SUMIFS(E:E,$B:$B,$I6)-SUMIFS(E:E,$A:$A,$I6)/2</f>
        <v>2219413.1132290224</v>
      </c>
      <c r="M6" s="32">
        <f t="shared" ref="M6:M16" si="4">SUMIFS(F:F,$B:$B,$I6)-SUMIFS(F:F,$A:$A,$I6)/2</f>
        <v>0</v>
      </c>
      <c r="N6" s="32">
        <f t="shared" ref="N6:N16" si="5">SUMIFS(G:G,$B:$B,$I6)-SUMIFS(G:G,$A:$A,$I6)/2</f>
        <v>0</v>
      </c>
      <c r="O6" s="182">
        <f>SUM(J6:N6)</f>
        <v>3863122.8462401479</v>
      </c>
    </row>
    <row r="7" spans="1:15" x14ac:dyDescent="0.25">
      <c r="A7" s="33"/>
      <c r="B7" s="33">
        <v>2013</v>
      </c>
      <c r="C7" s="32">
        <v>2177911.6235356326</v>
      </c>
      <c r="D7" s="32">
        <v>1061664.4884866183</v>
      </c>
      <c r="E7" s="32">
        <v>4438826.2264580447</v>
      </c>
      <c r="F7" s="32">
        <v>0</v>
      </c>
      <c r="G7" s="32">
        <v>0</v>
      </c>
      <c r="H7" s="182">
        <f t="shared" si="0"/>
        <v>7678402.3384802956</v>
      </c>
      <c r="I7" s="30">
        <v>2012</v>
      </c>
      <c r="J7" s="32">
        <f t="shared" si="1"/>
        <v>2905438.7671886566</v>
      </c>
      <c r="K7" s="32">
        <f t="shared" si="2"/>
        <v>1372275.3798865979</v>
      </c>
      <c r="L7" s="32">
        <f t="shared" si="3"/>
        <v>7938587.5560582206</v>
      </c>
      <c r="M7" s="32">
        <f t="shared" si="4"/>
        <v>0</v>
      </c>
      <c r="N7" s="32">
        <f t="shared" si="5"/>
        <v>0</v>
      </c>
      <c r="O7" s="182">
        <f t="shared" ref="O7:O16" si="6">SUM(J7:N7)</f>
        <v>12216301.703133475</v>
      </c>
    </row>
    <row r="8" spans="1:15" x14ac:dyDescent="0.25">
      <c r="A8" s="33"/>
      <c r="B8" s="31">
        <v>2014</v>
      </c>
      <c r="C8" s="32">
        <v>2174258.8650059439</v>
      </c>
      <c r="D8" s="32">
        <v>961685.79457132961</v>
      </c>
      <c r="E8" s="32">
        <v>4438826.2264580447</v>
      </c>
      <c r="F8" s="32">
        <v>0</v>
      </c>
      <c r="G8" s="32">
        <v>0</v>
      </c>
      <c r="H8" s="182">
        <f t="shared" si="0"/>
        <v>7574770.8860353185</v>
      </c>
      <c r="I8" s="30">
        <v>2013</v>
      </c>
      <c r="J8" s="32">
        <f t="shared" si="1"/>
        <v>4435088.6506171562</v>
      </c>
      <c r="K8" s="32">
        <f t="shared" si="2"/>
        <v>2174491.4721336304</v>
      </c>
      <c r="L8" s="32">
        <f t="shared" si="3"/>
        <v>14675098.739299666</v>
      </c>
      <c r="M8" s="32">
        <f t="shared" si="4"/>
        <v>0</v>
      </c>
      <c r="N8" s="32">
        <f t="shared" si="5"/>
        <v>0</v>
      </c>
      <c r="O8" s="182">
        <f t="shared" si="6"/>
        <v>21284678.862050451</v>
      </c>
    </row>
    <row r="9" spans="1:15" x14ac:dyDescent="0.25">
      <c r="A9" s="33"/>
      <c r="B9" s="33">
        <v>2015</v>
      </c>
      <c r="C9" s="32">
        <v>1998359.3107464202</v>
      </c>
      <c r="D9" s="32">
        <v>958019.67271432956</v>
      </c>
      <c r="E9" s="32">
        <v>4438826.2264580447</v>
      </c>
      <c r="F9" s="32">
        <v>0</v>
      </c>
      <c r="G9" s="32">
        <v>0</v>
      </c>
      <c r="H9" s="182">
        <f t="shared" si="0"/>
        <v>7395205.2099187942</v>
      </c>
      <c r="I9" s="30">
        <v>2014</v>
      </c>
      <c r="J9" s="32">
        <f t="shared" si="1"/>
        <v>6994830.8620939618</v>
      </c>
      <c r="K9" s="32">
        <f t="shared" si="2"/>
        <v>3084511.7297402788</v>
      </c>
      <c r="L9" s="32">
        <f t="shared" si="3"/>
        <v>20152767.537717268</v>
      </c>
      <c r="M9" s="32">
        <f t="shared" si="4"/>
        <v>0</v>
      </c>
      <c r="N9" s="32">
        <f t="shared" si="5"/>
        <v>0</v>
      </c>
      <c r="O9" s="182">
        <f t="shared" si="6"/>
        <v>30232110.129551508</v>
      </c>
    </row>
    <row r="10" spans="1:15" x14ac:dyDescent="0.25">
      <c r="A10" s="33"/>
      <c r="B10" s="33">
        <v>2016</v>
      </c>
      <c r="C10" s="32">
        <v>1663041.7300875976</v>
      </c>
      <c r="D10" s="32">
        <v>882490.90932664042</v>
      </c>
      <c r="E10" s="32">
        <v>4438826.2264580447</v>
      </c>
      <c r="F10" s="32">
        <v>0</v>
      </c>
      <c r="G10" s="32">
        <v>0</v>
      </c>
      <c r="H10" s="182">
        <f t="shared" si="0"/>
        <v>6984358.8658722825</v>
      </c>
      <c r="I10" s="30">
        <v>2015</v>
      </c>
      <c r="J10" s="32">
        <f t="shared" si="1"/>
        <v>10177948.849656299</v>
      </c>
      <c r="K10" s="32">
        <f t="shared" si="2"/>
        <v>5514827.6730812136</v>
      </c>
      <c r="L10" s="32">
        <f t="shared" si="3"/>
        <v>25580543.031654902</v>
      </c>
      <c r="M10" s="32">
        <f t="shared" si="4"/>
        <v>0</v>
      </c>
      <c r="N10" s="32">
        <f t="shared" si="5"/>
        <v>0</v>
      </c>
      <c r="O10" s="182">
        <f t="shared" si="6"/>
        <v>41273319.554392412</v>
      </c>
    </row>
    <row r="11" spans="1:15" x14ac:dyDescent="0.25">
      <c r="A11" s="33"/>
      <c r="B11" s="31">
        <v>2017</v>
      </c>
      <c r="C11" s="32">
        <v>1519958.5705224022</v>
      </c>
      <c r="D11" s="32">
        <v>749070.99105943076</v>
      </c>
      <c r="E11" s="32">
        <v>4438826.2264580447</v>
      </c>
      <c r="F11" s="32">
        <v>0</v>
      </c>
      <c r="G11" s="32">
        <v>0</v>
      </c>
      <c r="H11" s="182">
        <f t="shared" si="0"/>
        <v>6707855.788039878</v>
      </c>
      <c r="I11" s="30">
        <v>2016</v>
      </c>
      <c r="J11" s="32">
        <f t="shared" si="1"/>
        <v>15147695.810655469</v>
      </c>
      <c r="K11" s="32">
        <f t="shared" si="2"/>
        <v>8426195.4117080141</v>
      </c>
      <c r="L11" s="32">
        <f t="shared" si="3"/>
        <v>33745989.659281269</v>
      </c>
      <c r="M11" s="32">
        <f t="shared" si="4"/>
        <v>0</v>
      </c>
      <c r="N11" s="32">
        <f t="shared" si="5"/>
        <v>0</v>
      </c>
      <c r="O11" s="182">
        <f t="shared" si="6"/>
        <v>57319880.881644756</v>
      </c>
    </row>
    <row r="12" spans="1:15" x14ac:dyDescent="0.25">
      <c r="A12" s="33"/>
      <c r="B12" s="33">
        <v>2018</v>
      </c>
      <c r="C12" s="32">
        <v>1517961.5568696046</v>
      </c>
      <c r="D12" s="32">
        <v>749070.99105943076</v>
      </c>
      <c r="E12" s="32">
        <v>4438826.2264580447</v>
      </c>
      <c r="F12" s="32">
        <v>0</v>
      </c>
      <c r="G12" s="32">
        <v>0</v>
      </c>
      <c r="H12" s="182">
        <f t="shared" si="0"/>
        <v>6705858.7743870802</v>
      </c>
      <c r="I12" s="30">
        <v>2017</v>
      </c>
      <c r="J12" s="32">
        <f t="shared" si="1"/>
        <v>28743827.923252665</v>
      </c>
      <c r="K12" s="32">
        <f t="shared" si="2"/>
        <v>9675825.938012518</v>
      </c>
      <c r="L12" s="32">
        <f t="shared" si="3"/>
        <v>40599462.655089587</v>
      </c>
      <c r="M12" s="32">
        <f t="shared" si="4"/>
        <v>0</v>
      </c>
      <c r="N12" s="32">
        <f t="shared" si="5"/>
        <v>2191341.94</v>
      </c>
      <c r="O12" s="182">
        <f t="shared" si="6"/>
        <v>81210458.456354767</v>
      </c>
    </row>
    <row r="13" spans="1:15" x14ac:dyDescent="0.25">
      <c r="A13" s="33"/>
      <c r="B13" s="33">
        <v>2019</v>
      </c>
      <c r="C13" s="32">
        <v>1634760.4719205208</v>
      </c>
      <c r="D13" s="32">
        <v>703480.40114250057</v>
      </c>
      <c r="E13" s="32">
        <v>3960433.5250010295</v>
      </c>
      <c r="F13" s="32">
        <v>0</v>
      </c>
      <c r="G13" s="32">
        <v>0</v>
      </c>
      <c r="H13" s="182">
        <f t="shared" si="0"/>
        <v>6298674.3980640508</v>
      </c>
      <c r="I13" s="30">
        <v>2018</v>
      </c>
      <c r="J13" s="155">
        <f t="shared" si="1"/>
        <v>36452428.281016536</v>
      </c>
      <c r="K13" s="155">
        <f t="shared" si="2"/>
        <v>11923160.538035592</v>
      </c>
      <c r="L13" s="155">
        <f t="shared" si="3"/>
        <v>46858132.252147824</v>
      </c>
      <c r="M13" s="155">
        <f t="shared" si="4"/>
        <v>0</v>
      </c>
      <c r="N13" s="155">
        <f t="shared" si="5"/>
        <v>5263381.38</v>
      </c>
      <c r="O13" s="182">
        <f t="shared" si="6"/>
        <v>100497102.45119995</v>
      </c>
    </row>
    <row r="14" spans="1:15" x14ac:dyDescent="0.25">
      <c r="A14" s="33"/>
      <c r="B14" s="31">
        <v>2020</v>
      </c>
      <c r="C14" s="32">
        <v>1271345.9715948922</v>
      </c>
      <c r="D14" s="32">
        <v>703480.40114250057</v>
      </c>
      <c r="E14" s="32">
        <v>3960433.5250010295</v>
      </c>
      <c r="F14" s="32">
        <v>0</v>
      </c>
      <c r="G14" s="32">
        <v>0</v>
      </c>
      <c r="H14" s="182">
        <f t="shared" si="0"/>
        <v>5935259.8977384223</v>
      </c>
      <c r="I14" s="30">
        <v>2019</v>
      </c>
      <c r="J14" s="154">
        <f t="shared" si="1"/>
        <v>38321392.42156861</v>
      </c>
      <c r="K14" s="154">
        <f t="shared" si="2"/>
        <v>13423948.94712471</v>
      </c>
      <c r="L14" s="154">
        <f t="shared" si="3"/>
        <v>52858417.796489663</v>
      </c>
      <c r="M14" s="154">
        <f t="shared" si="4"/>
        <v>0</v>
      </c>
      <c r="N14" s="154">
        <f t="shared" si="5"/>
        <v>6144078.8799999999</v>
      </c>
      <c r="O14" s="182">
        <f t="shared" si="6"/>
        <v>110747838.04518297</v>
      </c>
    </row>
    <row r="15" spans="1:15" x14ac:dyDescent="0.25">
      <c r="B15" s="31">
        <v>2021</v>
      </c>
      <c r="C15" s="32">
        <v>1142097.7628561878</v>
      </c>
      <c r="D15" s="32">
        <v>392837.74496438564</v>
      </c>
      <c r="E15" s="32">
        <v>2825159.4770503002</v>
      </c>
      <c r="F15" s="32"/>
      <c r="G15" s="32"/>
      <c r="H15" s="182">
        <f t="shared" si="0"/>
        <v>4360094.9848708734</v>
      </c>
      <c r="I15" s="30">
        <v>2020</v>
      </c>
      <c r="J15" s="154">
        <f>SUMIFS(C:C,$B:$B,$I15)-SUMIFS(C:C,$A:$A,$I15)/2</f>
        <v>37945297.345256738</v>
      </c>
      <c r="K15" s="154">
        <f t="shared" si="2"/>
        <v>13686170.297745861</v>
      </c>
      <c r="L15" s="154">
        <f>SUMIFS(E:E,$B:$B,$I15)-SUMIFS(E:E,$A:$A,$I15)/2</f>
        <v>57266856.657326914</v>
      </c>
      <c r="M15" s="154">
        <f t="shared" si="4"/>
        <v>0</v>
      </c>
      <c r="N15" s="154">
        <f t="shared" si="5"/>
        <v>6144078.8799999999</v>
      </c>
      <c r="O15" s="182">
        <f t="shared" si="6"/>
        <v>115042403.1803295</v>
      </c>
    </row>
    <row r="16" spans="1:15" x14ac:dyDescent="0.25">
      <c r="C16" s="32"/>
      <c r="D16" s="32"/>
      <c r="E16" s="32"/>
      <c r="F16" s="32"/>
      <c r="G16" s="32"/>
      <c r="H16" s="182"/>
      <c r="I16" s="30">
        <v>2021</v>
      </c>
      <c r="J16" s="154">
        <f>SUMIFS(C:C,$B:$B,$I16)-SUMIFS(C:C,$A:$A,$I16)/2</f>
        <v>37486355.480840139</v>
      </c>
      <c r="K16" s="154">
        <f t="shared" si="2"/>
        <v>13300165.75285555</v>
      </c>
      <c r="L16" s="154">
        <f t="shared" si="3"/>
        <v>56156282.276321389</v>
      </c>
      <c r="M16" s="154">
        <f t="shared" si="4"/>
        <v>0</v>
      </c>
      <c r="N16" s="154">
        <f t="shared" si="5"/>
        <v>6144078.8799999999</v>
      </c>
      <c r="O16" s="182">
        <f t="shared" si="6"/>
        <v>113086882.39001706</v>
      </c>
    </row>
    <row r="17" spans="1:14" x14ac:dyDescent="0.25">
      <c r="A17" s="34">
        <v>2012</v>
      </c>
      <c r="B17" s="33">
        <v>2012</v>
      </c>
      <c r="C17" s="32">
        <v>1457036.679306048</v>
      </c>
      <c r="D17" s="32">
        <v>621221.78279995918</v>
      </c>
      <c r="E17" s="32">
        <v>6999522.6592003545</v>
      </c>
      <c r="F17" s="32">
        <v>0</v>
      </c>
      <c r="G17" s="32">
        <v>0</v>
      </c>
      <c r="H17" s="182">
        <f t="shared" si="0"/>
        <v>9077781.1213063616</v>
      </c>
    </row>
    <row r="18" spans="1:14" x14ac:dyDescent="0.25">
      <c r="B18" s="33">
        <v>2013</v>
      </c>
      <c r="C18" s="32">
        <v>1438396.8505830478</v>
      </c>
      <c r="D18" s="32">
        <v>613915.71214625717</v>
      </c>
      <c r="E18" s="32">
        <v>6821478.3521262007</v>
      </c>
      <c r="F18" s="32">
        <v>0</v>
      </c>
      <c r="G18" s="32">
        <v>0</v>
      </c>
      <c r="H18" s="182">
        <f t="shared" si="0"/>
        <v>8873790.9148555063</v>
      </c>
    </row>
    <row r="19" spans="1:14" x14ac:dyDescent="0.25">
      <c r="B19" s="31">
        <v>2014</v>
      </c>
      <c r="C19" s="32">
        <v>1436792.4475830479</v>
      </c>
      <c r="D19" s="32">
        <v>607216.29934718087</v>
      </c>
      <c r="E19" s="32">
        <v>6712640.6443046136</v>
      </c>
      <c r="F19" s="32">
        <v>0</v>
      </c>
      <c r="G19" s="32">
        <v>0</v>
      </c>
      <c r="H19" s="182">
        <f t="shared" si="0"/>
        <v>8756649.3912348431</v>
      </c>
    </row>
    <row r="20" spans="1:14" x14ac:dyDescent="0.25">
      <c r="B20" s="33">
        <v>2015</v>
      </c>
      <c r="C20" s="32">
        <v>1436257.1496757376</v>
      </c>
      <c r="D20" s="32">
        <v>557921.83179249312</v>
      </c>
      <c r="E20" s="32">
        <v>6324171.7276996393</v>
      </c>
      <c r="F20" s="32">
        <v>0</v>
      </c>
      <c r="G20" s="32">
        <v>0</v>
      </c>
      <c r="H20" s="182">
        <f t="shared" si="0"/>
        <v>8318350.7091678698</v>
      </c>
      <c r="J20" s="30" t="str">
        <f>J3</f>
        <v>Residential</v>
      </c>
      <c r="K20" s="30" t="str">
        <f t="shared" ref="K20:N20" si="7">K3</f>
        <v>GS&lt;50</v>
      </c>
      <c r="L20" s="30" t="str">
        <f t="shared" si="7"/>
        <v>GS&gt;50</v>
      </c>
      <c r="M20" s="30" t="str">
        <f t="shared" si="7"/>
        <v>USL</v>
      </c>
      <c r="N20" s="30" t="str">
        <f t="shared" si="7"/>
        <v>Streetlight</v>
      </c>
    </row>
    <row r="21" spans="1:14" x14ac:dyDescent="0.25">
      <c r="B21" s="33">
        <v>2016</v>
      </c>
      <c r="C21" s="32">
        <v>1280059.3916617814</v>
      </c>
      <c r="D21" s="32">
        <v>557921.83179249312</v>
      </c>
      <c r="E21" s="32">
        <v>6089898.8996725706</v>
      </c>
      <c r="F21" s="32">
        <v>0</v>
      </c>
      <c r="G21" s="32">
        <v>0</v>
      </c>
      <c r="H21" s="182">
        <f t="shared" si="0"/>
        <v>7927880.1231268449</v>
      </c>
      <c r="I21" s="30">
        <v>2019</v>
      </c>
      <c r="J21" s="154">
        <f t="shared" ref="J21:K21" si="8">SUMIFS(C$5:C$75,$B$5:$B$75,$I21)-SUMIFS(C$5:C$75,$A$5:$A$75,2019)/2</f>
        <v>38321392.42156861</v>
      </c>
      <c r="K21" s="154">
        <f t="shared" si="8"/>
        <v>13423948.94712471</v>
      </c>
      <c r="L21" s="154">
        <f>SUMIFS(E$5:E$75,$B$5:$B$75,$I21)-SUMIFS(E$5:E$75,$A$5:$A$75,2019)/2</f>
        <v>52858417.796489663</v>
      </c>
      <c r="M21" s="154">
        <f>SUMIFS(F$5:F$75,$B$5:$B$75,$I21)-SUMIFS(F$5:F$75,$A$5:$A$75,2019)/2</f>
        <v>0</v>
      </c>
      <c r="N21" s="154">
        <f>SUMIFS(G$5:G$75,$B$5:$B$75,$I21)-SUMIFS(G$5:G$75,$A$5:$A$75,2019)/2</f>
        <v>6144078.8799999999</v>
      </c>
    </row>
    <row r="22" spans="1:14" x14ac:dyDescent="0.25">
      <c r="B22" s="31">
        <v>2017</v>
      </c>
      <c r="C22" s="32">
        <v>1092108.5356761559</v>
      </c>
      <c r="D22" s="32">
        <v>419802.60682307382</v>
      </c>
      <c r="E22" s="32">
        <v>5936297.3236654056</v>
      </c>
      <c r="F22" s="32">
        <v>0</v>
      </c>
      <c r="G22" s="32">
        <v>0</v>
      </c>
      <c r="H22" s="182">
        <f t="shared" si="0"/>
        <v>7448208.4661646355</v>
      </c>
      <c r="I22" s="30">
        <v>2020</v>
      </c>
      <c r="J22" s="154">
        <f>SUMIFS(C$5:C$75,$B$5:$B$75,$I22)-SUMIFS(C$5:C$75,$A$5:$A$75,2019)/2</f>
        <v>37931162.443312511</v>
      </c>
      <c r="K22" s="154">
        <f t="shared" ref="K22:L22" si="9">SUMIFS(D$5:D$75,$B$5:$B$75,$I22)-SUMIFS(D$5:D$75,$A$5:$A$75,2019)/2</f>
        <v>13145851.529750062</v>
      </c>
      <c r="L22" s="154">
        <f t="shared" si="9"/>
        <v>52155213.536445975</v>
      </c>
      <c r="M22" s="154">
        <f t="shared" ref="M22" si="10">SUMIFS(F$5:F$75,$B$5:$B$75,$I22)-SUMIFS(F$5:F$75,$A4:$A74,2019)/2</f>
        <v>0</v>
      </c>
      <c r="N22" s="154">
        <f t="shared" ref="N22" si="11">SUMIFS(G$5:G$75,$B$5:$B$75,$I22)-SUMIFS(G$5:G$75,$A4:$A74,2019)/2</f>
        <v>6144078.8799999999</v>
      </c>
    </row>
    <row r="23" spans="1:14" x14ac:dyDescent="0.25">
      <c r="B23" s="33">
        <v>2018</v>
      </c>
      <c r="C23" s="32">
        <v>996472.30505704239</v>
      </c>
      <c r="D23" s="32">
        <v>413101.73985464429</v>
      </c>
      <c r="E23" s="32">
        <v>5827435.9916152582</v>
      </c>
      <c r="F23" s="32">
        <v>0</v>
      </c>
      <c r="G23" s="32">
        <v>0</v>
      </c>
      <c r="H23" s="182">
        <f t="shared" si="0"/>
        <v>7237010.0365269445</v>
      </c>
      <c r="I23" s="30">
        <v>2021</v>
      </c>
      <c r="J23" s="154">
        <f>SUMIFS(C$5:C$75,$B$5:$B$75,$I23)-SUMIFS(C$5:C$75,$A$5:$A$75,2019)/2</f>
        <v>37472220.578895912</v>
      </c>
      <c r="K23" s="154">
        <f t="shared" ref="K23" si="12">SUMIFS(D$5:D$75,$B$5:$B$75,$I23)-SUMIFS(D$5:D$75,$A$5:$A$75,2019)/2</f>
        <v>12700385.897236729</v>
      </c>
      <c r="L23" s="154">
        <f t="shared" ref="L23" si="13">SUMIFS(E$5:E$75,$B$5:$B$75,$I23)-SUMIFS(E$5:E$75,$A$5:$A$75,2019)/2</f>
        <v>49805696.497913301</v>
      </c>
      <c r="M23" s="154">
        <f t="shared" ref="M23:N23" si="14">SUMIFS(F$5:F$75,$B$5:$B$75,$I23)-SUMIFS(F$5:F$75,$A5:$A75,2019)/2</f>
        <v>0</v>
      </c>
      <c r="N23" s="154">
        <f t="shared" si="14"/>
        <v>6144078.8799999999</v>
      </c>
    </row>
    <row r="24" spans="1:14" x14ac:dyDescent="0.25">
      <c r="B24" s="33">
        <v>2019</v>
      </c>
      <c r="C24" s="32">
        <v>996041.22348473803</v>
      </c>
      <c r="D24" s="32">
        <v>413101.73985464429</v>
      </c>
      <c r="E24" s="32">
        <v>5827435.9916152582</v>
      </c>
      <c r="F24" s="32">
        <v>0</v>
      </c>
      <c r="G24" s="32">
        <v>0</v>
      </c>
      <c r="H24" s="182">
        <f t="shared" si="0"/>
        <v>7236578.9549546409</v>
      </c>
      <c r="J24" s="32"/>
    </row>
    <row r="25" spans="1:14" x14ac:dyDescent="0.25">
      <c r="B25" s="31">
        <v>2020</v>
      </c>
      <c r="C25" s="32">
        <v>996041.22348473803</v>
      </c>
      <c r="D25" s="32">
        <v>408372.24356381141</v>
      </c>
      <c r="E25" s="32">
        <v>5750601.267306895</v>
      </c>
      <c r="F25" s="32">
        <v>0</v>
      </c>
      <c r="G25" s="32">
        <v>0</v>
      </c>
      <c r="H25" s="182">
        <f t="shared" si="0"/>
        <v>7155014.7343554441</v>
      </c>
      <c r="J25" s="32"/>
    </row>
    <row r="26" spans="1:14" x14ac:dyDescent="0.25">
      <c r="B26" s="31">
        <v>2021</v>
      </c>
      <c r="C26" s="32">
        <v>905837.19442117948</v>
      </c>
      <c r="D26" s="32">
        <v>320033.89088787028</v>
      </c>
      <c r="E26" s="32">
        <v>4315468.9495446626</v>
      </c>
      <c r="F26" s="32">
        <v>0</v>
      </c>
      <c r="G26" s="32">
        <v>0</v>
      </c>
      <c r="H26" s="182">
        <f t="shared" si="0"/>
        <v>5541340.0348537127</v>
      </c>
      <c r="J26" s="32"/>
    </row>
    <row r="27" spans="1:14" x14ac:dyDescent="0.25">
      <c r="C27" s="32"/>
      <c r="D27" s="32"/>
      <c r="E27" s="32"/>
      <c r="F27" s="32"/>
      <c r="G27" s="32"/>
      <c r="H27" s="182"/>
      <c r="J27" s="32"/>
    </row>
    <row r="28" spans="1:14" x14ac:dyDescent="0.25">
      <c r="A28" s="34">
        <v>2013</v>
      </c>
      <c r="B28" s="33">
        <v>2013</v>
      </c>
      <c r="C28" s="32">
        <v>1637560.352996951</v>
      </c>
      <c r="D28" s="32">
        <v>997822.5430015109</v>
      </c>
      <c r="E28" s="32">
        <v>6829588.3214308396</v>
      </c>
      <c r="F28" s="32">
        <v>0</v>
      </c>
      <c r="G28" s="32">
        <v>0</v>
      </c>
      <c r="H28" s="182">
        <f t="shared" si="0"/>
        <v>9464971.2174293026</v>
      </c>
      <c r="J28" s="32"/>
    </row>
    <row r="29" spans="1:14" x14ac:dyDescent="0.25">
      <c r="A29" s="35"/>
      <c r="B29" s="31">
        <v>2014</v>
      </c>
      <c r="C29" s="32">
        <v>1625352.0286562277</v>
      </c>
      <c r="D29" s="32">
        <v>995881.30875366856</v>
      </c>
      <c r="E29" s="32">
        <v>6701956.6631227108</v>
      </c>
      <c r="F29" s="32">
        <v>0</v>
      </c>
      <c r="G29" s="32">
        <v>0</v>
      </c>
      <c r="H29" s="182">
        <f t="shared" si="0"/>
        <v>9323190.0005326066</v>
      </c>
      <c r="J29" s="32"/>
    </row>
    <row r="30" spans="1:14" x14ac:dyDescent="0.25">
      <c r="A30" s="35"/>
      <c r="B30" s="33">
        <v>2015</v>
      </c>
      <c r="C30" s="32">
        <v>1590454.1846366548</v>
      </c>
      <c r="D30" s="32">
        <v>995846.92305761727</v>
      </c>
      <c r="E30" s="32">
        <v>6701657.8588187629</v>
      </c>
      <c r="F30" s="32">
        <v>0</v>
      </c>
      <c r="G30" s="32">
        <v>0</v>
      </c>
      <c r="H30" s="182">
        <f t="shared" si="0"/>
        <v>9287958.966513034</v>
      </c>
      <c r="J30" s="32"/>
    </row>
    <row r="31" spans="1:14" x14ac:dyDescent="0.25">
      <c r="A31" s="35"/>
      <c r="B31" s="33">
        <v>2016</v>
      </c>
      <c r="C31" s="32">
        <v>1483227.105972376</v>
      </c>
      <c r="D31" s="32">
        <v>985534.32702199218</v>
      </c>
      <c r="E31" s="32">
        <v>6701657.8588187629</v>
      </c>
      <c r="F31" s="32">
        <v>0</v>
      </c>
      <c r="G31" s="32">
        <v>0</v>
      </c>
      <c r="H31" s="182">
        <f t="shared" si="0"/>
        <v>9170419.2918131314</v>
      </c>
    </row>
    <row r="32" spans="1:14" x14ac:dyDescent="0.25">
      <c r="A32" s="35"/>
      <c r="B32" s="31">
        <v>2017</v>
      </c>
      <c r="C32" s="32">
        <v>1384534.794751433</v>
      </c>
      <c r="D32" s="32">
        <v>570525.01273379498</v>
      </c>
      <c r="E32" s="32">
        <v>5052660.4746261798</v>
      </c>
      <c r="F32" s="32">
        <v>0</v>
      </c>
      <c r="G32" s="32">
        <v>0</v>
      </c>
      <c r="H32" s="182">
        <f t="shared" si="0"/>
        <v>7007720.2821114082</v>
      </c>
    </row>
    <row r="33" spans="1:17" x14ac:dyDescent="0.25">
      <c r="A33" s="35"/>
      <c r="B33" s="33">
        <v>2018</v>
      </c>
      <c r="C33" s="32">
        <v>1299845.9805817171</v>
      </c>
      <c r="D33" s="32">
        <v>560412.10780510213</v>
      </c>
      <c r="E33" s="32">
        <v>4964781.5056034122</v>
      </c>
      <c r="F33" s="32">
        <v>0</v>
      </c>
      <c r="G33" s="32">
        <v>0</v>
      </c>
      <c r="H33" s="182">
        <f t="shared" si="0"/>
        <v>6825039.5939902309</v>
      </c>
      <c r="K33" s="32"/>
      <c r="L33" s="32"/>
      <c r="M33" s="32"/>
      <c r="N33" s="32"/>
      <c r="O33" s="32"/>
      <c r="P33" s="32"/>
      <c r="Q33" s="32"/>
    </row>
    <row r="34" spans="1:17" x14ac:dyDescent="0.25">
      <c r="A34" s="35"/>
      <c r="B34" s="33">
        <v>2019</v>
      </c>
      <c r="C34" s="32">
        <v>1299845.9805817171</v>
      </c>
      <c r="D34" s="32">
        <v>560412.10780510213</v>
      </c>
      <c r="E34" s="32">
        <v>4964781.5056034122</v>
      </c>
      <c r="F34" s="32">
        <v>0</v>
      </c>
      <c r="G34" s="32">
        <v>0</v>
      </c>
      <c r="H34" s="182">
        <f t="shared" si="0"/>
        <v>6825039.5939902309</v>
      </c>
      <c r="L34" s="32"/>
      <c r="M34" s="32"/>
      <c r="N34" s="32"/>
      <c r="O34" s="32"/>
      <c r="P34" s="32"/>
      <c r="Q34" s="32"/>
    </row>
    <row r="35" spans="1:17" x14ac:dyDescent="0.25">
      <c r="A35" s="35"/>
      <c r="B35" s="31">
        <v>2020</v>
      </c>
      <c r="C35" s="32">
        <v>1299569.5400020173</v>
      </c>
      <c r="D35" s="32">
        <v>559994.30624352652</v>
      </c>
      <c r="E35" s="32">
        <v>4961150.899882677</v>
      </c>
      <c r="F35" s="32">
        <v>0</v>
      </c>
      <c r="G35" s="32">
        <v>0</v>
      </c>
      <c r="H35" s="182">
        <f t="shared" si="0"/>
        <v>6820714.746128221</v>
      </c>
      <c r="M35" s="32"/>
      <c r="N35" s="32"/>
      <c r="O35" s="32"/>
      <c r="P35" s="32"/>
      <c r="Q35" s="32"/>
    </row>
    <row r="36" spans="1:17" x14ac:dyDescent="0.25">
      <c r="B36" s="31">
        <v>2021</v>
      </c>
      <c r="C36" s="32">
        <v>1066600.098142609</v>
      </c>
      <c r="D36" s="32">
        <v>549475.46943280799</v>
      </c>
      <c r="E36" s="32">
        <v>4869744.4701018557</v>
      </c>
      <c r="F36" s="32">
        <v>0</v>
      </c>
      <c r="G36" s="32">
        <v>0</v>
      </c>
      <c r="H36" s="182">
        <f t="shared" si="0"/>
        <v>6485820.0376772732</v>
      </c>
      <c r="N36" s="32"/>
      <c r="O36" s="32"/>
      <c r="P36" s="32"/>
      <c r="Q36" s="32"/>
    </row>
    <row r="37" spans="1:17" x14ac:dyDescent="0.25">
      <c r="C37" s="32"/>
      <c r="D37" s="32"/>
      <c r="E37" s="32"/>
      <c r="F37" s="32"/>
      <c r="G37" s="32"/>
      <c r="H37" s="182"/>
      <c r="O37" s="32"/>
      <c r="P37" s="32"/>
      <c r="Q37" s="32"/>
    </row>
    <row r="38" spans="1:17" x14ac:dyDescent="0.25">
      <c r="A38" s="34">
        <v>2014</v>
      </c>
      <c r="B38" s="31">
        <v>2014</v>
      </c>
      <c r="C38" s="32">
        <v>3516855.0416974854</v>
      </c>
      <c r="D38" s="32">
        <v>1039456.6541361997</v>
      </c>
      <c r="E38" s="32">
        <v>4598688.0076637994</v>
      </c>
      <c r="F38" s="32">
        <v>0</v>
      </c>
      <c r="G38" s="32">
        <v>0</v>
      </c>
      <c r="H38" s="182">
        <f t="shared" si="0"/>
        <v>9154999.7034974843</v>
      </c>
      <c r="P38" s="32"/>
      <c r="Q38" s="32"/>
    </row>
    <row r="39" spans="1:17" x14ac:dyDescent="0.25">
      <c r="B39" s="33">
        <v>2015</v>
      </c>
      <c r="C39" s="32">
        <v>3261863.7045974857</v>
      </c>
      <c r="D39" s="32">
        <v>1033951.4794044439</v>
      </c>
      <c r="E39" s="32">
        <v>4573102.1563955564</v>
      </c>
      <c r="F39" s="32">
        <v>0</v>
      </c>
      <c r="G39" s="32">
        <v>0</v>
      </c>
      <c r="H39" s="182">
        <f t="shared" si="0"/>
        <v>8868917.3403974865</v>
      </c>
    </row>
    <row r="40" spans="1:17" x14ac:dyDescent="0.25">
      <c r="B40" s="33">
        <v>2016</v>
      </c>
      <c r="C40" s="32">
        <v>3099886.9253974855</v>
      </c>
      <c r="D40" s="32">
        <v>1027580.5618044438</v>
      </c>
      <c r="E40" s="32">
        <v>4573102.1563955564</v>
      </c>
      <c r="F40" s="32">
        <v>0</v>
      </c>
      <c r="G40" s="32">
        <v>0</v>
      </c>
      <c r="H40" s="182">
        <f t="shared" si="0"/>
        <v>8700569.6435974855</v>
      </c>
    </row>
    <row r="41" spans="1:17" x14ac:dyDescent="0.25">
      <c r="B41" s="31">
        <v>2017</v>
      </c>
      <c r="C41" s="32">
        <v>3083234.3624508856</v>
      </c>
      <c r="D41" s="32">
        <v>985173.53073819273</v>
      </c>
      <c r="E41" s="32">
        <v>4514664.7307618074</v>
      </c>
      <c r="F41" s="32">
        <v>0</v>
      </c>
      <c r="G41" s="32">
        <v>0</v>
      </c>
      <c r="H41" s="182">
        <f t="shared" si="0"/>
        <v>8583072.6239508856</v>
      </c>
    </row>
    <row r="42" spans="1:17" x14ac:dyDescent="0.25">
      <c r="B42" s="33">
        <v>2018</v>
      </c>
      <c r="C42" s="32">
        <v>2990840.4381298828</v>
      </c>
      <c r="D42" s="32">
        <v>985173.53073819273</v>
      </c>
      <c r="E42" s="32">
        <v>4253570.4505618075</v>
      </c>
      <c r="F42" s="32">
        <v>0</v>
      </c>
      <c r="G42" s="32">
        <v>0</v>
      </c>
      <c r="H42" s="182">
        <f t="shared" si="0"/>
        <v>8229584.4194298834</v>
      </c>
    </row>
    <row r="43" spans="1:17" x14ac:dyDescent="0.25">
      <c r="B43" s="33">
        <v>2019</v>
      </c>
      <c r="C43" s="32">
        <v>2923022.2067879997</v>
      </c>
      <c r="D43" s="32">
        <v>985173.53073819273</v>
      </c>
      <c r="E43" s="32">
        <v>4253570.4505618075</v>
      </c>
      <c r="F43" s="32">
        <v>0</v>
      </c>
      <c r="G43" s="32">
        <v>0</v>
      </c>
      <c r="H43" s="182">
        <f t="shared" si="0"/>
        <v>8161766.1880879998</v>
      </c>
    </row>
    <row r="44" spans="1:17" x14ac:dyDescent="0.25">
      <c r="B44" s="31">
        <v>2020</v>
      </c>
      <c r="C44" s="32">
        <v>2923022.2067879997</v>
      </c>
      <c r="D44" s="32">
        <v>955349.71839653992</v>
      </c>
      <c r="E44" s="32">
        <v>4114961.2939034607</v>
      </c>
      <c r="F44" s="32">
        <v>0</v>
      </c>
      <c r="G44" s="32">
        <v>0</v>
      </c>
      <c r="H44" s="182">
        <f t="shared" si="0"/>
        <v>7993333.2190880002</v>
      </c>
    </row>
    <row r="45" spans="1:17" x14ac:dyDescent="0.25">
      <c r="B45" s="31">
        <v>2021</v>
      </c>
      <c r="C45" s="32">
        <v>2921761.2902879999</v>
      </c>
      <c r="D45" s="32">
        <v>955349.71839653992</v>
      </c>
      <c r="E45" s="32">
        <v>4114961.2939034607</v>
      </c>
      <c r="F45" s="32">
        <v>0</v>
      </c>
      <c r="G45" s="32">
        <v>0</v>
      </c>
      <c r="H45" s="182">
        <f t="shared" si="0"/>
        <v>7992072.3025880009</v>
      </c>
    </row>
    <row r="46" spans="1:17" x14ac:dyDescent="0.25">
      <c r="C46" s="32"/>
      <c r="D46" s="32"/>
      <c r="E46" s="32"/>
      <c r="F46" s="32"/>
      <c r="G46" s="32"/>
      <c r="H46" s="182"/>
    </row>
    <row r="47" spans="1:17" x14ac:dyDescent="0.25">
      <c r="A47" s="34">
        <v>2015</v>
      </c>
      <c r="B47" s="33">
        <v>2015</v>
      </c>
      <c r="C47" s="32">
        <v>3782029</v>
      </c>
      <c r="D47" s="32">
        <v>3938175.5322246603</v>
      </c>
      <c r="E47" s="32">
        <v>7085570.1245657969</v>
      </c>
      <c r="F47" s="32">
        <v>0</v>
      </c>
      <c r="G47" s="32">
        <v>0</v>
      </c>
      <c r="H47" s="182">
        <f t="shared" si="0"/>
        <v>14805774.656790458</v>
      </c>
      <c r="O47" s="229"/>
      <c r="P47" s="229"/>
    </row>
    <row r="48" spans="1:17" x14ac:dyDescent="0.25">
      <c r="B48" s="33">
        <v>2016</v>
      </c>
      <c r="C48" s="32">
        <v>3730628.3007262293</v>
      </c>
      <c r="D48" s="32">
        <v>3938469.3672095705</v>
      </c>
      <c r="E48" s="32">
        <v>7087975.909266172</v>
      </c>
      <c r="F48" s="32">
        <v>0</v>
      </c>
      <c r="G48" s="32">
        <v>0</v>
      </c>
      <c r="H48" s="182">
        <f t="shared" si="0"/>
        <v>14757073.577201972</v>
      </c>
    </row>
    <row r="49" spans="1:10" x14ac:dyDescent="0.25">
      <c r="B49" s="31">
        <v>2017</v>
      </c>
      <c r="C49" s="32">
        <v>3727477.0870404132</v>
      </c>
      <c r="D49" s="32">
        <v>3928820.4628702514</v>
      </c>
      <c r="E49" s="32">
        <v>7181129.4332907787</v>
      </c>
      <c r="F49" s="32">
        <v>0</v>
      </c>
      <c r="G49" s="32">
        <v>0</v>
      </c>
      <c r="H49" s="182">
        <f t="shared" si="0"/>
        <v>14837426.983201444</v>
      </c>
    </row>
    <row r="50" spans="1:10" x14ac:dyDescent="0.25">
      <c r="B50" s="33">
        <v>2018</v>
      </c>
      <c r="C50" s="32">
        <v>3725378.873354597</v>
      </c>
      <c r="D50" s="32">
        <v>3926097.3342602178</v>
      </c>
      <c r="E50" s="32">
        <v>7206433.1815860979</v>
      </c>
      <c r="F50" s="32">
        <v>0</v>
      </c>
      <c r="G50" s="32">
        <v>0</v>
      </c>
      <c r="H50" s="182">
        <f t="shared" si="0"/>
        <v>14857909.389200913</v>
      </c>
    </row>
    <row r="51" spans="1:10" x14ac:dyDescent="0.25">
      <c r="B51" s="33">
        <v>2019</v>
      </c>
      <c r="C51" s="32">
        <v>3711017.6596687809</v>
      </c>
      <c r="D51" s="32">
        <v>3926101.9731190358</v>
      </c>
      <c r="E51" s="32">
        <v>7206471.1624125652</v>
      </c>
      <c r="F51" s="32">
        <v>0</v>
      </c>
      <c r="G51" s="32">
        <v>0</v>
      </c>
      <c r="H51" s="182">
        <f t="shared" si="0"/>
        <v>14843590.795200381</v>
      </c>
    </row>
    <row r="52" spans="1:10" x14ac:dyDescent="0.25">
      <c r="B52" s="31">
        <v>2020</v>
      </c>
      <c r="C52" s="32">
        <v>3695040.4459829647</v>
      </c>
      <c r="D52" s="32">
        <v>3864913.0650622691</v>
      </c>
      <c r="E52" s="32">
        <v>7114285.6901546186</v>
      </c>
      <c r="F52" s="32">
        <v>0</v>
      </c>
      <c r="G52" s="32">
        <v>0</v>
      </c>
      <c r="H52" s="182">
        <f t="shared" si="0"/>
        <v>14674239.201199852</v>
      </c>
    </row>
    <row r="53" spans="1:10" x14ac:dyDescent="0.25">
      <c r="B53" s="31">
        <v>2021</v>
      </c>
      <c r="C53" s="32">
        <v>3691900.4076581127</v>
      </c>
      <c r="D53" s="32">
        <v>3836703.5664168145</v>
      </c>
      <c r="E53" s="32">
        <v>7469015.1888000732</v>
      </c>
      <c r="F53" s="32">
        <v>0</v>
      </c>
      <c r="G53" s="32"/>
      <c r="H53" s="182">
        <f t="shared" si="0"/>
        <v>14997619.162875</v>
      </c>
    </row>
    <row r="54" spans="1:10" x14ac:dyDescent="0.25">
      <c r="C54" s="32"/>
      <c r="D54" s="32"/>
      <c r="E54" s="32"/>
      <c r="F54" s="32"/>
      <c r="G54" s="32"/>
      <c r="H54" s="182"/>
    </row>
    <row r="55" spans="1:10" x14ac:dyDescent="0.25">
      <c r="A55" s="34">
        <v>2016</v>
      </c>
      <c r="B55" s="33">
        <v>2016</v>
      </c>
      <c r="C55" s="32">
        <v>7781704.7136200033</v>
      </c>
      <c r="D55" s="32">
        <v>2068396.8291057493</v>
      </c>
      <c r="E55" s="32">
        <v>9709057.2173403129</v>
      </c>
      <c r="F55" s="32">
        <v>0</v>
      </c>
      <c r="G55" s="32">
        <v>0</v>
      </c>
      <c r="H55" s="182">
        <f t="shared" si="0"/>
        <v>19559158.760066066</v>
      </c>
    </row>
    <row r="56" spans="1:10" x14ac:dyDescent="0.25">
      <c r="A56" s="36"/>
      <c r="B56" s="31">
        <v>2017</v>
      </c>
      <c r="C56" s="32">
        <v>7781062.6154171564</v>
      </c>
      <c r="D56" s="32">
        <v>2049671.1401314195</v>
      </c>
      <c r="E56" s="32">
        <v>9728247.7577986699</v>
      </c>
      <c r="F56" s="32">
        <v>0</v>
      </c>
      <c r="G56" s="32">
        <v>0</v>
      </c>
      <c r="H56" s="182">
        <f t="shared" si="0"/>
        <v>19558981.513347246</v>
      </c>
    </row>
    <row r="57" spans="1:10" x14ac:dyDescent="0.25">
      <c r="A57" s="36"/>
      <c r="B57" s="33">
        <v>2018</v>
      </c>
      <c r="C57" s="32">
        <v>7780967.5893561887</v>
      </c>
      <c r="D57" s="32">
        <v>2094513.2056580712</v>
      </c>
      <c r="E57" s="32">
        <v>10015990.471614165</v>
      </c>
      <c r="F57" s="32">
        <v>0</v>
      </c>
      <c r="G57" s="32">
        <v>0</v>
      </c>
      <c r="H57" s="182">
        <f t="shared" si="0"/>
        <v>19891471.266628426</v>
      </c>
    </row>
    <row r="58" spans="1:10" x14ac:dyDescent="0.25">
      <c r="A58" s="36"/>
      <c r="B58" s="33">
        <v>2019</v>
      </c>
      <c r="C58" s="32">
        <v>7780872.563295221</v>
      </c>
      <c r="D58" s="32">
        <v>2094502.1199308939</v>
      </c>
      <c r="E58" s="32">
        <v>10015919.336683489</v>
      </c>
      <c r="F58" s="32">
        <v>0</v>
      </c>
      <c r="G58" s="32">
        <v>0</v>
      </c>
      <c r="H58" s="182">
        <f t="shared" si="0"/>
        <v>19891294.019909605</v>
      </c>
    </row>
    <row r="59" spans="1:10" x14ac:dyDescent="0.25">
      <c r="A59" s="36"/>
      <c r="B59" s="31">
        <v>2020</v>
      </c>
      <c r="C59" s="32">
        <v>7780777.5372342533</v>
      </c>
      <c r="D59" s="32">
        <v>2094491.0342037166</v>
      </c>
      <c r="E59" s="32">
        <v>10015848.201752814</v>
      </c>
      <c r="F59" s="32">
        <v>0</v>
      </c>
      <c r="G59" s="32">
        <v>0</v>
      </c>
      <c r="H59" s="182">
        <f t="shared" si="0"/>
        <v>19891116.773190781</v>
      </c>
    </row>
    <row r="60" spans="1:10" x14ac:dyDescent="0.25">
      <c r="B60" s="31">
        <v>2021</v>
      </c>
      <c r="C60" s="32">
        <v>7780746.3073041784</v>
      </c>
      <c r="D60" s="32">
        <v>2092929.3901261347</v>
      </c>
      <c r="E60" s="32">
        <v>10010865.896629591</v>
      </c>
      <c r="F60" s="32"/>
      <c r="G60" s="32"/>
      <c r="H60" s="182">
        <f t="shared" si="0"/>
        <v>19884541.594059903</v>
      </c>
    </row>
    <row r="61" spans="1:10" x14ac:dyDescent="0.25">
      <c r="C61" s="232"/>
      <c r="D61" s="232"/>
      <c r="E61" s="232"/>
      <c r="F61" s="232"/>
      <c r="G61" s="232"/>
      <c r="H61" s="182"/>
    </row>
    <row r="62" spans="1:10" x14ac:dyDescent="0.25">
      <c r="A62" s="34">
        <v>2017</v>
      </c>
      <c r="B62" s="31">
        <v>2017</v>
      </c>
      <c r="C62" s="232">
        <v>20310903.914788444</v>
      </c>
      <c r="D62" s="232">
        <v>1945524.3873127077</v>
      </c>
      <c r="E62" s="232">
        <v>7495273.4169774046</v>
      </c>
      <c r="F62" s="232">
        <v>0</v>
      </c>
      <c r="G62" s="232">
        <v>4382683.88</v>
      </c>
      <c r="H62" s="182">
        <f t="shared" si="0"/>
        <v>34134385.599078558</v>
      </c>
      <c r="I62" s="32"/>
      <c r="J62" s="32"/>
    </row>
    <row r="63" spans="1:10" x14ac:dyDescent="0.25">
      <c r="B63" s="33">
        <v>2018</v>
      </c>
      <c r="C63" s="232">
        <v>16309758.863845607</v>
      </c>
      <c r="D63" s="232">
        <v>1946736.9327149717</v>
      </c>
      <c r="E63" s="232">
        <v>7489121.9449044969</v>
      </c>
      <c r="F63" s="232">
        <v>0</v>
      </c>
      <c r="G63" s="232">
        <v>4382683.88</v>
      </c>
      <c r="H63" s="182">
        <f t="shared" si="0"/>
        <v>30128301.621465076</v>
      </c>
    </row>
    <row r="64" spans="1:10" x14ac:dyDescent="0.25">
      <c r="B64" s="33">
        <v>2019</v>
      </c>
      <c r="C64" s="232">
        <v>16309739.812902771</v>
      </c>
      <c r="D64" s="232">
        <v>1945852.7882584871</v>
      </c>
      <c r="E64" s="232">
        <v>7485788.1626903396</v>
      </c>
      <c r="F64" s="232">
        <v>0</v>
      </c>
      <c r="G64" s="232">
        <v>4382683.88</v>
      </c>
      <c r="H64" s="182">
        <f t="shared" si="0"/>
        <v>30124064.643851597</v>
      </c>
    </row>
    <row r="65" spans="1:12" x14ac:dyDescent="0.25">
      <c r="B65" s="31">
        <v>2020</v>
      </c>
      <c r="C65" s="232">
        <v>16309720.761959935</v>
      </c>
      <c r="D65" s="232">
        <v>1944968.6438020028</v>
      </c>
      <c r="E65" s="232">
        <v>7482454.3804761823</v>
      </c>
      <c r="F65" s="232">
        <v>0</v>
      </c>
      <c r="G65" s="232">
        <v>4382683.88</v>
      </c>
      <c r="H65" s="182">
        <f t="shared" si="0"/>
        <v>30119827.666238118</v>
      </c>
    </row>
    <row r="66" spans="1:12" x14ac:dyDescent="0.25">
      <c r="B66" s="31">
        <v>2021</v>
      </c>
      <c r="C66" s="232">
        <v>16307632.761959935</v>
      </c>
      <c r="D66" s="232">
        <v>1943793.7661208238</v>
      </c>
      <c r="E66" s="232">
        <v>7481837.2581573613</v>
      </c>
      <c r="F66" s="232">
        <v>0</v>
      </c>
      <c r="G66" s="232">
        <v>4382683.88</v>
      </c>
      <c r="H66" s="182">
        <f t="shared" si="0"/>
        <v>30115947.666238118</v>
      </c>
    </row>
    <row r="67" spans="1:12" x14ac:dyDescent="0.25">
      <c r="C67" s="232"/>
      <c r="D67" s="232"/>
      <c r="E67" s="232"/>
      <c r="F67" s="232"/>
      <c r="G67" s="232"/>
      <c r="H67" s="182"/>
    </row>
    <row r="68" spans="1:12" x14ac:dyDescent="0.25">
      <c r="A68" s="34">
        <v>2018</v>
      </c>
      <c r="B68" s="33">
        <v>2018</v>
      </c>
      <c r="C68" s="232">
        <v>3662405.3476437954</v>
      </c>
      <c r="D68" s="232">
        <v>2496109.3918899284</v>
      </c>
      <c r="E68" s="232">
        <v>5323944.9596090792</v>
      </c>
      <c r="F68" s="232">
        <v>0</v>
      </c>
      <c r="G68" s="232">
        <v>1761395</v>
      </c>
      <c r="H68" s="182">
        <f t="shared" si="0"/>
        <v>13243854.699142803</v>
      </c>
      <c r="I68" s="32"/>
      <c r="J68" s="32"/>
    </row>
    <row r="69" spans="1:12" x14ac:dyDescent="0.25">
      <c r="B69" s="33">
        <v>2019</v>
      </c>
      <c r="C69" s="232">
        <v>3651957.6009826367</v>
      </c>
      <c r="D69" s="232">
        <v>2315067.2229497731</v>
      </c>
      <c r="E69" s="232">
        <v>5283831.770866218</v>
      </c>
      <c r="F69" s="232">
        <v>0</v>
      </c>
      <c r="G69" s="232">
        <v>1761395</v>
      </c>
      <c r="H69" s="182">
        <f t="shared" si="0"/>
        <v>13012251.594798628</v>
      </c>
    </row>
    <row r="70" spans="1:12" x14ac:dyDescent="0.25">
      <c r="B70" s="31">
        <v>2020</v>
      </c>
      <c r="C70" s="232">
        <v>3641509.8543214784</v>
      </c>
      <c r="D70" s="232">
        <v>2134025.0540096154</v>
      </c>
      <c r="E70" s="232">
        <v>5243718.5821233504</v>
      </c>
      <c r="F70" s="232">
        <v>0</v>
      </c>
      <c r="G70" s="232">
        <v>1761395</v>
      </c>
      <c r="H70" s="182">
        <f t="shared" ref="H70:H80" si="15">SUM(C70:G70)</f>
        <v>12780648.490454445</v>
      </c>
    </row>
    <row r="71" spans="1:12" x14ac:dyDescent="0.25">
      <c r="B71" s="31">
        <v>2021</v>
      </c>
      <c r="C71" s="232">
        <v>3641509.8543214784</v>
      </c>
      <c r="D71" s="232">
        <v>2134025.0540096154</v>
      </c>
      <c r="E71" s="232">
        <v>5243718.5821233504</v>
      </c>
      <c r="F71" s="232">
        <v>0</v>
      </c>
      <c r="G71" s="232">
        <v>1761395</v>
      </c>
      <c r="H71" s="182">
        <f t="shared" si="15"/>
        <v>12780648.490454445</v>
      </c>
    </row>
    <row r="72" spans="1:12" x14ac:dyDescent="0.25">
      <c r="C72" s="232"/>
      <c r="D72" s="232"/>
      <c r="E72" s="232"/>
      <c r="F72" s="232"/>
      <c r="G72" s="232"/>
      <c r="H72" s="182"/>
      <c r="I72" s="184"/>
      <c r="J72" s="184"/>
    </row>
    <row r="73" spans="1:12" x14ac:dyDescent="0.25">
      <c r="A73" s="34">
        <v>2019</v>
      </c>
      <c r="B73" s="31">
        <v>2019</v>
      </c>
      <c r="C73" s="232">
        <v>28269.803888456387</v>
      </c>
      <c r="D73" s="232">
        <v>960514.12665216019</v>
      </c>
      <c r="E73" s="232">
        <v>7720371.7821110841</v>
      </c>
      <c r="F73" s="232"/>
      <c r="G73" s="34"/>
      <c r="H73" s="182">
        <f t="shared" si="15"/>
        <v>8709155.7126516998</v>
      </c>
      <c r="K73" s="182"/>
      <c r="L73" s="183"/>
    </row>
    <row r="74" spans="1:12" x14ac:dyDescent="0.25">
      <c r="B74" s="31">
        <v>2020</v>
      </c>
      <c r="C74" s="232">
        <v>28269.803888456387</v>
      </c>
      <c r="D74" s="232">
        <v>960514.12665216019</v>
      </c>
      <c r="E74" s="232">
        <v>7371945.5869004847</v>
      </c>
      <c r="F74" s="232"/>
      <c r="G74" s="34"/>
      <c r="H74" s="182">
        <f t="shared" si="15"/>
        <v>8360729.5174411014</v>
      </c>
      <c r="I74" s="182"/>
      <c r="J74" s="32"/>
    </row>
    <row r="75" spans="1:12" x14ac:dyDescent="0.25">
      <c r="B75" s="31">
        <v>2021</v>
      </c>
      <c r="C75" s="232">
        <v>28269.803888456387</v>
      </c>
      <c r="D75" s="232">
        <v>955494.36020781728</v>
      </c>
      <c r="E75" s="232">
        <v>7335111.2726581879</v>
      </c>
      <c r="F75" s="232"/>
      <c r="G75" s="34"/>
      <c r="H75" s="182">
        <f t="shared" si="15"/>
        <v>8318875.4367544614</v>
      </c>
      <c r="I75" s="183"/>
      <c r="J75" s="32"/>
    </row>
    <row r="76" spans="1:12" x14ac:dyDescent="0.25">
      <c r="C76" s="232"/>
      <c r="D76" s="232"/>
      <c r="E76" s="232"/>
      <c r="F76" s="232"/>
      <c r="G76" s="232"/>
      <c r="H76" s="182"/>
    </row>
    <row r="77" spans="1:12" x14ac:dyDescent="0.25">
      <c r="A77" s="34">
        <v>2020</v>
      </c>
      <c r="B77" s="31">
        <v>2020</v>
      </c>
      <c r="C77" s="155"/>
      <c r="D77" s="155">
        <v>120123.40933944001</v>
      </c>
      <c r="E77" s="155">
        <v>2502914.4596508001</v>
      </c>
      <c r="F77" s="32"/>
      <c r="G77" s="32"/>
      <c r="H77" s="182">
        <f t="shared" si="15"/>
        <v>2623037.8689902402</v>
      </c>
    </row>
    <row r="78" spans="1:12" x14ac:dyDescent="0.25">
      <c r="B78" s="31">
        <v>2021</v>
      </c>
      <c r="C78" s="155"/>
      <c r="D78" s="155">
        <v>119522.79229274282</v>
      </c>
      <c r="E78" s="155">
        <v>2490399.8873525462</v>
      </c>
      <c r="F78" s="32"/>
      <c r="G78" s="32"/>
      <c r="H78" s="182">
        <f t="shared" si="15"/>
        <v>2609922.6796452892</v>
      </c>
    </row>
    <row r="79" spans="1:12" x14ac:dyDescent="0.25">
      <c r="C79" s="155"/>
      <c r="D79" s="155"/>
      <c r="E79" s="155"/>
      <c r="F79" s="32"/>
      <c r="G79" s="32"/>
      <c r="H79" s="182"/>
    </row>
    <row r="80" spans="1:12" x14ac:dyDescent="0.25">
      <c r="A80" s="34">
        <v>2021</v>
      </c>
      <c r="B80" s="31">
        <v>2021</v>
      </c>
      <c r="C80" s="155">
        <v>0</v>
      </c>
      <c r="D80" s="155">
        <v>0</v>
      </c>
      <c r="E80" s="155">
        <v>0</v>
      </c>
      <c r="F80" s="32"/>
      <c r="G80" s="32"/>
      <c r="H80" s="182">
        <f t="shared" si="15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18"/>
  <sheetViews>
    <sheetView workbookViewId="0"/>
  </sheetViews>
  <sheetFormatPr defaultRowHeight="12.75" x14ac:dyDescent="0.2"/>
  <cols>
    <col min="1" max="1" width="16.83203125" style="173" customWidth="1"/>
    <col min="2" max="16384" width="9.33203125" style="173"/>
  </cols>
  <sheetData>
    <row r="1" spans="1:14" x14ac:dyDescent="0.2">
      <c r="A1" s="173" t="s">
        <v>233</v>
      </c>
    </row>
    <row r="2" spans="1:14" x14ac:dyDescent="0.2">
      <c r="A2" s="173" t="s">
        <v>207</v>
      </c>
    </row>
    <row r="3" spans="1:14" x14ac:dyDescent="0.2">
      <c r="A3" s="173" t="s">
        <v>243</v>
      </c>
    </row>
    <row r="5" spans="1:14" x14ac:dyDescent="0.2">
      <c r="B5" s="173" t="s">
        <v>72</v>
      </c>
      <c r="C5" s="173" t="s">
        <v>73</v>
      </c>
      <c r="D5" s="173" t="s">
        <v>74</v>
      </c>
      <c r="E5" s="173" t="s">
        <v>75</v>
      </c>
    </row>
    <row r="6" spans="1:14" x14ac:dyDescent="0.2">
      <c r="A6" s="173" t="s">
        <v>76</v>
      </c>
      <c r="B6" s="237">
        <v>-4.43077580563601</v>
      </c>
      <c r="C6" s="237">
        <v>13.000356945766899</v>
      </c>
      <c r="D6" s="237">
        <v>-0.34081955011848603</v>
      </c>
      <c r="E6" s="237">
        <v>0.73386673131574598</v>
      </c>
      <c r="L6" s="43"/>
      <c r="N6" s="43"/>
    </row>
    <row r="7" spans="1:14" x14ac:dyDescent="0.2">
      <c r="A7" s="173" t="s">
        <v>41</v>
      </c>
      <c r="B7" s="237">
        <v>7.9089396316476407E-3</v>
      </c>
      <c r="C7" s="237">
        <v>7.6967949639928604E-4</v>
      </c>
      <c r="D7" s="237">
        <v>10.275627282066401</v>
      </c>
      <c r="E7" s="237">
        <v>6.3009469455825E-18</v>
      </c>
      <c r="L7" s="43"/>
      <c r="N7" s="43"/>
    </row>
    <row r="8" spans="1:14" x14ac:dyDescent="0.2">
      <c r="A8" s="173" t="s">
        <v>40</v>
      </c>
      <c r="B8" s="237">
        <v>3.8743166548273797E-2</v>
      </c>
      <c r="C8" s="237">
        <v>1.47740643228596E-3</v>
      </c>
      <c r="D8" s="237">
        <v>26.2237700483862</v>
      </c>
      <c r="E8" s="237">
        <v>4.1739928801181598E-50</v>
      </c>
      <c r="L8" s="43"/>
      <c r="N8" s="43"/>
    </row>
    <row r="9" spans="1:14" x14ac:dyDescent="0.2">
      <c r="A9" s="173" t="s">
        <v>69</v>
      </c>
      <c r="B9" s="237">
        <v>-4.4540126235015798E-2</v>
      </c>
      <c r="C9" s="237">
        <v>1.54624873513624E-2</v>
      </c>
      <c r="D9" s="237">
        <v>-2.8805279010360101</v>
      </c>
      <c r="E9" s="237">
        <v>4.7440108997380799E-3</v>
      </c>
      <c r="L9" s="43"/>
      <c r="N9" s="43"/>
    </row>
    <row r="10" spans="1:14" x14ac:dyDescent="0.2">
      <c r="A10" s="173" t="s">
        <v>18</v>
      </c>
      <c r="B10" s="237">
        <v>4.1540227143652096E-3</v>
      </c>
      <c r="C10" s="237">
        <v>2.0086554954418401E-3</v>
      </c>
      <c r="D10" s="237">
        <v>2.0680613095634102</v>
      </c>
      <c r="E10" s="237">
        <v>4.0896828001426799E-2</v>
      </c>
      <c r="L10" s="43"/>
      <c r="N10" s="43"/>
    </row>
    <row r="11" spans="1:14" x14ac:dyDescent="0.2">
      <c r="A11" s="173" t="s">
        <v>68</v>
      </c>
      <c r="B11" s="237">
        <v>-1.1856007853709201</v>
      </c>
      <c r="C11" s="237">
        <v>0.20415783157708101</v>
      </c>
      <c r="D11" s="237">
        <v>-5.8072755583872402</v>
      </c>
      <c r="E11" s="237">
        <v>5.8374374752376199E-8</v>
      </c>
      <c r="L11" s="43"/>
    </row>
    <row r="12" spans="1:14" x14ac:dyDescent="0.2">
      <c r="B12" s="43"/>
      <c r="C12" s="43"/>
    </row>
    <row r="13" spans="1:14" x14ac:dyDescent="0.2">
      <c r="A13" s="173" t="s">
        <v>199</v>
      </c>
    </row>
    <row r="14" spans="1:14" x14ac:dyDescent="0.2">
      <c r="A14" s="173" t="s">
        <v>77</v>
      </c>
      <c r="B14" s="173">
        <v>25.1885027019297</v>
      </c>
      <c r="C14" s="173" t="s">
        <v>78</v>
      </c>
      <c r="D14" s="173">
        <v>3.5830594275226701</v>
      </c>
    </row>
    <row r="15" spans="1:14" x14ac:dyDescent="0.2">
      <c r="A15" s="173" t="s">
        <v>79</v>
      </c>
      <c r="B15" s="173">
        <v>72.869690617219007</v>
      </c>
      <c r="C15" s="173" t="s">
        <v>80</v>
      </c>
      <c r="D15" s="173">
        <v>0.79950472946177498</v>
      </c>
      <c r="M15" s="43"/>
    </row>
    <row r="16" spans="1:14" x14ac:dyDescent="0.2">
      <c r="A16" s="173" t="s">
        <v>81</v>
      </c>
      <c r="B16" s="173">
        <v>0.95233825442519304</v>
      </c>
      <c r="C16" s="173" t="s">
        <v>82</v>
      </c>
      <c r="D16" s="173">
        <v>0.95024782698770205</v>
      </c>
    </row>
    <row r="17" spans="1:4" x14ac:dyDescent="0.2">
      <c r="A17" s="173" t="s">
        <v>88</v>
      </c>
      <c r="B17" s="173">
        <v>342.09334940373498</v>
      </c>
      <c r="C17" s="173" t="s">
        <v>83</v>
      </c>
      <c r="D17" s="43">
        <v>6.9477042656160495E-67</v>
      </c>
    </row>
    <row r="18" spans="1:4" x14ac:dyDescent="0.2">
      <c r="A18" s="173" t="s">
        <v>84</v>
      </c>
      <c r="B18" s="173">
        <v>-9.5414995436109602E-3</v>
      </c>
      <c r="C18" s="173" t="s">
        <v>85</v>
      </c>
      <c r="D18" s="43">
        <v>1.99295029961151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C195"/>
  <sheetViews>
    <sheetView workbookViewId="0">
      <selection activeCell="M144" sqref="M144"/>
    </sheetView>
  </sheetViews>
  <sheetFormatPr defaultRowHeight="12.75" x14ac:dyDescent="0.2"/>
  <cols>
    <col min="1" max="1" width="10.5" style="29" bestFit="1" customWidth="1"/>
    <col min="2" max="3" width="9.33203125" style="29"/>
    <col min="4" max="4" width="14.6640625" style="29" bestFit="1" customWidth="1"/>
    <col min="5" max="7" width="9.33203125" style="29"/>
    <col min="8" max="9" width="9.6640625" style="29" customWidth="1"/>
    <col min="10" max="10" width="9.33203125" style="29"/>
    <col min="11" max="11" width="11.83203125" style="29" bestFit="1" customWidth="1"/>
    <col min="12" max="13" width="9.33203125" style="29"/>
    <col min="14" max="16" width="12.5" style="29" customWidth="1"/>
    <col min="17" max="17" width="13.5" style="29" customWidth="1"/>
    <col min="18" max="18" width="12.5" style="29" bestFit="1" customWidth="1"/>
    <col min="19" max="19" width="14.1640625" style="29" bestFit="1" customWidth="1"/>
    <col min="20" max="20" width="13.83203125" style="29" bestFit="1" customWidth="1"/>
    <col min="21" max="21" width="9.33203125" style="29"/>
    <col min="22" max="22" width="15.1640625" style="29" bestFit="1" customWidth="1"/>
    <col min="23" max="23" width="9.33203125" style="29"/>
    <col min="24" max="24" width="12.1640625" style="29" bestFit="1" customWidth="1"/>
    <col min="25" max="26" width="9.33203125" style="29"/>
    <col min="27" max="27" width="12.5" style="29" bestFit="1" customWidth="1"/>
    <col min="28" max="28" width="15.6640625" style="29" customWidth="1"/>
    <col min="29" max="29" width="13.33203125" style="29" bestFit="1" customWidth="1"/>
    <col min="30" max="16384" width="9.33203125" style="29"/>
  </cols>
  <sheetData>
    <row r="1" spans="1:21" x14ac:dyDescent="0.2">
      <c r="A1" s="45" t="str">
        <f>'Monthly Data'!A1</f>
        <v>Date</v>
      </c>
      <c r="B1" s="29" t="s">
        <v>0</v>
      </c>
      <c r="C1" s="29" t="s">
        <v>32</v>
      </c>
      <c r="D1" s="44" t="str">
        <f>'Monthly Data'!E1</f>
        <v>Res_NoCDM</v>
      </c>
      <c r="E1" s="46" t="str">
        <f>'Monthly Data'!AL1</f>
        <v>HDD12</v>
      </c>
      <c r="F1" s="46" t="str">
        <f>'Monthly Data'!AK1</f>
        <v>CDD14</v>
      </c>
      <c r="G1" s="29" t="str">
        <f>'Monthly Data'!BG1</f>
        <v>Trend</v>
      </c>
      <c r="H1" s="29" t="str">
        <f>'Monthly Data'!W1</f>
        <v>Ont_FTEAdj</v>
      </c>
      <c r="I1" s="29" t="str">
        <f>'Monthly Data'!BF1</f>
        <v>Shoulder</v>
      </c>
      <c r="K1" s="29" t="s">
        <v>76</v>
      </c>
      <c r="L1" s="46" t="str">
        <f>E1</f>
        <v>HDD12</v>
      </c>
      <c r="M1" s="46" t="str">
        <f>F1</f>
        <v>CDD14</v>
      </c>
      <c r="N1" s="46" t="str">
        <f>G1</f>
        <v>Trend</v>
      </c>
      <c r="O1" s="46" t="str">
        <f>H1</f>
        <v>Ont_FTEAdj</v>
      </c>
      <c r="P1" s="46" t="str">
        <f>I1</f>
        <v>Shoulder</v>
      </c>
      <c r="Q1" s="44" t="str">
        <f>'Monthly Data'!F1</f>
        <v>Residential_Customers</v>
      </c>
      <c r="R1" s="46" t="str">
        <f>'Monthly Data'!BH1</f>
        <v>Month Days</v>
      </c>
      <c r="S1" s="29" t="s">
        <v>86</v>
      </c>
      <c r="T1" s="29" t="s">
        <v>87</v>
      </c>
    </row>
    <row r="2" spans="1:21" x14ac:dyDescent="0.2">
      <c r="A2" s="45">
        <f>'Monthly Data'!A2</f>
        <v>40179</v>
      </c>
      <c r="B2" s="29">
        <f t="shared" ref="B2:B65" si="0">YEAR(A2)</f>
        <v>2010</v>
      </c>
      <c r="C2" s="29">
        <f t="shared" ref="C2:C65" si="1">MONTH(A2)</f>
        <v>1</v>
      </c>
      <c r="D2" s="157">
        <f>'Monthly Data'!E2</f>
        <v>49397907</v>
      </c>
      <c r="E2" s="46">
        <f>'Monthly Data'!AL2</f>
        <v>483.20000000000005</v>
      </c>
      <c r="F2" s="46">
        <f>'Monthly Data'!AK2</f>
        <v>0</v>
      </c>
      <c r="G2" s="29">
        <f>'Monthly Data'!BG2</f>
        <v>1</v>
      </c>
      <c r="H2" s="29">
        <f>'Monthly Data'!W2</f>
        <v>6466.9</v>
      </c>
      <c r="I2" s="29">
        <f>'Monthly Data'!BF2</f>
        <v>0</v>
      </c>
      <c r="K2" s="29">
        <f>'Res PW'!$B$6</f>
        <v>-4.43077580563601</v>
      </c>
      <c r="L2" s="29">
        <f>E2*'Res PW'!$B$7</f>
        <v>3.8215996300121402</v>
      </c>
      <c r="M2" s="29">
        <f>F2*'Res PW'!$B$8</f>
        <v>0</v>
      </c>
      <c r="N2" s="29">
        <f>G2*'Res PW'!$B$9</f>
        <v>-4.4540126235015798E-2</v>
      </c>
      <c r="O2" s="162">
        <f>H2*'Res PW'!$B$10</f>
        <v>26.863649491528374</v>
      </c>
      <c r="P2" s="29">
        <f>I2*'Res PW'!$B$11</f>
        <v>0</v>
      </c>
      <c r="Q2" s="44">
        <f>'Monthly Data'!F2</f>
        <v>57642</v>
      </c>
      <c r="R2" s="46">
        <f>'Monthly Data'!BH2</f>
        <v>31</v>
      </c>
      <c r="S2" s="157">
        <f>SUM(K2:P2)*R2*Q2</f>
        <v>46834582.03648679</v>
      </c>
      <c r="T2" s="44">
        <f t="shared" ref="T2:T33" si="2">S2-D2</f>
        <v>-2563324.9635132104</v>
      </c>
      <c r="U2" s="48">
        <f t="shared" ref="U2:U33" si="3">ABS(T2/D2)</f>
        <v>5.1891367857209221E-2</v>
      </c>
    </row>
    <row r="3" spans="1:21" x14ac:dyDescent="0.2">
      <c r="A3" s="45">
        <f>'Monthly Data'!A3</f>
        <v>40210</v>
      </c>
      <c r="B3" s="29">
        <f t="shared" si="0"/>
        <v>2010</v>
      </c>
      <c r="C3" s="29">
        <f t="shared" si="1"/>
        <v>2</v>
      </c>
      <c r="D3" s="157">
        <f>'Monthly Data'!E3</f>
        <v>40768686</v>
      </c>
      <c r="E3" s="46">
        <f>'Monthly Data'!AL3</f>
        <v>392.59999999999997</v>
      </c>
      <c r="F3" s="46">
        <f>'Monthly Data'!AK3</f>
        <v>0</v>
      </c>
      <c r="G3" s="29">
        <f>'Monthly Data'!BG3</f>
        <v>2</v>
      </c>
      <c r="H3" s="29">
        <f>'Monthly Data'!W3</f>
        <v>6471</v>
      </c>
      <c r="I3" s="29">
        <f>'Monthly Data'!BF3</f>
        <v>0</v>
      </c>
      <c r="K3" s="29">
        <f>'Res PW'!$B$6</f>
        <v>-4.43077580563601</v>
      </c>
      <c r="L3" s="29">
        <f>E3*'Res PW'!$B$7</f>
        <v>3.1050496993848635</v>
      </c>
      <c r="M3" s="29">
        <f>F3*'Res PW'!$B$8</f>
        <v>0</v>
      </c>
      <c r="N3" s="29">
        <f>G3*'Res PW'!$B$9</f>
        <v>-8.9080252470031596E-2</v>
      </c>
      <c r="O3" s="162">
        <f>H3*'Res PW'!$B$10</f>
        <v>26.880680984657271</v>
      </c>
      <c r="P3" s="29">
        <f>I3*'Res PW'!$B$11</f>
        <v>0</v>
      </c>
      <c r="Q3" s="44">
        <f>'Monthly Data'!F3</f>
        <v>57677</v>
      </c>
      <c r="R3" s="46">
        <f>'Monthly Data'!BH3</f>
        <v>28</v>
      </c>
      <c r="S3" s="157">
        <f t="shared" ref="S3:S66" si="4">SUM(K3:P3)*R3*Q3</f>
        <v>41126267.022403248</v>
      </c>
      <c r="T3" s="44">
        <f t="shared" si="2"/>
        <v>357581.02240324765</v>
      </c>
      <c r="U3" s="48">
        <f t="shared" si="3"/>
        <v>8.7709724665457119E-3</v>
      </c>
    </row>
    <row r="4" spans="1:21" x14ac:dyDescent="0.2">
      <c r="A4" s="45">
        <f>'Monthly Data'!A4</f>
        <v>40238</v>
      </c>
      <c r="B4" s="29">
        <f t="shared" si="0"/>
        <v>2010</v>
      </c>
      <c r="C4" s="29">
        <f t="shared" si="1"/>
        <v>3</v>
      </c>
      <c r="D4" s="157">
        <f>'Monthly Data'!E4</f>
        <v>40910014</v>
      </c>
      <c r="E4" s="46">
        <f>'Monthly Data'!AL4</f>
        <v>232.39999999999995</v>
      </c>
      <c r="F4" s="46">
        <f>'Monthly Data'!AK4</f>
        <v>0</v>
      </c>
      <c r="G4" s="29">
        <f>'Monthly Data'!BG4</f>
        <v>3</v>
      </c>
      <c r="H4" s="29">
        <f>'Monthly Data'!W4</f>
        <v>6477.5</v>
      </c>
      <c r="I4" s="29">
        <f>'Monthly Data'!BF4</f>
        <v>1</v>
      </c>
      <c r="K4" s="29">
        <f>'Res PW'!$B$6</f>
        <v>-4.43077580563601</v>
      </c>
      <c r="L4" s="29">
        <f>E4*'Res PW'!$B$7</f>
        <v>1.8380375703949112</v>
      </c>
      <c r="M4" s="29">
        <f>F4*'Res PW'!$B$8</f>
        <v>0</v>
      </c>
      <c r="N4" s="29">
        <f>G4*'Res PW'!$B$9</f>
        <v>-0.13362037870504739</v>
      </c>
      <c r="O4" s="162">
        <f>H4*'Res PW'!$B$10</f>
        <v>26.907682132300646</v>
      </c>
      <c r="P4" s="29">
        <f>I4*'Res PW'!$B$11</f>
        <v>-1.1856007853709201</v>
      </c>
      <c r="Q4" s="44">
        <f>'Monthly Data'!F4</f>
        <v>57709</v>
      </c>
      <c r="R4" s="46">
        <f>'Monthly Data'!BH4</f>
        <v>31</v>
      </c>
      <c r="S4" s="157">
        <f t="shared" si="4"/>
        <v>41138865.059130229</v>
      </c>
      <c r="T4" s="44">
        <f t="shared" si="2"/>
        <v>228851.05913022906</v>
      </c>
      <c r="U4" s="48">
        <f t="shared" si="3"/>
        <v>5.594010775215796E-3</v>
      </c>
    </row>
    <row r="5" spans="1:21" x14ac:dyDescent="0.2">
      <c r="A5" s="45">
        <f>'Monthly Data'!A5</f>
        <v>40269</v>
      </c>
      <c r="B5" s="29">
        <f t="shared" si="0"/>
        <v>2010</v>
      </c>
      <c r="C5" s="29">
        <f t="shared" si="1"/>
        <v>4</v>
      </c>
      <c r="D5" s="157">
        <f>'Monthly Data'!E5</f>
        <v>36681881</v>
      </c>
      <c r="E5" s="46">
        <f>'Monthly Data'!AL5</f>
        <v>78.500000000000014</v>
      </c>
      <c r="F5" s="46">
        <f>'Monthly Data'!AK5</f>
        <v>1.4000000000000004</v>
      </c>
      <c r="G5" s="29">
        <f>'Monthly Data'!BG5</f>
        <v>4</v>
      </c>
      <c r="H5" s="29">
        <f>'Monthly Data'!W5</f>
        <v>6485</v>
      </c>
      <c r="I5" s="29">
        <f>'Monthly Data'!BF5</f>
        <v>1</v>
      </c>
      <c r="K5" s="29">
        <f>'Res PW'!$B$6</f>
        <v>-4.43077580563601</v>
      </c>
      <c r="L5" s="29">
        <f>E5*'Res PW'!$B$7</f>
        <v>0.62085176108433993</v>
      </c>
      <c r="M5" s="29">
        <f>F5*'Res PW'!$B$8</f>
        <v>5.4240433167583327E-2</v>
      </c>
      <c r="N5" s="29">
        <f>G5*'Res PW'!$B$9</f>
        <v>-0.17816050494006319</v>
      </c>
      <c r="O5" s="162">
        <f>H5*'Res PW'!$B$10</f>
        <v>26.938837302658385</v>
      </c>
      <c r="P5" s="29">
        <f>I5*'Res PW'!$B$11</f>
        <v>-1.1856007853709201</v>
      </c>
      <c r="Q5" s="44">
        <f>'Monthly Data'!F5</f>
        <v>57751</v>
      </c>
      <c r="R5" s="46">
        <f>'Monthly Data'!BH5</f>
        <v>30</v>
      </c>
      <c r="S5" s="157">
        <f t="shared" si="4"/>
        <v>37802751.916440979</v>
      </c>
      <c r="T5" s="44">
        <f t="shared" si="2"/>
        <v>1120870.9164409786</v>
      </c>
      <c r="U5" s="48">
        <f t="shared" si="3"/>
        <v>3.0556527797497044E-2</v>
      </c>
    </row>
    <row r="6" spans="1:21" x14ac:dyDescent="0.2">
      <c r="A6" s="45">
        <f>'Monthly Data'!A6</f>
        <v>40299</v>
      </c>
      <c r="B6" s="29">
        <f t="shared" si="0"/>
        <v>2010</v>
      </c>
      <c r="C6" s="29">
        <f t="shared" si="1"/>
        <v>5</v>
      </c>
      <c r="D6" s="157">
        <f>'Monthly Data'!E6</f>
        <v>44687288</v>
      </c>
      <c r="E6" s="46">
        <f>'Monthly Data'!AL6</f>
        <v>36.5</v>
      </c>
      <c r="F6" s="46">
        <f>'Monthly Data'!AK6</f>
        <v>76.900000000000006</v>
      </c>
      <c r="G6" s="29">
        <f>'Monthly Data'!BG6</f>
        <v>5</v>
      </c>
      <c r="H6" s="29">
        <f>'Monthly Data'!W6</f>
        <v>6506.8</v>
      </c>
      <c r="I6" s="29">
        <f>'Monthly Data'!BF6</f>
        <v>1</v>
      </c>
      <c r="K6" s="29">
        <f>'Res PW'!$B$6</f>
        <v>-4.43077580563601</v>
      </c>
      <c r="L6" s="29">
        <f>E6*'Res PW'!$B$7</f>
        <v>0.28867629655513888</v>
      </c>
      <c r="M6" s="29">
        <f>F6*'Res PW'!$B$8</f>
        <v>2.9793495075622554</v>
      </c>
      <c r="N6" s="29">
        <f>G6*'Res PW'!$B$9</f>
        <v>-0.22270063117507899</v>
      </c>
      <c r="O6" s="162">
        <f>H6*'Res PW'!$B$10</f>
        <v>27.029394997831545</v>
      </c>
      <c r="P6" s="29">
        <f>I6*'Res PW'!$B$11</f>
        <v>-1.1856007853709201</v>
      </c>
      <c r="Q6" s="44">
        <f>'Monthly Data'!F6</f>
        <v>57814</v>
      </c>
      <c r="R6" s="46">
        <f>'Monthly Data'!BH6</f>
        <v>31</v>
      </c>
      <c r="S6" s="157">
        <f t="shared" si="4"/>
        <v>43835074.947340004</v>
      </c>
      <c r="T6" s="44">
        <f t="shared" si="2"/>
        <v>-852213.05265999585</v>
      </c>
      <c r="U6" s="48">
        <f t="shared" si="3"/>
        <v>1.9070592349663195E-2</v>
      </c>
    </row>
    <row r="7" spans="1:21" x14ac:dyDescent="0.2">
      <c r="A7" s="45">
        <f>'Monthly Data'!A7</f>
        <v>40330</v>
      </c>
      <c r="B7" s="29">
        <f t="shared" si="0"/>
        <v>2010</v>
      </c>
      <c r="C7" s="29">
        <f t="shared" si="1"/>
        <v>6</v>
      </c>
      <c r="D7" s="157">
        <f>'Monthly Data'!E7</f>
        <v>51533466</v>
      </c>
      <c r="E7" s="46">
        <f>'Monthly Data'!AL7</f>
        <v>0</v>
      </c>
      <c r="F7" s="46">
        <f>'Monthly Data'!AK7</f>
        <v>161.1</v>
      </c>
      <c r="G7" s="29">
        <f>'Monthly Data'!BG7</f>
        <v>6</v>
      </c>
      <c r="H7" s="29">
        <f>'Monthly Data'!W7</f>
        <v>6540.8</v>
      </c>
      <c r="I7" s="29">
        <f>'Monthly Data'!BF7</f>
        <v>0</v>
      </c>
      <c r="K7" s="29">
        <f>'Res PW'!$B$6</f>
        <v>-4.43077580563601</v>
      </c>
      <c r="L7" s="29">
        <f>E7*'Res PW'!$B$7</f>
        <v>0</v>
      </c>
      <c r="M7" s="29">
        <f>F7*'Res PW'!$B$8</f>
        <v>6.2415241309269085</v>
      </c>
      <c r="N7" s="29">
        <f>G7*'Res PW'!$B$9</f>
        <v>-0.26724075741009479</v>
      </c>
      <c r="O7" s="162">
        <f>H7*'Res PW'!$B$10</f>
        <v>27.170631770119964</v>
      </c>
      <c r="P7" s="29">
        <f>I7*'Res PW'!$B$11</f>
        <v>0</v>
      </c>
      <c r="Q7" s="44">
        <f>'Monthly Data'!F7</f>
        <v>57809</v>
      </c>
      <c r="R7" s="46">
        <f>'Monthly Data'!BH7</f>
        <v>30</v>
      </c>
      <c r="S7" s="157">
        <f t="shared" si="4"/>
        <v>49798070.42971459</v>
      </c>
      <c r="T7" s="44">
        <f t="shared" si="2"/>
        <v>-1735395.5702854097</v>
      </c>
      <c r="U7" s="48">
        <f t="shared" si="3"/>
        <v>3.3675118422762593E-2</v>
      </c>
    </row>
    <row r="8" spans="1:21" x14ac:dyDescent="0.2">
      <c r="A8" s="45">
        <f>'Monthly Data'!A8</f>
        <v>40360</v>
      </c>
      <c r="B8" s="29">
        <f t="shared" si="0"/>
        <v>2010</v>
      </c>
      <c r="C8" s="29">
        <f t="shared" si="1"/>
        <v>7</v>
      </c>
      <c r="D8" s="157">
        <f>'Monthly Data'!E8</f>
        <v>61497459</v>
      </c>
      <c r="E8" s="46">
        <f>'Monthly Data'!AL8</f>
        <v>0</v>
      </c>
      <c r="F8" s="46">
        <f>'Monthly Data'!AK8</f>
        <v>291.7999999999999</v>
      </c>
      <c r="G8" s="29">
        <f>'Monthly Data'!BG8</f>
        <v>7</v>
      </c>
      <c r="H8" s="29">
        <f>'Monthly Data'!W8</f>
        <v>6561</v>
      </c>
      <c r="I8" s="29">
        <f>'Monthly Data'!BF8</f>
        <v>0</v>
      </c>
      <c r="K8" s="29">
        <f>'Res PW'!$B$6</f>
        <v>-4.43077580563601</v>
      </c>
      <c r="L8" s="29">
        <f>E8*'Res PW'!$B$7</f>
        <v>0</v>
      </c>
      <c r="M8" s="29">
        <f>F8*'Res PW'!$B$8</f>
        <v>11.30525599878629</v>
      </c>
      <c r="N8" s="29">
        <f>G8*'Res PW'!$B$9</f>
        <v>-0.31178088364511058</v>
      </c>
      <c r="O8" s="162">
        <f>H8*'Res PW'!$B$10</f>
        <v>27.254543028950142</v>
      </c>
      <c r="P8" s="29">
        <f>I8*'Res PW'!$B$11</f>
        <v>0</v>
      </c>
      <c r="Q8" s="44">
        <f>'Monthly Data'!F8</f>
        <v>57987</v>
      </c>
      <c r="R8" s="46">
        <f>'Monthly Data'!BH8</f>
        <v>31</v>
      </c>
      <c r="S8" s="157">
        <f t="shared" si="4"/>
        <v>60789773.375880241</v>
      </c>
      <c r="T8" s="44">
        <f t="shared" si="2"/>
        <v>-707685.62411975861</v>
      </c>
      <c r="U8" s="48">
        <f t="shared" si="3"/>
        <v>1.1507558777668498E-2</v>
      </c>
    </row>
    <row r="9" spans="1:21" x14ac:dyDescent="0.2">
      <c r="A9" s="45">
        <f>'Monthly Data'!A9</f>
        <v>40391</v>
      </c>
      <c r="B9" s="29">
        <f t="shared" si="0"/>
        <v>2010</v>
      </c>
      <c r="C9" s="29">
        <f t="shared" si="1"/>
        <v>8</v>
      </c>
      <c r="D9" s="157">
        <f>'Monthly Data'!E9</f>
        <v>57219511</v>
      </c>
      <c r="E9" s="46">
        <f>'Monthly Data'!AL9</f>
        <v>0</v>
      </c>
      <c r="F9" s="46">
        <f>'Monthly Data'!AK9</f>
        <v>269.7</v>
      </c>
      <c r="G9" s="29">
        <f>'Monthly Data'!BG9</f>
        <v>8</v>
      </c>
      <c r="H9" s="29">
        <f>'Monthly Data'!W9</f>
        <v>6568.9</v>
      </c>
      <c r="I9" s="29">
        <f>'Monthly Data'!BF9</f>
        <v>0</v>
      </c>
      <c r="K9" s="29">
        <f>'Res PW'!$B$6</f>
        <v>-4.43077580563601</v>
      </c>
      <c r="L9" s="29">
        <f>E9*'Res PW'!$B$7</f>
        <v>0</v>
      </c>
      <c r="M9" s="29">
        <f>F9*'Res PW'!$B$8</f>
        <v>10.449032018069442</v>
      </c>
      <c r="N9" s="29">
        <f>G9*'Res PW'!$B$9</f>
        <v>-0.35632100988012638</v>
      </c>
      <c r="O9" s="162">
        <f>H9*'Res PW'!$B$10</f>
        <v>27.287359808393624</v>
      </c>
      <c r="P9" s="29">
        <f>I9*'Res PW'!$B$11</f>
        <v>0</v>
      </c>
      <c r="Q9" s="44">
        <f>'Monthly Data'!F9</f>
        <v>58018</v>
      </c>
      <c r="R9" s="46">
        <f>'Monthly Data'!BH9</f>
        <v>31</v>
      </c>
      <c r="S9" s="157">
        <f t="shared" si="4"/>
        <v>59261218.136298686</v>
      </c>
      <c r="T9" s="44">
        <f t="shared" si="2"/>
        <v>2041707.1362986863</v>
      </c>
      <c r="U9" s="48">
        <f t="shared" si="3"/>
        <v>3.5682009521169906E-2</v>
      </c>
    </row>
    <row r="10" spans="1:21" x14ac:dyDescent="0.2">
      <c r="A10" s="45">
        <f>'Monthly Data'!A10</f>
        <v>40422</v>
      </c>
      <c r="B10" s="29">
        <f t="shared" si="0"/>
        <v>2010</v>
      </c>
      <c r="C10" s="29">
        <f t="shared" si="1"/>
        <v>9</v>
      </c>
      <c r="D10" s="157">
        <f>'Monthly Data'!E10</f>
        <v>45833578</v>
      </c>
      <c r="E10" s="46">
        <f>'Monthly Data'!AL10</f>
        <v>9.9999999999999645E-2</v>
      </c>
      <c r="F10" s="46">
        <f>'Monthly Data'!AK10</f>
        <v>94.4</v>
      </c>
      <c r="G10" s="29">
        <f>'Monthly Data'!BG10</f>
        <v>9</v>
      </c>
      <c r="H10" s="29">
        <f>'Monthly Data'!W10</f>
        <v>6556</v>
      </c>
      <c r="I10" s="29">
        <f>'Monthly Data'!BF10</f>
        <v>1</v>
      </c>
      <c r="K10" s="29">
        <f>'Res PW'!$B$6</f>
        <v>-4.43077580563601</v>
      </c>
      <c r="L10" s="29">
        <f>E10*'Res PW'!$B$7</f>
        <v>7.9089396316476125E-4</v>
      </c>
      <c r="M10" s="29">
        <f>F10*'Res PW'!$B$8</f>
        <v>3.6573549221570465</v>
      </c>
      <c r="N10" s="29">
        <f>G10*'Res PW'!$B$9</f>
        <v>-0.40086113611514218</v>
      </c>
      <c r="O10" s="162">
        <f>H10*'Res PW'!$B$10</f>
        <v>27.233772915378314</v>
      </c>
      <c r="P10" s="29">
        <f>I10*'Res PW'!$B$11</f>
        <v>-1.1856007853709201</v>
      </c>
      <c r="Q10" s="44">
        <f>'Monthly Data'!F10</f>
        <v>58071</v>
      </c>
      <c r="R10" s="46">
        <f>'Monthly Data'!BH10</f>
        <v>30</v>
      </c>
      <c r="S10" s="157">
        <f t="shared" si="4"/>
        <v>43334928.018154353</v>
      </c>
      <c r="T10" s="44">
        <f t="shared" si="2"/>
        <v>-2498649.9818456471</v>
      </c>
      <c r="U10" s="48">
        <f t="shared" si="3"/>
        <v>5.4515708589140635E-2</v>
      </c>
    </row>
    <row r="11" spans="1:21" x14ac:dyDescent="0.2">
      <c r="A11" s="45">
        <f>'Monthly Data'!A11</f>
        <v>40452</v>
      </c>
      <c r="B11" s="29">
        <f t="shared" si="0"/>
        <v>2010</v>
      </c>
      <c r="C11" s="29">
        <f t="shared" si="1"/>
        <v>10</v>
      </c>
      <c r="D11" s="157">
        <f>'Monthly Data'!E11</f>
        <v>41340554</v>
      </c>
      <c r="E11" s="46">
        <f>'Monthly Data'!AL11</f>
        <v>44.2</v>
      </c>
      <c r="F11" s="46">
        <f>'Monthly Data'!AK11</f>
        <v>13.500000000000002</v>
      </c>
      <c r="G11" s="29">
        <f>'Monthly Data'!BG11</f>
        <v>10</v>
      </c>
      <c r="H11" s="29">
        <f>'Monthly Data'!W11</f>
        <v>6551.6</v>
      </c>
      <c r="I11" s="29">
        <f>'Monthly Data'!BF11</f>
        <v>1</v>
      </c>
      <c r="K11" s="29">
        <f>'Res PW'!$B$6</f>
        <v>-4.43077580563601</v>
      </c>
      <c r="L11" s="29">
        <f>E11*'Res PW'!$B$7</f>
        <v>0.34957513171882576</v>
      </c>
      <c r="M11" s="29">
        <f>F11*'Res PW'!$B$8</f>
        <v>0.52303274840169633</v>
      </c>
      <c r="N11" s="29">
        <f>G11*'Res PW'!$B$9</f>
        <v>-0.44540126235015798</v>
      </c>
      <c r="O11" s="162">
        <f>H11*'Res PW'!$B$10</f>
        <v>27.215495215435109</v>
      </c>
      <c r="P11" s="29">
        <f>I11*'Res PW'!$B$11</f>
        <v>-1.1856007853709201</v>
      </c>
      <c r="Q11" s="44">
        <f>'Monthly Data'!F11</f>
        <v>58121</v>
      </c>
      <c r="R11" s="46">
        <f>'Monthly Data'!BH11</f>
        <v>31</v>
      </c>
      <c r="S11" s="157">
        <f t="shared" si="4"/>
        <v>39685953.531456463</v>
      </c>
      <c r="T11" s="44">
        <f t="shared" si="2"/>
        <v>-1654600.468543537</v>
      </c>
      <c r="U11" s="48">
        <f t="shared" si="3"/>
        <v>4.0023664621028951E-2</v>
      </c>
    </row>
    <row r="12" spans="1:21" x14ac:dyDescent="0.2">
      <c r="A12" s="45">
        <f>'Monthly Data'!A12</f>
        <v>40483</v>
      </c>
      <c r="B12" s="29">
        <f t="shared" si="0"/>
        <v>2010</v>
      </c>
      <c r="C12" s="29">
        <f t="shared" si="1"/>
        <v>11</v>
      </c>
      <c r="D12" s="157">
        <f>'Monthly Data'!E12</f>
        <v>39815993</v>
      </c>
      <c r="E12" s="46">
        <f>'Monthly Data'!AL12</f>
        <v>202.7</v>
      </c>
      <c r="F12" s="46">
        <f>'Monthly Data'!AK12</f>
        <v>0</v>
      </c>
      <c r="G12" s="29">
        <f>'Monthly Data'!BG12</f>
        <v>11</v>
      </c>
      <c r="H12" s="29">
        <f>'Monthly Data'!W12</f>
        <v>6555.7</v>
      </c>
      <c r="I12" s="29">
        <f>'Monthly Data'!BF12</f>
        <v>1</v>
      </c>
      <c r="K12" s="29">
        <f>'Res PW'!$B$6</f>
        <v>-4.43077580563601</v>
      </c>
      <c r="L12" s="29">
        <f>E12*'Res PW'!$B$7</f>
        <v>1.6031420633349767</v>
      </c>
      <c r="M12" s="29">
        <f>F12*'Res PW'!$B$8</f>
        <v>0</v>
      </c>
      <c r="N12" s="29">
        <f>G12*'Res PW'!$B$9</f>
        <v>-0.48994138858517378</v>
      </c>
      <c r="O12" s="162">
        <f>H12*'Res PW'!$B$10</f>
        <v>27.232526708564006</v>
      </c>
      <c r="P12" s="29">
        <f>I12*'Res PW'!$B$11</f>
        <v>-1.1856007853709201</v>
      </c>
      <c r="Q12" s="44">
        <f>'Monthly Data'!F12</f>
        <v>58162</v>
      </c>
      <c r="R12" s="46">
        <f>'Monthly Data'!BH12</f>
        <v>30</v>
      </c>
      <c r="S12" s="157">
        <f t="shared" si="4"/>
        <v>39659535.023464575</v>
      </c>
      <c r="T12" s="44">
        <f t="shared" si="2"/>
        <v>-156457.97653542459</v>
      </c>
      <c r="U12" s="48">
        <f t="shared" si="3"/>
        <v>3.929525920285966E-3</v>
      </c>
    </row>
    <row r="13" spans="1:21" x14ac:dyDescent="0.2">
      <c r="A13" s="45">
        <f>'Monthly Data'!A13</f>
        <v>40513</v>
      </c>
      <c r="B13" s="29">
        <f t="shared" si="0"/>
        <v>2010</v>
      </c>
      <c r="C13" s="29">
        <f t="shared" si="1"/>
        <v>12</v>
      </c>
      <c r="D13" s="157">
        <f>'Monthly Data'!E13</f>
        <v>47209999</v>
      </c>
      <c r="E13" s="46">
        <f>'Monthly Data'!AL13</f>
        <v>447.59999999999997</v>
      </c>
      <c r="F13" s="46">
        <f>'Monthly Data'!AK13</f>
        <v>0</v>
      </c>
      <c r="G13" s="29">
        <f>'Monthly Data'!BG13</f>
        <v>12</v>
      </c>
      <c r="H13" s="29">
        <f>'Monthly Data'!W13</f>
        <v>6578.3</v>
      </c>
      <c r="I13" s="29">
        <f>'Monthly Data'!BF13</f>
        <v>0</v>
      </c>
      <c r="K13" s="29">
        <f>'Res PW'!$B$6</f>
        <v>-4.43077580563601</v>
      </c>
      <c r="L13" s="29">
        <f>E13*'Res PW'!$B$7</f>
        <v>3.5400413791254839</v>
      </c>
      <c r="M13" s="29">
        <f>F13*'Res PW'!$B$8</f>
        <v>0</v>
      </c>
      <c r="N13" s="29">
        <f>G13*'Res PW'!$B$9</f>
        <v>-0.53448151482018957</v>
      </c>
      <c r="O13" s="162">
        <f>H13*'Res PW'!$B$10</f>
        <v>27.326407621908658</v>
      </c>
      <c r="P13" s="29">
        <f>I13*'Res PW'!$B$11</f>
        <v>0</v>
      </c>
      <c r="Q13" s="44">
        <f>'Monthly Data'!F13</f>
        <v>58247</v>
      </c>
      <c r="R13" s="46">
        <f>'Monthly Data'!BH13</f>
        <v>31</v>
      </c>
      <c r="S13" s="157">
        <f t="shared" si="4"/>
        <v>46768668.066377319</v>
      </c>
      <c r="T13" s="44">
        <f t="shared" si="2"/>
        <v>-441330.9336226806</v>
      </c>
      <c r="U13" s="48">
        <f t="shared" si="3"/>
        <v>9.3482512808924362E-3</v>
      </c>
    </row>
    <row r="14" spans="1:21" x14ac:dyDescent="0.2">
      <c r="A14" s="45">
        <f>'Monthly Data'!A14</f>
        <v>40544</v>
      </c>
      <c r="B14" s="29">
        <f t="shared" si="0"/>
        <v>2011</v>
      </c>
      <c r="C14" s="29">
        <f t="shared" si="1"/>
        <v>1</v>
      </c>
      <c r="D14" s="157">
        <f>'Monthly Data'!E14</f>
        <v>49456916.476147316</v>
      </c>
      <c r="E14" s="46">
        <f>'Monthly Data'!AL14</f>
        <v>540.69999999999993</v>
      </c>
      <c r="F14" s="46">
        <f>'Monthly Data'!AK14</f>
        <v>0</v>
      </c>
      <c r="G14" s="29">
        <f>'Monthly Data'!BG14</f>
        <v>13</v>
      </c>
      <c r="H14" s="29">
        <f>'Monthly Data'!W14</f>
        <v>6606.3</v>
      </c>
      <c r="I14" s="29">
        <f>'Monthly Data'!BF14</f>
        <v>0</v>
      </c>
      <c r="K14" s="29">
        <f>'Res PW'!$B$6</f>
        <v>-4.43077580563601</v>
      </c>
      <c r="L14" s="29">
        <f>E14*'Res PW'!$B$7</f>
        <v>4.2763636588318787</v>
      </c>
      <c r="M14" s="29">
        <f>F14*'Res PW'!$B$8</f>
        <v>0</v>
      </c>
      <c r="N14" s="29">
        <f>G14*'Res PW'!$B$9</f>
        <v>-0.57902164105520537</v>
      </c>
      <c r="O14" s="162">
        <f>H14*'Res PW'!$B$10</f>
        <v>27.442720257910885</v>
      </c>
      <c r="P14" s="29">
        <f>I14*'Res PW'!$B$11</f>
        <v>0</v>
      </c>
      <c r="Q14" s="44">
        <f>'Monthly Data'!F14</f>
        <v>58273</v>
      </c>
      <c r="R14" s="46">
        <f>'Monthly Data'!BH14</f>
        <v>31</v>
      </c>
      <c r="S14" s="157">
        <f t="shared" si="4"/>
        <v>48249337.764548734</v>
      </c>
      <c r="T14" s="44">
        <f t="shared" si="2"/>
        <v>-1207578.7115985826</v>
      </c>
      <c r="U14" s="48">
        <f t="shared" si="3"/>
        <v>2.44167812641734E-2</v>
      </c>
    </row>
    <row r="15" spans="1:21" x14ac:dyDescent="0.2">
      <c r="A15" s="45">
        <f>'Monthly Data'!A15</f>
        <v>40575</v>
      </c>
      <c r="B15" s="29">
        <f t="shared" si="0"/>
        <v>2011</v>
      </c>
      <c r="C15" s="29">
        <f t="shared" si="1"/>
        <v>2</v>
      </c>
      <c r="D15" s="157">
        <f>'Monthly Data'!E15</f>
        <v>41737382.476147316</v>
      </c>
      <c r="E15" s="46">
        <f>'Monthly Data'!AL15</f>
        <v>437.20000000000005</v>
      </c>
      <c r="F15" s="46">
        <f>'Monthly Data'!AK15</f>
        <v>0</v>
      </c>
      <c r="G15" s="29">
        <f>'Monthly Data'!BG15</f>
        <v>14</v>
      </c>
      <c r="H15" s="29">
        <f>'Monthly Data'!W15</f>
        <v>6619.5</v>
      </c>
      <c r="I15" s="29">
        <f>'Monthly Data'!BF15</f>
        <v>0</v>
      </c>
      <c r="K15" s="29">
        <f>'Res PW'!$B$6</f>
        <v>-4.43077580563601</v>
      </c>
      <c r="L15" s="29">
        <f>E15*'Res PW'!$B$7</f>
        <v>3.4577884069563489</v>
      </c>
      <c r="M15" s="29">
        <f>F15*'Res PW'!$B$8</f>
        <v>0</v>
      </c>
      <c r="N15" s="29">
        <f>G15*'Res PW'!$B$9</f>
        <v>-0.62356176729022117</v>
      </c>
      <c r="O15" s="162">
        <f>H15*'Res PW'!$B$10</f>
        <v>27.497553357740504</v>
      </c>
      <c r="P15" s="29">
        <f>I15*'Res PW'!$B$11</f>
        <v>0</v>
      </c>
      <c r="Q15" s="44">
        <f>'Monthly Data'!F15</f>
        <v>58299</v>
      </c>
      <c r="R15" s="46">
        <f>'Monthly Data'!BH15</f>
        <v>28</v>
      </c>
      <c r="S15" s="157">
        <f t="shared" si="4"/>
        <v>42280074.01452899</v>
      </c>
      <c r="T15" s="44">
        <f t="shared" si="2"/>
        <v>542691.5383816734</v>
      </c>
      <c r="U15" s="48">
        <f t="shared" si="3"/>
        <v>1.3002529295933174E-2</v>
      </c>
    </row>
    <row r="16" spans="1:21" x14ac:dyDescent="0.2">
      <c r="A16" s="45">
        <f>'Monthly Data'!A16</f>
        <v>40603</v>
      </c>
      <c r="B16" s="29">
        <f t="shared" si="0"/>
        <v>2011</v>
      </c>
      <c r="C16" s="29">
        <f t="shared" si="1"/>
        <v>3</v>
      </c>
      <c r="D16" s="157">
        <f>'Monthly Data'!E16</f>
        <v>42523489.476147316</v>
      </c>
      <c r="E16" s="46">
        <f>'Monthly Data'!AL16</f>
        <v>359.50000000000006</v>
      </c>
      <c r="F16" s="46">
        <f>'Monthly Data'!AK16</f>
        <v>0</v>
      </c>
      <c r="G16" s="29">
        <f>'Monthly Data'!BG16</f>
        <v>15</v>
      </c>
      <c r="H16" s="29">
        <f>'Monthly Data'!W16</f>
        <v>6628.6</v>
      </c>
      <c r="I16" s="29">
        <f>'Monthly Data'!BF16</f>
        <v>1</v>
      </c>
      <c r="K16" s="29">
        <f>'Res PW'!$B$6</f>
        <v>-4.43077580563601</v>
      </c>
      <c r="L16" s="29">
        <f>E16*'Res PW'!$B$7</f>
        <v>2.8432637975773272</v>
      </c>
      <c r="M16" s="29">
        <f>F16*'Res PW'!$B$8</f>
        <v>0</v>
      </c>
      <c r="N16" s="29">
        <f>G16*'Res PW'!$B$9</f>
        <v>-0.66810189352523697</v>
      </c>
      <c r="O16" s="162">
        <f>H16*'Res PW'!$B$10</f>
        <v>27.535354964441229</v>
      </c>
      <c r="P16" s="29">
        <f>I16*'Res PW'!$B$11</f>
        <v>-1.1856007853709201</v>
      </c>
      <c r="Q16" s="44">
        <f>'Monthly Data'!F16</f>
        <v>58318</v>
      </c>
      <c r="R16" s="46">
        <f>'Monthly Data'!BH16</f>
        <v>31</v>
      </c>
      <c r="S16" s="157">
        <f t="shared" si="4"/>
        <v>43558784.253775984</v>
      </c>
      <c r="T16" s="44">
        <f t="shared" si="2"/>
        <v>1035294.7776286677</v>
      </c>
      <c r="U16" s="48">
        <f t="shared" si="3"/>
        <v>2.4346421010660358E-2</v>
      </c>
    </row>
    <row r="17" spans="1:21" x14ac:dyDescent="0.2">
      <c r="A17" s="45">
        <f>'Monthly Data'!A17</f>
        <v>40634</v>
      </c>
      <c r="B17" s="29">
        <f t="shared" si="0"/>
        <v>2011</v>
      </c>
      <c r="C17" s="29">
        <f t="shared" si="1"/>
        <v>4</v>
      </c>
      <c r="D17" s="157">
        <f>'Monthly Data'!E17</f>
        <v>38514761.476147316</v>
      </c>
      <c r="E17" s="46">
        <f>'Monthly Data'!AL17</f>
        <v>177.5</v>
      </c>
      <c r="F17" s="46">
        <f>'Monthly Data'!AK17</f>
        <v>0</v>
      </c>
      <c r="G17" s="29">
        <f>'Monthly Data'!BG17</f>
        <v>16</v>
      </c>
      <c r="H17" s="29">
        <f>'Monthly Data'!W17</f>
        <v>6635.5</v>
      </c>
      <c r="I17" s="29">
        <f>'Monthly Data'!BF17</f>
        <v>1</v>
      </c>
      <c r="K17" s="29">
        <f>'Res PW'!$B$6</f>
        <v>-4.43077580563601</v>
      </c>
      <c r="L17" s="29">
        <f>E17*'Res PW'!$B$7</f>
        <v>1.4038367846174562</v>
      </c>
      <c r="M17" s="29">
        <f>F17*'Res PW'!$B$8</f>
        <v>0</v>
      </c>
      <c r="N17" s="29">
        <f>G17*'Res PW'!$B$9</f>
        <v>-0.71264201976025277</v>
      </c>
      <c r="O17" s="162">
        <f>H17*'Res PW'!$B$10</f>
        <v>27.564017721170348</v>
      </c>
      <c r="P17" s="29">
        <f>I17*'Res PW'!$B$11</f>
        <v>-1.1856007853709201</v>
      </c>
      <c r="Q17" s="44">
        <f>'Monthly Data'!F17</f>
        <v>58345</v>
      </c>
      <c r="R17" s="46">
        <f>'Monthly Data'!BH17</f>
        <v>30</v>
      </c>
      <c r="S17" s="157">
        <f t="shared" si="4"/>
        <v>39625886.408849344</v>
      </c>
      <c r="T17" s="44">
        <f t="shared" si="2"/>
        <v>1111124.9327020273</v>
      </c>
      <c r="U17" s="48">
        <f t="shared" si="3"/>
        <v>2.8849326598846033E-2</v>
      </c>
    </row>
    <row r="18" spans="1:21" x14ac:dyDescent="0.2">
      <c r="A18" s="45">
        <f>'Monthly Data'!A18</f>
        <v>40664</v>
      </c>
      <c r="B18" s="29">
        <f t="shared" si="0"/>
        <v>2011</v>
      </c>
      <c r="C18" s="29">
        <f t="shared" si="1"/>
        <v>5</v>
      </c>
      <c r="D18" s="157">
        <f>'Monthly Data'!E18</f>
        <v>42499355.476147316</v>
      </c>
      <c r="E18" s="46">
        <f>'Monthly Data'!AL18</f>
        <v>42.399999999999991</v>
      </c>
      <c r="F18" s="46">
        <f>'Monthly Data'!AK18</f>
        <v>22.700000000000003</v>
      </c>
      <c r="G18" s="29">
        <f>'Monthly Data'!BG18</f>
        <v>17</v>
      </c>
      <c r="H18" s="29">
        <f>'Monthly Data'!W18</f>
        <v>6645.8</v>
      </c>
      <c r="I18" s="29">
        <f>'Monthly Data'!BF18</f>
        <v>1</v>
      </c>
      <c r="K18" s="29">
        <f>'Res PW'!$B$6</f>
        <v>-4.43077580563601</v>
      </c>
      <c r="L18" s="29">
        <f>E18*'Res PW'!$B$7</f>
        <v>0.33533904038185991</v>
      </c>
      <c r="M18" s="29">
        <f>F18*'Res PW'!$B$8</f>
        <v>0.87946988064581533</v>
      </c>
      <c r="N18" s="29">
        <f>G18*'Res PW'!$B$9</f>
        <v>-0.75718214599526856</v>
      </c>
      <c r="O18" s="162">
        <f>H18*'Res PW'!$B$10</f>
        <v>27.606804155128312</v>
      </c>
      <c r="P18" s="29">
        <f>I18*'Res PW'!$B$11</f>
        <v>-1.1856007853709201</v>
      </c>
      <c r="Q18" s="44">
        <f>'Monthly Data'!F18</f>
        <v>58385</v>
      </c>
      <c r="R18" s="46">
        <f>'Monthly Data'!BH18</f>
        <v>31</v>
      </c>
      <c r="S18" s="157">
        <f t="shared" si="4"/>
        <v>40629519.230336308</v>
      </c>
      <c r="T18" s="44">
        <f t="shared" si="2"/>
        <v>-1869836.2458110079</v>
      </c>
      <c r="U18" s="48">
        <f t="shared" si="3"/>
        <v>4.3996814183698621E-2</v>
      </c>
    </row>
    <row r="19" spans="1:21" x14ac:dyDescent="0.2">
      <c r="A19" s="45">
        <f>'Monthly Data'!A19</f>
        <v>40695</v>
      </c>
      <c r="B19" s="29">
        <f t="shared" si="0"/>
        <v>2011</v>
      </c>
      <c r="C19" s="29">
        <f t="shared" si="1"/>
        <v>6</v>
      </c>
      <c r="D19" s="157">
        <f>'Monthly Data'!E19</f>
        <v>49779830.476147316</v>
      </c>
      <c r="E19" s="46">
        <f>'Monthly Data'!AL19</f>
        <v>0</v>
      </c>
      <c r="F19" s="46">
        <f>'Monthly Data'!AK19</f>
        <v>139.9</v>
      </c>
      <c r="G19" s="29">
        <f>'Monthly Data'!BG19</f>
        <v>18</v>
      </c>
      <c r="H19" s="29">
        <f>'Monthly Data'!W19</f>
        <v>6662</v>
      </c>
      <c r="I19" s="29">
        <f>'Monthly Data'!BF19</f>
        <v>0</v>
      </c>
      <c r="K19" s="29">
        <f>'Res PW'!$B$6</f>
        <v>-4.43077580563601</v>
      </c>
      <c r="L19" s="29">
        <f>E19*'Res PW'!$B$7</f>
        <v>0</v>
      </c>
      <c r="M19" s="29">
        <f>F19*'Res PW'!$B$8</f>
        <v>5.4201690001035043</v>
      </c>
      <c r="N19" s="29">
        <f>G19*'Res PW'!$B$9</f>
        <v>-0.80172227223028436</v>
      </c>
      <c r="O19" s="162">
        <f>H19*'Res PW'!$B$10</f>
        <v>27.674099323101025</v>
      </c>
      <c r="P19" s="29">
        <f>I19*'Res PW'!$B$11</f>
        <v>0</v>
      </c>
      <c r="Q19" s="44">
        <f>'Monthly Data'!F19</f>
        <v>58495</v>
      </c>
      <c r="R19" s="46">
        <f>'Monthly Data'!BH19</f>
        <v>30</v>
      </c>
      <c r="S19" s="157">
        <f t="shared" si="4"/>
        <v>48893227.5150318</v>
      </c>
      <c r="T19" s="44">
        <f t="shared" si="2"/>
        <v>-886602.96111551672</v>
      </c>
      <c r="U19" s="48">
        <f t="shared" si="3"/>
        <v>1.7810485745634361E-2</v>
      </c>
    </row>
    <row r="20" spans="1:21" x14ac:dyDescent="0.2">
      <c r="A20" s="45">
        <f>'Monthly Data'!A20</f>
        <v>40725</v>
      </c>
      <c r="B20" s="29">
        <f t="shared" si="0"/>
        <v>2011</v>
      </c>
      <c r="C20" s="29">
        <f t="shared" si="1"/>
        <v>7</v>
      </c>
      <c r="D20" s="157">
        <f>'Monthly Data'!E20</f>
        <v>61715744.476147316</v>
      </c>
      <c r="E20" s="46">
        <f>'Monthly Data'!AL20</f>
        <v>0</v>
      </c>
      <c r="F20" s="46">
        <f>'Monthly Data'!AK20</f>
        <v>313.90000000000003</v>
      </c>
      <c r="G20" s="29">
        <f>'Monthly Data'!BG20</f>
        <v>19</v>
      </c>
      <c r="H20" s="29">
        <f>'Monthly Data'!W20</f>
        <v>6665.8</v>
      </c>
      <c r="I20" s="29">
        <f>'Monthly Data'!BF20</f>
        <v>0</v>
      </c>
      <c r="K20" s="29">
        <f>'Res PW'!$B$6</f>
        <v>-4.43077580563601</v>
      </c>
      <c r="L20" s="29">
        <f>E20*'Res PW'!$B$7</f>
        <v>0</v>
      </c>
      <c r="M20" s="29">
        <f>F20*'Res PW'!$B$8</f>
        <v>12.161479979503147</v>
      </c>
      <c r="N20" s="29">
        <f>G20*'Res PW'!$B$9</f>
        <v>-0.84626239846530016</v>
      </c>
      <c r="O20" s="162">
        <f>H20*'Res PW'!$B$10</f>
        <v>27.689884609415614</v>
      </c>
      <c r="P20" s="29">
        <f>I20*'Res PW'!$B$11</f>
        <v>0</v>
      </c>
      <c r="Q20" s="44">
        <f>'Monthly Data'!F20</f>
        <v>58515</v>
      </c>
      <c r="R20" s="46">
        <f>'Monthly Data'!BH20</f>
        <v>31</v>
      </c>
      <c r="S20" s="157">
        <f t="shared" si="4"/>
        <v>62716617.960635394</v>
      </c>
      <c r="T20" s="44">
        <f t="shared" si="2"/>
        <v>1000873.4844880775</v>
      </c>
      <c r="U20" s="48">
        <f t="shared" si="3"/>
        <v>1.6217474049509486E-2</v>
      </c>
    </row>
    <row r="21" spans="1:21" x14ac:dyDescent="0.2">
      <c r="A21" s="45">
        <f>'Monthly Data'!A21</f>
        <v>40756</v>
      </c>
      <c r="B21" s="29">
        <f t="shared" si="0"/>
        <v>2011</v>
      </c>
      <c r="C21" s="29">
        <f t="shared" si="1"/>
        <v>8</v>
      </c>
      <c r="D21" s="157">
        <f>'Monthly Data'!E21</f>
        <v>56143271.476147316</v>
      </c>
      <c r="E21" s="46">
        <f>'Monthly Data'!AL21</f>
        <v>0</v>
      </c>
      <c r="F21" s="46">
        <f>'Monthly Data'!AK21</f>
        <v>242.40000000000003</v>
      </c>
      <c r="G21" s="29">
        <f>'Monthly Data'!BG21</f>
        <v>20</v>
      </c>
      <c r="H21" s="29">
        <f>'Monthly Data'!W21</f>
        <v>6677.5</v>
      </c>
      <c r="I21" s="29">
        <f>'Monthly Data'!BF21</f>
        <v>0</v>
      </c>
      <c r="K21" s="29">
        <f>'Res PW'!$B$6</f>
        <v>-4.43077580563601</v>
      </c>
      <c r="L21" s="29">
        <f>E21*'Res PW'!$B$7</f>
        <v>0</v>
      </c>
      <c r="M21" s="29">
        <f>F21*'Res PW'!$B$8</f>
        <v>9.3913435713015705</v>
      </c>
      <c r="N21" s="29">
        <f>G21*'Res PW'!$B$9</f>
        <v>-0.89080252470031596</v>
      </c>
      <c r="O21" s="162">
        <f>H21*'Res PW'!$B$10</f>
        <v>27.738486675173686</v>
      </c>
      <c r="P21" s="29">
        <f>I21*'Res PW'!$B$11</f>
        <v>0</v>
      </c>
      <c r="Q21" s="44">
        <f>'Monthly Data'!F21</f>
        <v>58526</v>
      </c>
      <c r="R21" s="46">
        <f>'Monthly Data'!BH21</f>
        <v>31</v>
      </c>
      <c r="S21" s="157">
        <f t="shared" si="4"/>
        <v>57709902.300962351</v>
      </c>
      <c r="T21" s="44">
        <f t="shared" si="2"/>
        <v>1566630.8248150349</v>
      </c>
      <c r="U21" s="48">
        <f t="shared" si="3"/>
        <v>2.7904159904194824E-2</v>
      </c>
    </row>
    <row r="22" spans="1:21" x14ac:dyDescent="0.2">
      <c r="A22" s="45">
        <f>'Monthly Data'!A22</f>
        <v>40787</v>
      </c>
      <c r="B22" s="29">
        <f t="shared" si="0"/>
        <v>2011</v>
      </c>
      <c r="C22" s="29">
        <f t="shared" si="1"/>
        <v>9</v>
      </c>
      <c r="D22" s="157">
        <f>'Monthly Data'!E22</f>
        <v>44393787.476147316</v>
      </c>
      <c r="E22" s="46">
        <f>'Monthly Data'!AL22</f>
        <v>0.40000000000000036</v>
      </c>
      <c r="F22" s="46">
        <f>'Monthly Data'!AK22</f>
        <v>114.19999999999996</v>
      </c>
      <c r="G22" s="29">
        <f>'Monthly Data'!BG22</f>
        <v>21</v>
      </c>
      <c r="H22" s="29">
        <f>'Monthly Data'!W22</f>
        <v>6674.4</v>
      </c>
      <c r="I22" s="29">
        <f>'Monthly Data'!BF22</f>
        <v>1</v>
      </c>
      <c r="K22" s="29">
        <f>'Res PW'!$B$6</f>
        <v>-4.43077580563601</v>
      </c>
      <c r="L22" s="29">
        <f>E22*'Res PW'!$B$7</f>
        <v>3.1635758526590589E-3</v>
      </c>
      <c r="M22" s="29">
        <f>F22*'Res PW'!$B$8</f>
        <v>4.4244696198128661</v>
      </c>
      <c r="N22" s="29">
        <f>G22*'Res PW'!$B$9</f>
        <v>-0.93534265093533175</v>
      </c>
      <c r="O22" s="162">
        <f>H22*'Res PW'!$B$10</f>
        <v>27.725609204759152</v>
      </c>
      <c r="P22" s="29">
        <f>I22*'Res PW'!$B$11</f>
        <v>-1.1856007853709201</v>
      </c>
      <c r="Q22" s="44">
        <f>'Monthly Data'!F22</f>
        <v>58615</v>
      </c>
      <c r="R22" s="46">
        <f>'Monthly Data'!BH22</f>
        <v>30</v>
      </c>
      <c r="S22" s="157">
        <f t="shared" si="4"/>
        <v>45018998.398033403</v>
      </c>
      <c r="T22" s="44">
        <f t="shared" si="2"/>
        <v>625210.92188608646</v>
      </c>
      <c r="U22" s="48">
        <f t="shared" si="3"/>
        <v>1.4083297628570459E-2</v>
      </c>
    </row>
    <row r="23" spans="1:21" x14ac:dyDescent="0.2">
      <c r="A23" s="45">
        <f>'Monthly Data'!A23</f>
        <v>40817</v>
      </c>
      <c r="B23" s="29">
        <f t="shared" si="0"/>
        <v>2011</v>
      </c>
      <c r="C23" s="29">
        <f t="shared" si="1"/>
        <v>10</v>
      </c>
      <c r="D23" s="157">
        <f>'Monthly Data'!E23</f>
        <v>41972796.476147316</v>
      </c>
      <c r="E23" s="46">
        <f>'Monthly Data'!AL23</f>
        <v>61.1</v>
      </c>
      <c r="F23" s="46">
        <f>'Monthly Data'!AK23</f>
        <v>27.4</v>
      </c>
      <c r="G23" s="29">
        <f>'Monthly Data'!BG23</f>
        <v>22</v>
      </c>
      <c r="H23" s="29">
        <f>'Monthly Data'!W23</f>
        <v>6668.1</v>
      </c>
      <c r="I23" s="29">
        <f>'Monthly Data'!BF23</f>
        <v>1</v>
      </c>
      <c r="K23" s="29">
        <f>'Res PW'!$B$6</f>
        <v>-4.43077580563601</v>
      </c>
      <c r="L23" s="29">
        <f>E23*'Res PW'!$B$7</f>
        <v>0.48323621149367085</v>
      </c>
      <c r="M23" s="29">
        <f>F23*'Res PW'!$B$8</f>
        <v>1.0615627634227021</v>
      </c>
      <c r="N23" s="29">
        <f>G23*'Res PW'!$B$9</f>
        <v>-0.97988277717034755</v>
      </c>
      <c r="O23" s="162">
        <f>H23*'Res PW'!$B$10</f>
        <v>27.699438861658656</v>
      </c>
      <c r="P23" s="29">
        <f>I23*'Res PW'!$B$11</f>
        <v>-1.1856007853709201</v>
      </c>
      <c r="Q23" s="44">
        <f>'Monthly Data'!F23</f>
        <v>58637</v>
      </c>
      <c r="R23" s="46">
        <f>'Monthly Data'!BH23</f>
        <v>31</v>
      </c>
      <c r="S23" s="157">
        <f t="shared" si="4"/>
        <v>41168294.916994616</v>
      </c>
      <c r="T23" s="44">
        <f t="shared" si="2"/>
        <v>-804501.55915270001</v>
      </c>
      <c r="U23" s="48">
        <f t="shared" si="3"/>
        <v>1.916721368827282E-2</v>
      </c>
    </row>
    <row r="24" spans="1:21" x14ac:dyDescent="0.2">
      <c r="A24" s="45">
        <f>'Monthly Data'!A24</f>
        <v>40848</v>
      </c>
      <c r="B24" s="29">
        <f t="shared" si="0"/>
        <v>2011</v>
      </c>
      <c r="C24" s="29">
        <f t="shared" si="1"/>
        <v>11</v>
      </c>
      <c r="D24" s="157">
        <f>'Monthly Data'!E24</f>
        <v>39897288.476147316</v>
      </c>
      <c r="E24" s="46">
        <f>'Monthly Data'!AL24</f>
        <v>127.09999999999998</v>
      </c>
      <c r="F24" s="46">
        <f>'Monthly Data'!AK24</f>
        <v>0.99999999999999822</v>
      </c>
      <c r="G24" s="29">
        <f>'Monthly Data'!BG24</f>
        <v>23</v>
      </c>
      <c r="H24" s="29">
        <f>'Monthly Data'!W24</f>
        <v>6662.8</v>
      </c>
      <c r="I24" s="29">
        <f>'Monthly Data'!BF24</f>
        <v>1</v>
      </c>
      <c r="K24" s="29">
        <f>'Res PW'!$B$6</f>
        <v>-4.43077580563601</v>
      </c>
      <c r="L24" s="29">
        <f>E24*'Res PW'!$B$7</f>
        <v>1.0052262271824151</v>
      </c>
      <c r="M24" s="29">
        <f>F24*'Res PW'!$B$8</f>
        <v>3.8743166548273728E-2</v>
      </c>
      <c r="N24" s="29">
        <f>G24*'Res PW'!$B$9</f>
        <v>-1.0244229034053633</v>
      </c>
      <c r="O24" s="162">
        <f>H24*'Res PW'!$B$10</f>
        <v>27.67742254127252</v>
      </c>
      <c r="P24" s="29">
        <f>I24*'Res PW'!$B$11</f>
        <v>-1.1856007853709201</v>
      </c>
      <c r="Q24" s="44">
        <f>'Monthly Data'!F24</f>
        <v>58706</v>
      </c>
      <c r="R24" s="46">
        <f>'Monthly Data'!BH24</f>
        <v>30</v>
      </c>
      <c r="S24" s="157">
        <f t="shared" si="4"/>
        <v>38887897.794519909</v>
      </c>
      <c r="T24" s="44">
        <f t="shared" si="2"/>
        <v>-1009390.6816274077</v>
      </c>
      <c r="U24" s="48">
        <f t="shared" si="3"/>
        <v>2.5299731389787909E-2</v>
      </c>
    </row>
    <row r="25" spans="1:21" x14ac:dyDescent="0.2">
      <c r="A25" s="45">
        <f>'Monthly Data'!A25</f>
        <v>40878</v>
      </c>
      <c r="B25" s="29">
        <f t="shared" si="0"/>
        <v>2011</v>
      </c>
      <c r="C25" s="29">
        <f t="shared" si="1"/>
        <v>12</v>
      </c>
      <c r="D25" s="157">
        <f>'Monthly Data'!E25</f>
        <v>43807291.476147316</v>
      </c>
      <c r="E25" s="46">
        <f>'Monthly Data'!AL25</f>
        <v>295.3</v>
      </c>
      <c r="F25" s="46">
        <f>'Monthly Data'!AK25</f>
        <v>0</v>
      </c>
      <c r="G25" s="29">
        <f>'Monthly Data'!BG25</f>
        <v>24</v>
      </c>
      <c r="H25" s="29">
        <f>'Monthly Data'!W25</f>
        <v>6667.5</v>
      </c>
      <c r="I25" s="29">
        <f>'Monthly Data'!BF25</f>
        <v>0</v>
      </c>
      <c r="K25" s="29">
        <f>'Res PW'!$B$6</f>
        <v>-4.43077580563601</v>
      </c>
      <c r="L25" s="29">
        <f>E25*'Res PW'!$B$7</f>
        <v>2.3355098732255484</v>
      </c>
      <c r="M25" s="29">
        <f>F25*'Res PW'!$B$8</f>
        <v>0</v>
      </c>
      <c r="N25" s="29">
        <f>G25*'Res PW'!$B$9</f>
        <v>-1.0689630296403791</v>
      </c>
      <c r="O25" s="162">
        <f>H25*'Res PW'!$B$10</f>
        <v>27.696946448030037</v>
      </c>
      <c r="P25" s="29">
        <f>I25*'Res PW'!$B$11</f>
        <v>0</v>
      </c>
      <c r="Q25" s="44">
        <f>'Monthly Data'!F25</f>
        <v>58745</v>
      </c>
      <c r="R25" s="46">
        <f>'Monthly Data'!BH25</f>
        <v>31</v>
      </c>
      <c r="S25" s="157">
        <f t="shared" si="4"/>
        <v>44676409.150129281</v>
      </c>
      <c r="T25" s="44">
        <f t="shared" si="2"/>
        <v>869117.67398196459</v>
      </c>
      <c r="U25" s="48">
        <f t="shared" si="3"/>
        <v>1.9839566535520495E-2</v>
      </c>
    </row>
    <row r="26" spans="1:21" x14ac:dyDescent="0.2">
      <c r="A26" s="45">
        <f>'Monthly Data'!A26</f>
        <v>40909</v>
      </c>
      <c r="B26" s="29">
        <f t="shared" si="0"/>
        <v>2012</v>
      </c>
      <c r="C26" s="29">
        <f t="shared" si="1"/>
        <v>1</v>
      </c>
      <c r="D26" s="157">
        <f>'Monthly Data'!E26</f>
        <v>47070680.897265725</v>
      </c>
      <c r="E26" s="46">
        <f>'Monthly Data'!AL26</f>
        <v>382.7000000000001</v>
      </c>
      <c r="F26" s="46">
        <f>'Monthly Data'!AK26</f>
        <v>0</v>
      </c>
      <c r="G26" s="29">
        <f>'Monthly Data'!BG26</f>
        <v>25</v>
      </c>
      <c r="H26" s="29">
        <f>'Monthly Data'!W26</f>
        <v>6673.6</v>
      </c>
      <c r="I26" s="29">
        <f>'Monthly Data'!BF26</f>
        <v>0</v>
      </c>
      <c r="K26" s="29">
        <f>'Res PW'!$B$6</f>
        <v>-4.43077580563601</v>
      </c>
      <c r="L26" s="29">
        <f>E26*'Res PW'!$B$7</f>
        <v>3.0267511970315528</v>
      </c>
      <c r="M26" s="29">
        <f>F26*'Res PW'!$B$8</f>
        <v>0</v>
      </c>
      <c r="N26" s="29">
        <f>G26*'Res PW'!$B$9</f>
        <v>-1.1135031558753949</v>
      </c>
      <c r="O26" s="162">
        <f>H26*'Res PW'!$B$10</f>
        <v>27.722285986587664</v>
      </c>
      <c r="P26" s="29">
        <f>I26*'Res PW'!$B$11</f>
        <v>0</v>
      </c>
      <c r="Q26" s="44">
        <f>'Monthly Data'!F26</f>
        <v>58846</v>
      </c>
      <c r="R26" s="46">
        <f>'Monthly Data'!BH26</f>
        <v>31</v>
      </c>
      <c r="S26" s="157">
        <f t="shared" si="4"/>
        <v>45979175.27248285</v>
      </c>
      <c r="T26" s="44">
        <f t="shared" si="2"/>
        <v>-1091505.6247828752</v>
      </c>
      <c r="U26" s="48">
        <f t="shared" si="3"/>
        <v>2.3188651703703725E-2</v>
      </c>
    </row>
    <row r="27" spans="1:21" x14ac:dyDescent="0.2">
      <c r="A27" s="45">
        <f>'Monthly Data'!A27</f>
        <v>40940</v>
      </c>
      <c r="B27" s="29">
        <f t="shared" si="0"/>
        <v>2012</v>
      </c>
      <c r="C27" s="29">
        <f t="shared" si="1"/>
        <v>2</v>
      </c>
      <c r="D27" s="157">
        <f>'Monthly Data'!E27</f>
        <v>40386842.897265725</v>
      </c>
      <c r="E27" s="46">
        <f>'Monthly Data'!AL27</f>
        <v>323.39999999999998</v>
      </c>
      <c r="F27" s="46">
        <f>'Monthly Data'!AK27</f>
        <v>0</v>
      </c>
      <c r="G27" s="29">
        <f>'Monthly Data'!BG27</f>
        <v>26</v>
      </c>
      <c r="H27" s="29">
        <f>'Monthly Data'!W27</f>
        <v>6670.7</v>
      </c>
      <c r="I27" s="29">
        <f>'Monthly Data'!BF27</f>
        <v>0</v>
      </c>
      <c r="K27" s="29">
        <f>'Res PW'!$B$6</f>
        <v>-4.43077580563601</v>
      </c>
      <c r="L27" s="29">
        <f>E27*'Res PW'!$B$7</f>
        <v>2.557751076874847</v>
      </c>
      <c r="M27" s="29">
        <f>F27*'Res PW'!$B$8</f>
        <v>0</v>
      </c>
      <c r="N27" s="29">
        <f>G27*'Res PW'!$B$9</f>
        <v>-1.1580432821104107</v>
      </c>
      <c r="O27" s="162">
        <f>H27*'Res PW'!$B$10</f>
        <v>27.710239320716003</v>
      </c>
      <c r="P27" s="29">
        <f>I27*'Res PW'!$B$11</f>
        <v>0</v>
      </c>
      <c r="Q27" s="44">
        <f>'Monthly Data'!F27</f>
        <v>58886</v>
      </c>
      <c r="R27" s="46">
        <f>'Monthly Data'!BH27</f>
        <v>29</v>
      </c>
      <c r="S27" s="157">
        <f t="shared" si="4"/>
        <v>42144472.770793475</v>
      </c>
      <c r="T27" s="44">
        <f t="shared" si="2"/>
        <v>1757629.8735277504</v>
      </c>
      <c r="U27" s="48">
        <f t="shared" si="3"/>
        <v>4.351986309003484E-2</v>
      </c>
    </row>
    <row r="28" spans="1:21" x14ac:dyDescent="0.2">
      <c r="A28" s="45">
        <f>'Monthly Data'!A28</f>
        <v>40969</v>
      </c>
      <c r="B28" s="29">
        <f t="shared" si="0"/>
        <v>2012</v>
      </c>
      <c r="C28" s="29">
        <f t="shared" si="1"/>
        <v>3</v>
      </c>
      <c r="D28" s="157">
        <f>'Monthly Data'!E28</f>
        <v>39034538.897265725</v>
      </c>
      <c r="E28" s="46">
        <f>'Monthly Data'!AL28</f>
        <v>184.89999999999998</v>
      </c>
      <c r="F28" s="46">
        <f>'Monthly Data'!AK28</f>
        <v>0.30000000000000071</v>
      </c>
      <c r="G28" s="29">
        <f>'Monthly Data'!BG28</f>
        <v>27</v>
      </c>
      <c r="H28" s="29">
        <f>'Monthly Data'!W28</f>
        <v>6674</v>
      </c>
      <c r="I28" s="29">
        <f>'Monthly Data'!BF28</f>
        <v>1</v>
      </c>
      <c r="K28" s="29">
        <f>'Res PW'!$B$6</f>
        <v>-4.43077580563601</v>
      </c>
      <c r="L28" s="29">
        <f>E28*'Res PW'!$B$7</f>
        <v>1.4623629378916485</v>
      </c>
      <c r="M28" s="29">
        <f>F28*'Res PW'!$B$8</f>
        <v>1.1622949964482166E-2</v>
      </c>
      <c r="N28" s="29">
        <f>G28*'Res PW'!$B$9</f>
        <v>-1.2025834083454265</v>
      </c>
      <c r="O28" s="162">
        <f>H28*'Res PW'!$B$10</f>
        <v>27.723947595673408</v>
      </c>
      <c r="P28" s="29">
        <f>I28*'Res PW'!$B$11</f>
        <v>-1.1856007853709201</v>
      </c>
      <c r="Q28" s="44">
        <f>'Monthly Data'!F28</f>
        <v>58950</v>
      </c>
      <c r="R28" s="46">
        <f>'Monthly Data'!BH28</f>
        <v>31</v>
      </c>
      <c r="S28" s="157">
        <f t="shared" si="4"/>
        <v>40896455.093659595</v>
      </c>
      <c r="T28" s="44">
        <f t="shared" si="2"/>
        <v>1861916.1963938698</v>
      </c>
      <c r="U28" s="48">
        <f t="shared" si="3"/>
        <v>4.7699197915318341E-2</v>
      </c>
    </row>
    <row r="29" spans="1:21" x14ac:dyDescent="0.2">
      <c r="A29" s="45">
        <f>'Monthly Data'!A29</f>
        <v>41000</v>
      </c>
      <c r="B29" s="29">
        <f t="shared" si="0"/>
        <v>2012</v>
      </c>
      <c r="C29" s="29">
        <f t="shared" si="1"/>
        <v>4</v>
      </c>
      <c r="D29" s="157">
        <f>'Monthly Data'!E29</f>
        <v>37958885.897265725</v>
      </c>
      <c r="E29" s="46">
        <f>'Monthly Data'!AL29</f>
        <v>134.19999999999999</v>
      </c>
      <c r="F29" s="46">
        <f>'Monthly Data'!AK29</f>
        <v>2.4000000000000004</v>
      </c>
      <c r="G29" s="29">
        <f>'Monthly Data'!BG29</f>
        <v>28</v>
      </c>
      <c r="H29" s="29">
        <f>'Monthly Data'!W29</f>
        <v>6685.8</v>
      </c>
      <c r="I29" s="29">
        <f>'Monthly Data'!BF29</f>
        <v>1</v>
      </c>
      <c r="K29" s="29">
        <f>'Res PW'!$B$6</f>
        <v>-4.43077580563601</v>
      </c>
      <c r="L29" s="29">
        <f>E29*'Res PW'!$B$7</f>
        <v>1.0613796985671133</v>
      </c>
      <c r="M29" s="29">
        <f>F29*'Res PW'!$B$8</f>
        <v>9.2983599715857124E-2</v>
      </c>
      <c r="N29" s="29">
        <f>G29*'Res PW'!$B$9</f>
        <v>-1.2471235345804423</v>
      </c>
      <c r="O29" s="162">
        <f>H29*'Res PW'!$B$10</f>
        <v>27.77296506370292</v>
      </c>
      <c r="P29" s="29">
        <f>I29*'Res PW'!$B$11</f>
        <v>-1.1856007853709201</v>
      </c>
      <c r="Q29" s="44">
        <f>'Monthly Data'!F29</f>
        <v>59035</v>
      </c>
      <c r="R29" s="46">
        <f>'Monthly Data'!BH29</f>
        <v>30</v>
      </c>
      <c r="S29" s="157">
        <f t="shared" si="4"/>
        <v>39076142.998073593</v>
      </c>
      <c r="T29" s="44">
        <f t="shared" si="2"/>
        <v>1117257.1008078679</v>
      </c>
      <c r="U29" s="48">
        <f t="shared" si="3"/>
        <v>2.9433348065896391E-2</v>
      </c>
    </row>
    <row r="30" spans="1:21" x14ac:dyDescent="0.2">
      <c r="A30" s="45">
        <f>'Monthly Data'!A30</f>
        <v>41030</v>
      </c>
      <c r="B30" s="29">
        <f t="shared" si="0"/>
        <v>2012</v>
      </c>
      <c r="C30" s="29">
        <f t="shared" si="1"/>
        <v>5</v>
      </c>
      <c r="D30" s="157">
        <f>'Monthly Data'!E30</f>
        <v>43107352.897265725</v>
      </c>
      <c r="E30" s="46">
        <f>'Monthly Data'!AL30</f>
        <v>11.399999999999997</v>
      </c>
      <c r="F30" s="46">
        <f>'Monthly Data'!AK30</f>
        <v>77.3</v>
      </c>
      <c r="G30" s="29">
        <f>'Monthly Data'!BG30</f>
        <v>29</v>
      </c>
      <c r="H30" s="29">
        <f>'Monthly Data'!W30</f>
        <v>6690.1</v>
      </c>
      <c r="I30" s="29">
        <f>'Monthly Data'!BF30</f>
        <v>1</v>
      </c>
      <c r="K30" s="29">
        <f>'Res PW'!$B$6</f>
        <v>-4.43077580563601</v>
      </c>
      <c r="L30" s="29">
        <f>E30*'Res PW'!$B$7</f>
        <v>9.0161911800783076E-2</v>
      </c>
      <c r="M30" s="29">
        <f>F30*'Res PW'!$B$8</f>
        <v>2.9948467741815645</v>
      </c>
      <c r="N30" s="29">
        <f>G30*'Res PW'!$B$9</f>
        <v>-1.2916636608154581</v>
      </c>
      <c r="O30" s="162">
        <f>H30*'Res PW'!$B$10</f>
        <v>27.790827361374692</v>
      </c>
      <c r="P30" s="29">
        <f>I30*'Res PW'!$B$11</f>
        <v>-1.1856007853709201</v>
      </c>
      <c r="Q30" s="44">
        <f>'Monthly Data'!F30</f>
        <v>59072</v>
      </c>
      <c r="R30" s="46">
        <f>'Monthly Data'!BH30</f>
        <v>31</v>
      </c>
      <c r="S30" s="157">
        <f t="shared" si="4"/>
        <v>43890594.630248509</v>
      </c>
      <c r="T30" s="44">
        <f t="shared" si="2"/>
        <v>783241.73298278451</v>
      </c>
      <c r="U30" s="48">
        <f t="shared" si="3"/>
        <v>1.8169562275127896E-2</v>
      </c>
    </row>
    <row r="31" spans="1:21" x14ac:dyDescent="0.2">
      <c r="A31" s="45">
        <f>'Monthly Data'!A31</f>
        <v>41061</v>
      </c>
      <c r="B31" s="29">
        <f t="shared" si="0"/>
        <v>2012</v>
      </c>
      <c r="C31" s="29">
        <f t="shared" si="1"/>
        <v>6</v>
      </c>
      <c r="D31" s="157">
        <f>'Monthly Data'!E31</f>
        <v>53239807.897265725</v>
      </c>
      <c r="E31" s="46">
        <f>'Monthly Data'!AL31</f>
        <v>0</v>
      </c>
      <c r="F31" s="46">
        <f>'Monthly Data'!AK31</f>
        <v>200.09999999999997</v>
      </c>
      <c r="G31" s="29">
        <f>'Monthly Data'!BG31</f>
        <v>30</v>
      </c>
      <c r="H31" s="29">
        <f>'Monthly Data'!W31</f>
        <v>6693.3</v>
      </c>
      <c r="I31" s="29">
        <f>'Monthly Data'!BF31</f>
        <v>0</v>
      </c>
      <c r="K31" s="29">
        <f>'Res PW'!$B$6</f>
        <v>-4.43077580563601</v>
      </c>
      <c r="L31" s="29">
        <f>E31*'Res PW'!$B$7</f>
        <v>0</v>
      </c>
      <c r="M31" s="29">
        <f>F31*'Res PW'!$B$8</f>
        <v>7.7525076263095851</v>
      </c>
      <c r="N31" s="29">
        <f>G31*'Res PW'!$B$9</f>
        <v>-1.3362037870504739</v>
      </c>
      <c r="O31" s="162">
        <f>H31*'Res PW'!$B$10</f>
        <v>27.804120234060658</v>
      </c>
      <c r="P31" s="29">
        <f>I31*'Res PW'!$B$11</f>
        <v>0</v>
      </c>
      <c r="Q31" s="44">
        <f>'Monthly Data'!F31</f>
        <v>59132</v>
      </c>
      <c r="R31" s="46">
        <f>'Monthly Data'!BH31</f>
        <v>30</v>
      </c>
      <c r="S31" s="157">
        <f t="shared" si="4"/>
        <v>52845644.440940276</v>
      </c>
      <c r="T31" s="44">
        <f t="shared" si="2"/>
        <v>-394163.45632544905</v>
      </c>
      <c r="U31" s="48">
        <f t="shared" si="3"/>
        <v>7.4035476815777993E-3</v>
      </c>
    </row>
    <row r="32" spans="1:21" x14ac:dyDescent="0.2">
      <c r="A32" s="45">
        <f>'Monthly Data'!A32</f>
        <v>41091</v>
      </c>
      <c r="B32" s="29">
        <f t="shared" si="0"/>
        <v>2012</v>
      </c>
      <c r="C32" s="29">
        <f t="shared" si="1"/>
        <v>7</v>
      </c>
      <c r="D32" s="157">
        <f>'Monthly Data'!E32</f>
        <v>63475935.897265725</v>
      </c>
      <c r="E32" s="46">
        <f>'Monthly Data'!AL32</f>
        <v>0</v>
      </c>
      <c r="F32" s="46">
        <f>'Monthly Data'!AK32</f>
        <v>317</v>
      </c>
      <c r="G32" s="29">
        <f>'Monthly Data'!BG32</f>
        <v>31</v>
      </c>
      <c r="H32" s="29">
        <f>'Monthly Data'!W32</f>
        <v>6694.6</v>
      </c>
      <c r="I32" s="29">
        <f>'Monthly Data'!BF32</f>
        <v>0</v>
      </c>
      <c r="K32" s="29">
        <f>'Res PW'!$B$6</f>
        <v>-4.43077580563601</v>
      </c>
      <c r="L32" s="29">
        <f>E32*'Res PW'!$B$7</f>
        <v>0</v>
      </c>
      <c r="M32" s="29">
        <f>F32*'Res PW'!$B$8</f>
        <v>12.281583795802794</v>
      </c>
      <c r="N32" s="29">
        <f>G32*'Res PW'!$B$9</f>
        <v>-1.3807439132854897</v>
      </c>
      <c r="O32" s="162">
        <f>H32*'Res PW'!$B$10</f>
        <v>27.809520463589333</v>
      </c>
      <c r="P32" s="29">
        <f>I32*'Res PW'!$B$11</f>
        <v>0</v>
      </c>
      <c r="Q32" s="44">
        <f>'Monthly Data'!F32</f>
        <v>59180</v>
      </c>
      <c r="R32" s="46">
        <f>'Monthly Data'!BH32</f>
        <v>31</v>
      </c>
      <c r="S32" s="157">
        <f t="shared" si="4"/>
        <v>62888640.206256613</v>
      </c>
      <c r="T32" s="44">
        <f t="shared" si="2"/>
        <v>-587295.6910091117</v>
      </c>
      <c r="U32" s="48">
        <f t="shared" si="3"/>
        <v>9.252257295735436E-3</v>
      </c>
    </row>
    <row r="33" spans="1:21" x14ac:dyDescent="0.2">
      <c r="A33" s="45">
        <f>'Monthly Data'!A33</f>
        <v>41122</v>
      </c>
      <c r="B33" s="29">
        <f t="shared" si="0"/>
        <v>2012</v>
      </c>
      <c r="C33" s="29">
        <f t="shared" si="1"/>
        <v>8</v>
      </c>
      <c r="D33" s="157">
        <f>'Monthly Data'!E33</f>
        <v>57530370.897265725</v>
      </c>
      <c r="E33" s="46">
        <f>'Monthly Data'!AL33</f>
        <v>0</v>
      </c>
      <c r="F33" s="46">
        <f>'Monthly Data'!AK33</f>
        <v>254.8</v>
      </c>
      <c r="G33" s="29">
        <f>'Monthly Data'!BG33</f>
        <v>32</v>
      </c>
      <c r="H33" s="29">
        <f>'Monthly Data'!W33</f>
        <v>6703.3</v>
      </c>
      <c r="I33" s="29">
        <f>'Monthly Data'!BF33</f>
        <v>0</v>
      </c>
      <c r="K33" s="29">
        <f>'Res PW'!$B$6</f>
        <v>-4.43077580563601</v>
      </c>
      <c r="L33" s="29">
        <f>E33*'Res PW'!$B$7</f>
        <v>0</v>
      </c>
      <c r="M33" s="29">
        <f>F33*'Res PW'!$B$8</f>
        <v>9.8717588365001632</v>
      </c>
      <c r="N33" s="29">
        <f>G33*'Res PW'!$B$9</f>
        <v>-1.4252840395205055</v>
      </c>
      <c r="O33" s="162">
        <f>H33*'Res PW'!$B$10</f>
        <v>27.845660461204311</v>
      </c>
      <c r="P33" s="29">
        <f>I33*'Res PW'!$B$11</f>
        <v>0</v>
      </c>
      <c r="Q33" s="44">
        <f>'Monthly Data'!F33</f>
        <v>59175</v>
      </c>
      <c r="R33" s="46">
        <f>'Monthly Data'!BH33</f>
        <v>31</v>
      </c>
      <c r="S33" s="157">
        <f t="shared" si="4"/>
        <v>58447274.313740291</v>
      </c>
      <c r="T33" s="44">
        <f t="shared" si="2"/>
        <v>916903.41647456586</v>
      </c>
      <c r="U33" s="48">
        <f t="shared" si="3"/>
        <v>1.5937728232482924E-2</v>
      </c>
    </row>
    <row r="34" spans="1:21" x14ac:dyDescent="0.2">
      <c r="A34" s="45">
        <f>'Monthly Data'!A34</f>
        <v>41153</v>
      </c>
      <c r="B34" s="29">
        <f t="shared" si="0"/>
        <v>2012</v>
      </c>
      <c r="C34" s="29">
        <f t="shared" si="1"/>
        <v>9</v>
      </c>
      <c r="D34" s="157">
        <f>'Monthly Data'!E34</f>
        <v>46622905.897265725</v>
      </c>
      <c r="E34" s="46">
        <f>'Monthly Data'!AL34</f>
        <v>0.90000000000000036</v>
      </c>
      <c r="F34" s="46">
        <f>'Monthly Data'!AK34</f>
        <v>112.89999999999999</v>
      </c>
      <c r="G34" s="29">
        <f>'Monthly Data'!BG34</f>
        <v>33</v>
      </c>
      <c r="H34" s="29">
        <f>'Monthly Data'!W34</f>
        <v>6707.4</v>
      </c>
      <c r="I34" s="29">
        <f>'Monthly Data'!BF34</f>
        <v>1</v>
      </c>
      <c r="K34" s="29">
        <f>'Res PW'!$B$6</f>
        <v>-4.43077580563601</v>
      </c>
      <c r="L34" s="29">
        <f>E34*'Res PW'!$B$7</f>
        <v>7.1180456684828792E-3</v>
      </c>
      <c r="M34" s="29">
        <f>F34*'Res PW'!$B$8</f>
        <v>4.3741035033001117</v>
      </c>
      <c r="N34" s="29">
        <f>G34*'Res PW'!$B$9</f>
        <v>-1.4698241657555213</v>
      </c>
      <c r="O34" s="162">
        <f>H34*'Res PW'!$B$10</f>
        <v>27.862691954333204</v>
      </c>
      <c r="P34" s="29">
        <f>I34*'Res PW'!$B$11</f>
        <v>-1.1856007853709201</v>
      </c>
      <c r="Q34" s="44">
        <f>'Monthly Data'!F34</f>
        <v>59185</v>
      </c>
      <c r="R34" s="46">
        <f>'Monthly Data'!BH34</f>
        <v>30</v>
      </c>
      <c r="S34" s="157">
        <f t="shared" si="4"/>
        <v>44668776.867117941</v>
      </c>
      <c r="T34" s="44">
        <f t="shared" ref="T34:T65" si="5">S34-D34</f>
        <v>-1954129.0301477835</v>
      </c>
      <c r="U34" s="48">
        <f t="shared" ref="U34:U65" si="6">ABS(T34/D34)</f>
        <v>4.191349707917684E-2</v>
      </c>
    </row>
    <row r="35" spans="1:21" x14ac:dyDescent="0.2">
      <c r="A35" s="45">
        <f>'Monthly Data'!A35</f>
        <v>41183</v>
      </c>
      <c r="B35" s="29">
        <f t="shared" si="0"/>
        <v>2012</v>
      </c>
      <c r="C35" s="29">
        <f t="shared" si="1"/>
        <v>10</v>
      </c>
      <c r="D35" s="157">
        <f>'Monthly Data'!E35</f>
        <v>41986598.897265725</v>
      </c>
      <c r="E35" s="46">
        <f>'Monthly Data'!AL35</f>
        <v>66.599999999999994</v>
      </c>
      <c r="F35" s="46">
        <f>'Monthly Data'!AK35</f>
        <v>11.9</v>
      </c>
      <c r="G35" s="29">
        <f>'Monthly Data'!BG35</f>
        <v>34</v>
      </c>
      <c r="H35" s="29">
        <f>'Monthly Data'!W35</f>
        <v>6710</v>
      </c>
      <c r="I35" s="29">
        <f>'Monthly Data'!BF35</f>
        <v>1</v>
      </c>
      <c r="K35" s="29">
        <f>'Res PW'!$B$6</f>
        <v>-4.43077580563601</v>
      </c>
      <c r="L35" s="29">
        <f>E35*'Res PW'!$B$7</f>
        <v>0.52673537946773286</v>
      </c>
      <c r="M35" s="29">
        <f>F35*'Res PW'!$B$8</f>
        <v>0.46104368192445822</v>
      </c>
      <c r="N35" s="29">
        <f>G35*'Res PW'!$B$9</f>
        <v>-1.5143642919905371</v>
      </c>
      <c r="O35" s="162">
        <f>H35*'Res PW'!$B$10</f>
        <v>27.873492413390558</v>
      </c>
      <c r="P35" s="29">
        <f>I35*'Res PW'!$B$11</f>
        <v>-1.1856007853709201</v>
      </c>
      <c r="Q35" s="44">
        <f>'Monthly Data'!F35</f>
        <v>59026</v>
      </c>
      <c r="R35" s="46">
        <f>'Monthly Data'!BH35</f>
        <v>31</v>
      </c>
      <c r="S35" s="157">
        <f t="shared" si="4"/>
        <v>39762655.260032259</v>
      </c>
      <c r="T35" s="44">
        <f t="shared" si="5"/>
        <v>-2223943.6372334659</v>
      </c>
      <c r="U35" s="48">
        <f t="shared" si="6"/>
        <v>5.2967939667489826E-2</v>
      </c>
    </row>
    <row r="36" spans="1:21" x14ac:dyDescent="0.2">
      <c r="A36" s="45">
        <f>'Monthly Data'!A36</f>
        <v>41214</v>
      </c>
      <c r="B36" s="29">
        <f t="shared" si="0"/>
        <v>2012</v>
      </c>
      <c r="C36" s="29">
        <f t="shared" si="1"/>
        <v>11</v>
      </c>
      <c r="D36" s="157">
        <f>'Monthly Data'!E36</f>
        <v>39489997.897265725</v>
      </c>
      <c r="E36" s="46">
        <f>'Monthly Data'!AL36</f>
        <v>216.80000000000004</v>
      </c>
      <c r="F36" s="46">
        <f>'Monthly Data'!AK36</f>
        <v>0</v>
      </c>
      <c r="G36" s="29">
        <f>'Monthly Data'!BG36</f>
        <v>35</v>
      </c>
      <c r="H36" s="29">
        <f>'Monthly Data'!W36</f>
        <v>6722.4</v>
      </c>
      <c r="I36" s="29">
        <f>'Monthly Data'!BF36</f>
        <v>1</v>
      </c>
      <c r="K36" s="29">
        <f>'Res PW'!$B$6</f>
        <v>-4.43077580563601</v>
      </c>
      <c r="L36" s="29">
        <f>E36*'Res PW'!$B$7</f>
        <v>1.7146581121412088</v>
      </c>
      <c r="M36" s="29">
        <f>F36*'Res PW'!$B$8</f>
        <v>0</v>
      </c>
      <c r="N36" s="29">
        <f>G36*'Res PW'!$B$9</f>
        <v>-1.5589044182255529</v>
      </c>
      <c r="O36" s="162">
        <f>H36*'Res PW'!$B$10</f>
        <v>27.925002295048685</v>
      </c>
      <c r="P36" s="29">
        <f>I36*'Res PW'!$B$11</f>
        <v>-1.1856007853709201</v>
      </c>
      <c r="Q36" s="44">
        <f>'Monthly Data'!F36</f>
        <v>59073</v>
      </c>
      <c r="R36" s="46">
        <f>'Monthly Data'!BH36</f>
        <v>30</v>
      </c>
      <c r="S36" s="157">
        <f t="shared" si="4"/>
        <v>39811148.525266141</v>
      </c>
      <c r="T36" s="44">
        <f t="shared" si="5"/>
        <v>321150.62800041586</v>
      </c>
      <c r="U36" s="48">
        <f t="shared" si="6"/>
        <v>8.13245492785028E-3</v>
      </c>
    </row>
    <row r="37" spans="1:21" x14ac:dyDescent="0.2">
      <c r="A37" s="45">
        <f>'Monthly Data'!A37</f>
        <v>41244</v>
      </c>
      <c r="B37" s="29">
        <f t="shared" si="0"/>
        <v>2012</v>
      </c>
      <c r="C37" s="29">
        <f t="shared" si="1"/>
        <v>12</v>
      </c>
      <c r="D37" s="157">
        <f>'Monthly Data'!E37</f>
        <v>44841090.897265725</v>
      </c>
      <c r="E37" s="46">
        <f>'Monthly Data'!AL37</f>
        <v>293.39999999999998</v>
      </c>
      <c r="F37" s="46">
        <f>'Monthly Data'!AK37</f>
        <v>0</v>
      </c>
      <c r="G37" s="29">
        <f>'Monthly Data'!BG37</f>
        <v>36</v>
      </c>
      <c r="H37" s="29">
        <f>'Monthly Data'!W37</f>
        <v>6740.6</v>
      </c>
      <c r="I37" s="29">
        <f>'Monthly Data'!BF37</f>
        <v>0</v>
      </c>
      <c r="K37" s="29">
        <f>'Res PW'!$B$6</f>
        <v>-4.43077580563601</v>
      </c>
      <c r="L37" s="29">
        <f>E37*'Res PW'!$B$7</f>
        <v>2.3204828879254178</v>
      </c>
      <c r="M37" s="29">
        <f>F37*'Res PW'!$B$8</f>
        <v>0</v>
      </c>
      <c r="N37" s="29">
        <f>G37*'Res PW'!$B$9</f>
        <v>-1.6034445444605687</v>
      </c>
      <c r="O37" s="162">
        <f>H37*'Res PW'!$B$10</f>
        <v>28.000605508450132</v>
      </c>
      <c r="P37" s="29">
        <f>I37*'Res PW'!$B$11</f>
        <v>0</v>
      </c>
      <c r="Q37" s="44">
        <f>'Monthly Data'!F37</f>
        <v>59257</v>
      </c>
      <c r="R37" s="46">
        <f>'Monthly Data'!BH37</f>
        <v>31</v>
      </c>
      <c r="S37" s="157">
        <f t="shared" si="4"/>
        <v>44614175.134368941</v>
      </c>
      <c r="T37" s="44">
        <f t="shared" si="5"/>
        <v>-226915.76289678365</v>
      </c>
      <c r="U37" s="48">
        <f t="shared" si="6"/>
        <v>5.0604425172586578E-3</v>
      </c>
    </row>
    <row r="38" spans="1:21" x14ac:dyDescent="0.2">
      <c r="A38" s="45">
        <f>'Monthly Data'!A38</f>
        <v>41275</v>
      </c>
      <c r="B38" s="29">
        <f t="shared" si="0"/>
        <v>2013</v>
      </c>
      <c r="C38" s="29">
        <f t="shared" si="1"/>
        <v>1</v>
      </c>
      <c r="D38" s="157">
        <f>'Monthly Data'!E38</f>
        <v>47995321.720884763</v>
      </c>
      <c r="E38" s="46">
        <f>'Monthly Data'!AL38</f>
        <v>395.20000000000005</v>
      </c>
      <c r="F38" s="46">
        <f>'Monthly Data'!AK38</f>
        <v>0</v>
      </c>
      <c r="G38" s="29">
        <f>'Monthly Data'!BG38</f>
        <v>37</v>
      </c>
      <c r="H38" s="29">
        <f>'Monthly Data'!W38</f>
        <v>6758.8</v>
      </c>
      <c r="I38" s="29">
        <f>'Monthly Data'!BF38</f>
        <v>0</v>
      </c>
      <c r="K38" s="29">
        <f>'Res PW'!$B$6</f>
        <v>-4.43077580563601</v>
      </c>
      <c r="L38" s="29">
        <f>E38*'Res PW'!$B$7</f>
        <v>3.1256129424271482</v>
      </c>
      <c r="M38" s="29">
        <f>F38*'Res PW'!$B$8</f>
        <v>0</v>
      </c>
      <c r="N38" s="29">
        <f>G38*'Res PW'!$B$9</f>
        <v>-1.6479846706955845</v>
      </c>
      <c r="O38" s="162">
        <f>H38*'Res PW'!$B$10</f>
        <v>28.076208721851579</v>
      </c>
      <c r="P38" s="29">
        <f>I38*'Res PW'!$B$11</f>
        <v>0</v>
      </c>
      <c r="Q38" s="44">
        <f>'Monthly Data'!F38</f>
        <v>59206</v>
      </c>
      <c r="R38" s="46">
        <f>'Monthly Data'!BH38</f>
        <v>31</v>
      </c>
      <c r="S38" s="157">
        <f t="shared" si="4"/>
        <v>46110514.781501539</v>
      </c>
      <c r="T38" s="44">
        <f t="shared" si="5"/>
        <v>-1884806.9393832237</v>
      </c>
      <c r="U38" s="48">
        <f t="shared" si="6"/>
        <v>3.9270638716503603E-2</v>
      </c>
    </row>
    <row r="39" spans="1:21" x14ac:dyDescent="0.2">
      <c r="A39" s="45">
        <f>'Monthly Data'!A39</f>
        <v>41306</v>
      </c>
      <c r="B39" s="29">
        <f t="shared" si="0"/>
        <v>2013</v>
      </c>
      <c r="C39" s="29">
        <f t="shared" si="1"/>
        <v>2</v>
      </c>
      <c r="D39" s="157">
        <f>'Monthly Data'!E39</f>
        <v>41164712.720884763</v>
      </c>
      <c r="E39" s="46">
        <f>'Monthly Data'!AL39</f>
        <v>419.5</v>
      </c>
      <c r="F39" s="46">
        <f>'Monthly Data'!AK39</f>
        <v>0</v>
      </c>
      <c r="G39" s="29">
        <f>'Monthly Data'!BG39</f>
        <v>38</v>
      </c>
      <c r="H39" s="29">
        <f>'Monthly Data'!W39</f>
        <v>6775.5</v>
      </c>
      <c r="I39" s="29">
        <f>'Monthly Data'!BF39</f>
        <v>0</v>
      </c>
      <c r="K39" s="29">
        <f>'Res PW'!$B$6</f>
        <v>-4.43077580563601</v>
      </c>
      <c r="L39" s="29">
        <f>E39*'Res PW'!$B$7</f>
        <v>3.3178001754761852</v>
      </c>
      <c r="M39" s="29">
        <f>F39*'Res PW'!$B$8</f>
        <v>0</v>
      </c>
      <c r="N39" s="29">
        <f>G39*'Res PW'!$B$9</f>
        <v>-1.6925247969306003</v>
      </c>
      <c r="O39" s="162">
        <f>H39*'Res PW'!$B$10</f>
        <v>28.145580901181479</v>
      </c>
      <c r="P39" s="29">
        <f>I39*'Res PW'!$B$11</f>
        <v>0</v>
      </c>
      <c r="Q39" s="44">
        <f>'Monthly Data'!F39</f>
        <v>59219</v>
      </c>
      <c r="R39" s="46">
        <f>'Monthly Data'!BH39</f>
        <v>28</v>
      </c>
      <c r="S39" s="157">
        <f t="shared" si="4"/>
        <v>42017198.316665545</v>
      </c>
      <c r="T39" s="44">
        <f t="shared" si="5"/>
        <v>852485.5957807824</v>
      </c>
      <c r="U39" s="48">
        <f t="shared" si="6"/>
        <v>2.0709135068207995E-2</v>
      </c>
    </row>
    <row r="40" spans="1:21" x14ac:dyDescent="0.2">
      <c r="A40" s="45">
        <f>'Monthly Data'!A40</f>
        <v>41334</v>
      </c>
      <c r="B40" s="29">
        <f t="shared" si="0"/>
        <v>2013</v>
      </c>
      <c r="C40" s="29">
        <f t="shared" si="1"/>
        <v>3</v>
      </c>
      <c r="D40" s="157">
        <f>'Monthly Data'!E40</f>
        <v>42435047.720884763</v>
      </c>
      <c r="E40" s="46">
        <f>'Monthly Data'!AL40</f>
        <v>337.3</v>
      </c>
      <c r="F40" s="46">
        <f>'Monthly Data'!AK40</f>
        <v>0</v>
      </c>
      <c r="G40" s="29">
        <f>'Monthly Data'!BG40</f>
        <v>39</v>
      </c>
      <c r="H40" s="29">
        <f>'Monthly Data'!W40</f>
        <v>6781.1</v>
      </c>
      <c r="I40" s="29">
        <f>'Monthly Data'!BF40</f>
        <v>1</v>
      </c>
      <c r="K40" s="29">
        <f>'Res PW'!$B$6</f>
        <v>-4.43077580563601</v>
      </c>
      <c r="L40" s="29">
        <f>E40*'Res PW'!$B$7</f>
        <v>2.6676853377547491</v>
      </c>
      <c r="M40" s="29">
        <f>F40*'Res PW'!$B$8</f>
        <v>0</v>
      </c>
      <c r="N40" s="29">
        <f>G40*'Res PW'!$B$9</f>
        <v>-1.7370649231656161</v>
      </c>
      <c r="O40" s="162">
        <f>H40*'Res PW'!$B$10</f>
        <v>28.168843428381923</v>
      </c>
      <c r="P40" s="29">
        <f>I40*'Res PW'!$B$11</f>
        <v>-1.1856007853709201</v>
      </c>
      <c r="Q40" s="44">
        <f>'Monthly Data'!F40</f>
        <v>59221</v>
      </c>
      <c r="R40" s="46">
        <f>'Monthly Data'!BH40</f>
        <v>31</v>
      </c>
      <c r="S40" s="157">
        <f t="shared" si="4"/>
        <v>43111449.214605592</v>
      </c>
      <c r="T40" s="44">
        <f t="shared" si="5"/>
        <v>676401.49372082949</v>
      </c>
      <c r="U40" s="48">
        <f t="shared" si="6"/>
        <v>1.5939689715205218E-2</v>
      </c>
    </row>
    <row r="41" spans="1:21" x14ac:dyDescent="0.2">
      <c r="A41" s="45">
        <f>'Monthly Data'!A41</f>
        <v>41365</v>
      </c>
      <c r="B41" s="29">
        <f t="shared" si="0"/>
        <v>2013</v>
      </c>
      <c r="C41" s="29">
        <f t="shared" si="1"/>
        <v>4</v>
      </c>
      <c r="D41" s="157">
        <f>'Monthly Data'!E41</f>
        <v>38570561.720884763</v>
      </c>
      <c r="E41" s="46">
        <f>'Monthly Data'!AL41</f>
        <v>182.99999999999997</v>
      </c>
      <c r="F41" s="46">
        <f>'Monthly Data'!AK41</f>
        <v>1.5999999999999996</v>
      </c>
      <c r="G41" s="29">
        <f>'Monthly Data'!BG41</f>
        <v>40</v>
      </c>
      <c r="H41" s="29">
        <f>'Monthly Data'!W41</f>
        <v>6788.9</v>
      </c>
      <c r="I41" s="29">
        <f>'Monthly Data'!BF41</f>
        <v>1</v>
      </c>
      <c r="K41" s="29">
        <f>'Res PW'!$B$6</f>
        <v>-4.43077580563601</v>
      </c>
      <c r="L41" s="29">
        <f>E41*'Res PW'!$B$7</f>
        <v>1.4473359525915179</v>
      </c>
      <c r="M41" s="29">
        <f>F41*'Res PW'!$B$8</f>
        <v>6.1989066477238064E-2</v>
      </c>
      <c r="N41" s="29">
        <f>G41*'Res PW'!$B$9</f>
        <v>-1.7816050494006319</v>
      </c>
      <c r="O41" s="162">
        <f>H41*'Res PW'!$B$10</f>
        <v>28.201244805553969</v>
      </c>
      <c r="P41" s="29">
        <f>I41*'Res PW'!$B$11</f>
        <v>-1.1856007853709201</v>
      </c>
      <c r="Q41" s="44">
        <f>'Monthly Data'!F41</f>
        <v>59208</v>
      </c>
      <c r="R41" s="46">
        <f>'Monthly Data'!BH41</f>
        <v>30</v>
      </c>
      <c r="S41" s="157">
        <f t="shared" si="4"/>
        <v>39632511.636330344</v>
      </c>
      <c r="T41" s="44">
        <f t="shared" si="5"/>
        <v>1061949.9154455811</v>
      </c>
      <c r="U41" s="48">
        <f t="shared" si="6"/>
        <v>2.7532653611071684E-2</v>
      </c>
    </row>
    <row r="42" spans="1:21" x14ac:dyDescent="0.2">
      <c r="A42" s="45">
        <f>'Monthly Data'!A42</f>
        <v>41395</v>
      </c>
      <c r="B42" s="29">
        <f t="shared" si="0"/>
        <v>2013</v>
      </c>
      <c r="C42" s="29">
        <f t="shared" si="1"/>
        <v>5</v>
      </c>
      <c r="D42" s="157">
        <f>'Monthly Data'!E42</f>
        <v>41401216.720884763</v>
      </c>
      <c r="E42" s="46">
        <f>'Monthly Data'!AL42</f>
        <v>28.200000000000003</v>
      </c>
      <c r="F42" s="46">
        <f>'Monthly Data'!AK42</f>
        <v>43.3</v>
      </c>
      <c r="G42" s="29">
        <f>'Monthly Data'!BG42</f>
        <v>41</v>
      </c>
      <c r="H42" s="29">
        <f>'Monthly Data'!W42</f>
        <v>6801.1</v>
      </c>
      <c r="I42" s="29">
        <f>'Monthly Data'!BF42</f>
        <v>1</v>
      </c>
      <c r="K42" s="29">
        <f>'Res PW'!$B$6</f>
        <v>-4.43077580563601</v>
      </c>
      <c r="L42" s="29">
        <f>E42*'Res PW'!$B$7</f>
        <v>0.22303209761246348</v>
      </c>
      <c r="M42" s="29">
        <f>F42*'Res PW'!$B$8</f>
        <v>1.6775791115402552</v>
      </c>
      <c r="N42" s="29">
        <f>G42*'Res PW'!$B$9</f>
        <v>-1.8261451756356477</v>
      </c>
      <c r="O42" s="162">
        <f>H42*'Res PW'!$B$10</f>
        <v>28.251923882669228</v>
      </c>
      <c r="P42" s="29">
        <f>I42*'Res PW'!$B$11</f>
        <v>-1.1856007853709201</v>
      </c>
      <c r="Q42" s="44">
        <f>'Monthly Data'!F42</f>
        <v>59245</v>
      </c>
      <c r="R42" s="46">
        <f>'Monthly Data'!BH42</f>
        <v>31</v>
      </c>
      <c r="S42" s="157">
        <f t="shared" si="4"/>
        <v>41709096.922957808</v>
      </c>
      <c r="T42" s="44">
        <f t="shared" si="5"/>
        <v>307880.20207304507</v>
      </c>
      <c r="U42" s="48">
        <f t="shared" si="6"/>
        <v>7.4365013025748956E-3</v>
      </c>
    </row>
    <row r="43" spans="1:21" x14ac:dyDescent="0.2">
      <c r="A43" s="45">
        <f>'Monthly Data'!A43</f>
        <v>41426</v>
      </c>
      <c r="B43" s="29">
        <f t="shared" si="0"/>
        <v>2013</v>
      </c>
      <c r="C43" s="29">
        <f t="shared" si="1"/>
        <v>6</v>
      </c>
      <c r="D43" s="157">
        <f>'Monthly Data'!E43</f>
        <v>47845491.720884763</v>
      </c>
      <c r="E43" s="46">
        <f>'Monthly Data'!AL43</f>
        <v>9.9999999999999645E-2</v>
      </c>
      <c r="F43" s="46">
        <f>'Monthly Data'!AK43</f>
        <v>137.6</v>
      </c>
      <c r="G43" s="29">
        <f>'Monthly Data'!BG43</f>
        <v>42</v>
      </c>
      <c r="H43" s="29">
        <f>'Monthly Data'!W43</f>
        <v>6815.2</v>
      </c>
      <c r="I43" s="29">
        <f>'Monthly Data'!BF43</f>
        <v>0</v>
      </c>
      <c r="K43" s="29">
        <f>'Res PW'!$B$6</f>
        <v>-4.43077580563601</v>
      </c>
      <c r="L43" s="29">
        <f>E43*'Res PW'!$B$7</f>
        <v>7.9089396316476125E-4</v>
      </c>
      <c r="M43" s="29">
        <f>F43*'Res PW'!$B$8</f>
        <v>5.3310597170424741</v>
      </c>
      <c r="N43" s="29">
        <f>G43*'Res PW'!$B$9</f>
        <v>-1.8706853018706635</v>
      </c>
      <c r="O43" s="162">
        <f>H43*'Res PW'!$B$10</f>
        <v>28.310495602941774</v>
      </c>
      <c r="P43" s="29">
        <f>I43*'Res PW'!$B$11</f>
        <v>0</v>
      </c>
      <c r="Q43" s="44">
        <f>'Monthly Data'!F43</f>
        <v>59259</v>
      </c>
      <c r="R43" s="46">
        <f>'Monthly Data'!BH43</f>
        <v>30</v>
      </c>
      <c r="S43" s="157">
        <f t="shared" si="4"/>
        <v>48605805.315677159</v>
      </c>
      <c r="T43" s="44">
        <f t="shared" si="5"/>
        <v>760313.59479239583</v>
      </c>
      <c r="U43" s="48">
        <f t="shared" si="6"/>
        <v>1.5891018514927618E-2</v>
      </c>
    </row>
    <row r="44" spans="1:21" x14ac:dyDescent="0.2">
      <c r="A44" s="45">
        <f>'Monthly Data'!A44</f>
        <v>41456</v>
      </c>
      <c r="B44" s="29">
        <f t="shared" si="0"/>
        <v>2013</v>
      </c>
      <c r="C44" s="29">
        <f t="shared" si="1"/>
        <v>7</v>
      </c>
      <c r="D44" s="157">
        <f>'Monthly Data'!E44</f>
        <v>56314814.720884763</v>
      </c>
      <c r="E44" s="46">
        <f>'Monthly Data'!AL44</f>
        <v>0</v>
      </c>
      <c r="F44" s="46">
        <f>'Monthly Data'!AK44</f>
        <v>254.90000000000003</v>
      </c>
      <c r="G44" s="29">
        <f>'Monthly Data'!BG44</f>
        <v>43</v>
      </c>
      <c r="H44" s="29">
        <f>'Monthly Data'!W44</f>
        <v>6826.2</v>
      </c>
      <c r="I44" s="29">
        <f>'Monthly Data'!BF44</f>
        <v>0</v>
      </c>
      <c r="K44" s="29">
        <f>'Res PW'!$B$6</f>
        <v>-4.43077580563601</v>
      </c>
      <c r="L44" s="29">
        <f>E44*'Res PW'!$B$7</f>
        <v>0</v>
      </c>
      <c r="M44" s="29">
        <f>F44*'Res PW'!$B$8</f>
        <v>9.8756331531549915</v>
      </c>
      <c r="N44" s="29">
        <f>G44*'Res PW'!$B$9</f>
        <v>-1.9152254281056793</v>
      </c>
      <c r="O44" s="162">
        <f>H44*'Res PW'!$B$10</f>
        <v>28.356189852799794</v>
      </c>
      <c r="P44" s="29">
        <f>I44*'Res PW'!$B$11</f>
        <v>0</v>
      </c>
      <c r="Q44" s="44">
        <f>'Monthly Data'!F44</f>
        <v>59290</v>
      </c>
      <c r="R44" s="46">
        <f>'Monthly Data'!BH44</f>
        <v>31</v>
      </c>
      <c r="S44" s="157">
        <f t="shared" si="4"/>
        <v>58605821.559109941</v>
      </c>
      <c r="T44" s="44">
        <f t="shared" si="5"/>
        <v>2291006.8382251784</v>
      </c>
      <c r="U44" s="48">
        <f t="shared" si="6"/>
        <v>4.068213399227507E-2</v>
      </c>
    </row>
    <row r="45" spans="1:21" x14ac:dyDescent="0.2">
      <c r="A45" s="45">
        <f>'Monthly Data'!A45</f>
        <v>41487</v>
      </c>
      <c r="B45" s="29">
        <f t="shared" si="0"/>
        <v>2013</v>
      </c>
      <c r="C45" s="29">
        <f t="shared" si="1"/>
        <v>8</v>
      </c>
      <c r="D45" s="157">
        <f>'Monthly Data'!E45</f>
        <v>53136083.720884763</v>
      </c>
      <c r="E45" s="46">
        <f>'Monthly Data'!AL45</f>
        <v>0</v>
      </c>
      <c r="F45" s="46">
        <f>'Monthly Data'!AK45</f>
        <v>213</v>
      </c>
      <c r="G45" s="29">
        <f>'Monthly Data'!BG45</f>
        <v>44</v>
      </c>
      <c r="H45" s="29">
        <f>'Monthly Data'!W45</f>
        <v>6833.9</v>
      </c>
      <c r="I45" s="29">
        <f>'Monthly Data'!BF45</f>
        <v>0</v>
      </c>
      <c r="K45" s="29">
        <f>'Res PW'!$B$6</f>
        <v>-4.43077580563601</v>
      </c>
      <c r="L45" s="29">
        <f>E45*'Res PW'!$B$7</f>
        <v>0</v>
      </c>
      <c r="M45" s="29">
        <f>F45*'Res PW'!$B$8</f>
        <v>8.2522944747823193</v>
      </c>
      <c r="N45" s="29">
        <f>G45*'Res PW'!$B$9</f>
        <v>-1.9597655543406951</v>
      </c>
      <c r="O45" s="162">
        <f>H45*'Res PW'!$B$10</f>
        <v>28.388175827700405</v>
      </c>
      <c r="P45" s="29">
        <f>I45*'Res PW'!$B$11</f>
        <v>0</v>
      </c>
      <c r="Q45" s="44">
        <f>'Monthly Data'!F45</f>
        <v>59297</v>
      </c>
      <c r="R45" s="46">
        <f>'Monthly Data'!BH45</f>
        <v>31</v>
      </c>
      <c r="S45" s="157">
        <f t="shared" si="4"/>
        <v>55605631.131617159</v>
      </c>
      <c r="T45" s="44">
        <f t="shared" si="5"/>
        <v>2469547.4107323959</v>
      </c>
      <c r="U45" s="48">
        <f t="shared" si="6"/>
        <v>4.6475901831691778E-2</v>
      </c>
    </row>
    <row r="46" spans="1:21" x14ac:dyDescent="0.2">
      <c r="A46" s="45">
        <f>'Monthly Data'!A46</f>
        <v>41518</v>
      </c>
      <c r="B46" s="29">
        <f t="shared" si="0"/>
        <v>2013</v>
      </c>
      <c r="C46" s="29">
        <f t="shared" si="1"/>
        <v>9</v>
      </c>
      <c r="D46" s="157">
        <f>'Monthly Data'!E46</f>
        <v>45426909.720884763</v>
      </c>
      <c r="E46" s="46">
        <f>'Monthly Data'!AL46</f>
        <v>1.9000000000000004</v>
      </c>
      <c r="F46" s="46">
        <f>'Monthly Data'!AK46</f>
        <v>95.4</v>
      </c>
      <c r="G46" s="29">
        <f>'Monthly Data'!BG46</f>
        <v>45</v>
      </c>
      <c r="H46" s="29">
        <f>'Monthly Data'!W46</f>
        <v>6843.3</v>
      </c>
      <c r="I46" s="29">
        <f>'Monthly Data'!BF46</f>
        <v>1</v>
      </c>
      <c r="K46" s="29">
        <f>'Res PW'!$B$6</f>
        <v>-4.43077580563601</v>
      </c>
      <c r="L46" s="29">
        <f>E46*'Res PW'!$B$7</f>
        <v>1.5026985300130521E-2</v>
      </c>
      <c r="M46" s="29">
        <f>F46*'Res PW'!$B$8</f>
        <v>3.6960980887053205</v>
      </c>
      <c r="N46" s="29">
        <f>G46*'Res PW'!$B$9</f>
        <v>-2.0043056805757109</v>
      </c>
      <c r="O46" s="162">
        <f>H46*'Res PW'!$B$10</f>
        <v>28.427223641215441</v>
      </c>
      <c r="P46" s="29">
        <f>I46*'Res PW'!$B$11</f>
        <v>-1.1856007853709201</v>
      </c>
      <c r="Q46" s="44">
        <f>'Monthly Data'!F46</f>
        <v>59374</v>
      </c>
      <c r="R46" s="46">
        <f>'Monthly Data'!BH46</f>
        <v>30</v>
      </c>
      <c r="S46" s="157">
        <f t="shared" si="4"/>
        <v>43671357.822737329</v>
      </c>
      <c r="T46" s="44">
        <f t="shared" si="5"/>
        <v>-1755551.898147434</v>
      </c>
      <c r="U46" s="48">
        <f t="shared" si="6"/>
        <v>3.8645637771400704E-2</v>
      </c>
    </row>
    <row r="47" spans="1:21" x14ac:dyDescent="0.2">
      <c r="A47" s="45">
        <f>'Monthly Data'!A47</f>
        <v>41548</v>
      </c>
      <c r="B47" s="29">
        <f t="shared" si="0"/>
        <v>2013</v>
      </c>
      <c r="C47" s="29">
        <f t="shared" si="1"/>
        <v>10</v>
      </c>
      <c r="D47" s="157">
        <f>'Monthly Data'!E47</f>
        <v>42344925.720884763</v>
      </c>
      <c r="E47" s="46">
        <f>'Monthly Data'!AL47</f>
        <v>62.400000000000006</v>
      </c>
      <c r="F47" s="46">
        <f>'Monthly Data'!AK47</f>
        <v>26.6</v>
      </c>
      <c r="G47" s="29">
        <f>'Monthly Data'!BG47</f>
        <v>46</v>
      </c>
      <c r="H47" s="29">
        <f>'Monthly Data'!W47</f>
        <v>6850.3</v>
      </c>
      <c r="I47" s="29">
        <f>'Monthly Data'!BF47</f>
        <v>1</v>
      </c>
      <c r="K47" s="29">
        <f>'Res PW'!$B$6</f>
        <v>-4.43077580563601</v>
      </c>
      <c r="L47" s="29">
        <f>E47*'Res PW'!$B$7</f>
        <v>0.49351783301481283</v>
      </c>
      <c r="M47" s="29">
        <f>F47*'Res PW'!$B$8</f>
        <v>1.0305682301840831</v>
      </c>
      <c r="N47" s="29">
        <f>G47*'Res PW'!$B$9</f>
        <v>-2.0488458068107267</v>
      </c>
      <c r="O47" s="162">
        <f>H47*'Res PW'!$B$10</f>
        <v>28.456301800215996</v>
      </c>
      <c r="P47" s="29">
        <f>I47*'Res PW'!$B$11</f>
        <v>-1.1856007853709201</v>
      </c>
      <c r="Q47" s="44">
        <f>'Monthly Data'!F47</f>
        <v>59424</v>
      </c>
      <c r="R47" s="46">
        <f>'Monthly Data'!BH47</f>
        <v>31</v>
      </c>
      <c r="S47" s="157">
        <f t="shared" si="4"/>
        <v>41107748.171457157</v>
      </c>
      <c r="T47" s="44">
        <f t="shared" si="5"/>
        <v>-1237177.5494276062</v>
      </c>
      <c r="U47" s="48">
        <f t="shared" si="6"/>
        <v>2.9216665949125115E-2</v>
      </c>
    </row>
    <row r="48" spans="1:21" x14ac:dyDescent="0.2">
      <c r="A48" s="45">
        <f>'Monthly Data'!A48</f>
        <v>41579</v>
      </c>
      <c r="B48" s="29">
        <f t="shared" si="0"/>
        <v>2013</v>
      </c>
      <c r="C48" s="29">
        <f t="shared" si="1"/>
        <v>11</v>
      </c>
      <c r="D48" s="157">
        <f>'Monthly Data'!E48</f>
        <v>41292979.720884763</v>
      </c>
      <c r="E48" s="46">
        <f>'Monthly Data'!AL48</f>
        <v>249.59999999999997</v>
      </c>
      <c r="F48" s="46">
        <f>'Monthly Data'!AK48</f>
        <v>0</v>
      </c>
      <c r="G48" s="29">
        <f>'Monthly Data'!BG48</f>
        <v>47</v>
      </c>
      <c r="H48" s="29">
        <f>'Monthly Data'!W48</f>
        <v>6854</v>
      </c>
      <c r="I48" s="29">
        <f>'Monthly Data'!BF48</f>
        <v>1</v>
      </c>
      <c r="K48" s="29">
        <f>'Res PW'!$B$6</f>
        <v>-4.43077580563601</v>
      </c>
      <c r="L48" s="29">
        <f>E48*'Res PW'!$B$7</f>
        <v>1.9740713320592509</v>
      </c>
      <c r="M48" s="29">
        <f>F48*'Res PW'!$B$8</f>
        <v>0</v>
      </c>
      <c r="N48" s="29">
        <f>G48*'Res PW'!$B$9</f>
        <v>-2.0933859330457425</v>
      </c>
      <c r="O48" s="162">
        <f>H48*'Res PW'!$B$10</f>
        <v>28.471671684259146</v>
      </c>
      <c r="P48" s="29">
        <f>I48*'Res PW'!$B$11</f>
        <v>-1.1856007853709201</v>
      </c>
      <c r="Q48" s="44">
        <f>'Monthly Data'!F48</f>
        <v>59441</v>
      </c>
      <c r="R48" s="46">
        <f>'Monthly Data'!BH48</f>
        <v>30</v>
      </c>
      <c r="S48" s="157">
        <f t="shared" si="4"/>
        <v>40543482.493223004</v>
      </c>
      <c r="T48" s="44">
        <f t="shared" si="5"/>
        <v>-749497.22766175866</v>
      </c>
      <c r="U48" s="48">
        <f t="shared" si="6"/>
        <v>1.8150717936266662E-2</v>
      </c>
    </row>
    <row r="49" spans="1:21" x14ac:dyDescent="0.2">
      <c r="A49" s="45">
        <f>'Monthly Data'!A49</f>
        <v>41609</v>
      </c>
      <c r="B49" s="29">
        <f t="shared" si="0"/>
        <v>2013</v>
      </c>
      <c r="C49" s="29">
        <f t="shared" si="1"/>
        <v>12</v>
      </c>
      <c r="D49" s="157">
        <f>'Monthly Data'!E49</f>
        <v>46594417.720884763</v>
      </c>
      <c r="E49" s="46">
        <f>'Monthly Data'!AL49</f>
        <v>438.00000000000006</v>
      </c>
      <c r="F49" s="46">
        <f>'Monthly Data'!AK49</f>
        <v>0</v>
      </c>
      <c r="G49" s="29">
        <f>'Monthly Data'!BG49</f>
        <v>48</v>
      </c>
      <c r="H49" s="29">
        <f>'Monthly Data'!W49</f>
        <v>6850.4</v>
      </c>
      <c r="I49" s="29">
        <f>'Monthly Data'!BF49</f>
        <v>0</v>
      </c>
      <c r="K49" s="29">
        <f>'Res PW'!$B$6</f>
        <v>-4.43077580563601</v>
      </c>
      <c r="L49" s="29">
        <f>E49*'Res PW'!$B$7</f>
        <v>3.4641155586616672</v>
      </c>
      <c r="M49" s="29">
        <f>F49*'Res PW'!$B$8</f>
        <v>0</v>
      </c>
      <c r="N49" s="29">
        <f>G49*'Res PW'!$B$9</f>
        <v>-2.1379260592807583</v>
      </c>
      <c r="O49" s="162">
        <f>H49*'Res PW'!$B$10</f>
        <v>28.456717202487429</v>
      </c>
      <c r="P49" s="29">
        <f>I49*'Res PW'!$B$11</f>
        <v>0</v>
      </c>
      <c r="Q49" s="44">
        <f>'Monthly Data'!F49</f>
        <v>59649</v>
      </c>
      <c r="R49" s="46">
        <f>'Monthly Data'!BH49</f>
        <v>31</v>
      </c>
      <c r="S49" s="157">
        <f t="shared" si="4"/>
        <v>46879106.930710226</v>
      </c>
      <c r="T49" s="44">
        <f t="shared" si="5"/>
        <v>284689.20982546359</v>
      </c>
      <c r="U49" s="48">
        <f t="shared" si="6"/>
        <v>6.1099424298172713E-3</v>
      </c>
    </row>
    <row r="50" spans="1:21" x14ac:dyDescent="0.2">
      <c r="A50" s="45">
        <f>'Monthly Data'!A50</f>
        <v>41640</v>
      </c>
      <c r="B50" s="29">
        <f t="shared" si="0"/>
        <v>2014</v>
      </c>
      <c r="C50" s="29">
        <f t="shared" si="1"/>
        <v>1</v>
      </c>
      <c r="D50" s="157">
        <f>'Monthly Data'!E50</f>
        <v>51200778.571841165</v>
      </c>
      <c r="E50" s="46">
        <f>'Monthly Data'!AL50</f>
        <v>586.09999999999991</v>
      </c>
      <c r="F50" s="46">
        <f>'Monthly Data'!AK50</f>
        <v>0</v>
      </c>
      <c r="G50" s="29">
        <f>'Monthly Data'!BG50</f>
        <v>49</v>
      </c>
      <c r="H50" s="29">
        <f>'Monthly Data'!W50</f>
        <v>6848.3</v>
      </c>
      <c r="I50" s="29">
        <f>'Monthly Data'!BF50</f>
        <v>0</v>
      </c>
      <c r="K50" s="29">
        <f>'Res PW'!$B$6</f>
        <v>-4.43077580563601</v>
      </c>
      <c r="L50" s="29">
        <f>E50*'Res PW'!$B$7</f>
        <v>4.6354295181086815</v>
      </c>
      <c r="M50" s="29">
        <f>F50*'Res PW'!$B$8</f>
        <v>0</v>
      </c>
      <c r="N50" s="29">
        <f>G50*'Res PW'!$B$9</f>
        <v>-2.1824661855157741</v>
      </c>
      <c r="O50" s="162">
        <f>H50*'Res PW'!$B$10</f>
        <v>28.447993754787266</v>
      </c>
      <c r="P50" s="29">
        <f>I50*'Res PW'!$B$11</f>
        <v>0</v>
      </c>
      <c r="Q50" s="44">
        <f>'Monthly Data'!F50</f>
        <v>59671</v>
      </c>
      <c r="R50" s="46">
        <f>'Monthly Data'!BH50</f>
        <v>31</v>
      </c>
      <c r="S50" s="157">
        <f t="shared" si="4"/>
        <v>48964567.805151634</v>
      </c>
      <c r="T50" s="44">
        <f t="shared" si="5"/>
        <v>-2236210.7666895315</v>
      </c>
      <c r="U50" s="48">
        <f t="shared" si="6"/>
        <v>4.3675327388856891E-2</v>
      </c>
    </row>
    <row r="51" spans="1:21" x14ac:dyDescent="0.2">
      <c r="A51" s="45">
        <f>'Monthly Data'!A51</f>
        <v>41671</v>
      </c>
      <c r="B51" s="29">
        <f t="shared" si="0"/>
        <v>2014</v>
      </c>
      <c r="C51" s="29">
        <f t="shared" si="1"/>
        <v>2</v>
      </c>
      <c r="D51" s="157">
        <f>'Monthly Data'!E51</f>
        <v>43486614.571841165</v>
      </c>
      <c r="E51" s="46">
        <f>'Monthly Data'!AL51</f>
        <v>528.60000000000014</v>
      </c>
      <c r="F51" s="46">
        <f>'Monthly Data'!AK51</f>
        <v>0</v>
      </c>
      <c r="G51" s="29">
        <f>'Monthly Data'!BG51</f>
        <v>50</v>
      </c>
      <c r="H51" s="29">
        <f>'Monthly Data'!W51</f>
        <v>6850</v>
      </c>
      <c r="I51" s="29">
        <f>'Monthly Data'!BF51</f>
        <v>0</v>
      </c>
      <c r="K51" s="29">
        <f>'Res PW'!$B$6</f>
        <v>-4.43077580563601</v>
      </c>
      <c r="L51" s="29">
        <f>E51*'Res PW'!$B$7</f>
        <v>4.1806654892889439</v>
      </c>
      <c r="M51" s="29">
        <f>F51*'Res PW'!$B$8</f>
        <v>0</v>
      </c>
      <c r="N51" s="29">
        <f>G51*'Res PW'!$B$9</f>
        <v>-2.2270063117507899</v>
      </c>
      <c r="O51" s="162">
        <f>H51*'Res PW'!$B$10</f>
        <v>28.455055593401685</v>
      </c>
      <c r="P51" s="29">
        <f>I51*'Res PW'!$B$11</f>
        <v>0</v>
      </c>
      <c r="Q51" s="44">
        <f>'Monthly Data'!F51</f>
        <v>59674</v>
      </c>
      <c r="R51" s="46">
        <f>'Monthly Data'!BH51</f>
        <v>28</v>
      </c>
      <c r="S51" s="157">
        <f t="shared" si="4"/>
        <v>43405810.834835142</v>
      </c>
      <c r="T51" s="44">
        <f t="shared" si="5"/>
        <v>-80803.737006023526</v>
      </c>
      <c r="U51" s="48">
        <f t="shared" si="6"/>
        <v>1.858128939251718E-3</v>
      </c>
    </row>
    <row r="52" spans="1:21" x14ac:dyDescent="0.2">
      <c r="A52" s="45">
        <f>'Monthly Data'!A52</f>
        <v>41699</v>
      </c>
      <c r="B52" s="29">
        <f t="shared" si="0"/>
        <v>2014</v>
      </c>
      <c r="C52" s="29">
        <f t="shared" si="1"/>
        <v>3</v>
      </c>
      <c r="D52" s="157">
        <f>'Monthly Data'!E52</f>
        <v>44184194.571841165</v>
      </c>
      <c r="E52" s="46">
        <f>'Monthly Data'!AL52</f>
        <v>464.4</v>
      </c>
      <c r="F52" s="46">
        <f>'Monthly Data'!AK52</f>
        <v>0</v>
      </c>
      <c r="G52" s="29">
        <f>'Monthly Data'!BG52</f>
        <v>51</v>
      </c>
      <c r="H52" s="29">
        <f>'Monthly Data'!W52</f>
        <v>6856.4</v>
      </c>
      <c r="I52" s="29">
        <f>'Monthly Data'!BF52</f>
        <v>1</v>
      </c>
      <c r="K52" s="29">
        <f>'Res PW'!$B$6</f>
        <v>-4.43077580563601</v>
      </c>
      <c r="L52" s="29">
        <f>E52*'Res PW'!$B$7</f>
        <v>3.6729115649371642</v>
      </c>
      <c r="M52" s="29">
        <f>F52*'Res PW'!$B$8</f>
        <v>0</v>
      </c>
      <c r="N52" s="29">
        <f>G52*'Res PW'!$B$9</f>
        <v>-2.2715464379858057</v>
      </c>
      <c r="O52" s="162">
        <f>H52*'Res PW'!$B$10</f>
        <v>28.48164133877362</v>
      </c>
      <c r="P52" s="29">
        <f>I52*'Res PW'!$B$11</f>
        <v>-1.1856007853709201</v>
      </c>
      <c r="Q52" s="44">
        <f>'Monthly Data'!F52</f>
        <v>59687</v>
      </c>
      <c r="R52" s="46">
        <f>'Monthly Data'!BH52</f>
        <v>31</v>
      </c>
      <c r="S52" s="157">
        <f t="shared" si="4"/>
        <v>44900472.457301177</v>
      </c>
      <c r="T52" s="44">
        <f t="shared" si="5"/>
        <v>716277.88546001166</v>
      </c>
      <c r="U52" s="48">
        <f t="shared" si="6"/>
        <v>1.6211178961186713E-2</v>
      </c>
    </row>
    <row r="53" spans="1:21" x14ac:dyDescent="0.2">
      <c r="A53" s="45">
        <f>'Monthly Data'!A53</f>
        <v>41730</v>
      </c>
      <c r="B53" s="29">
        <f t="shared" si="0"/>
        <v>2014</v>
      </c>
      <c r="C53" s="29">
        <f t="shared" si="1"/>
        <v>4</v>
      </c>
      <c r="D53" s="157">
        <f>'Monthly Data'!E53</f>
        <v>38731453.571841165</v>
      </c>
      <c r="E53" s="46">
        <f>'Monthly Data'!AL53</f>
        <v>185.89999999999995</v>
      </c>
      <c r="F53" s="46">
        <f>'Monthly Data'!AK53</f>
        <v>0</v>
      </c>
      <c r="G53" s="29">
        <f>'Monthly Data'!BG53</f>
        <v>52</v>
      </c>
      <c r="H53" s="29">
        <f>'Monthly Data'!W53</f>
        <v>6869.6</v>
      </c>
      <c r="I53" s="29">
        <f>'Monthly Data'!BF53</f>
        <v>1</v>
      </c>
      <c r="K53" s="29">
        <f>'Res PW'!$B$6</f>
        <v>-4.43077580563601</v>
      </c>
      <c r="L53" s="29">
        <f>E53*'Res PW'!$B$7</f>
        <v>1.4702718775232959</v>
      </c>
      <c r="M53" s="29">
        <f>F53*'Res PW'!$B$8</f>
        <v>0</v>
      </c>
      <c r="N53" s="29">
        <f>G53*'Res PW'!$B$9</f>
        <v>-2.3160865642208215</v>
      </c>
      <c r="O53" s="162">
        <f>H53*'Res PW'!$B$10</f>
        <v>28.536474438603246</v>
      </c>
      <c r="P53" s="29">
        <f>I53*'Res PW'!$B$11</f>
        <v>-1.1856007853709201</v>
      </c>
      <c r="Q53" s="44">
        <f>'Monthly Data'!F53</f>
        <v>59679</v>
      </c>
      <c r="R53" s="46">
        <f>'Monthly Data'!BH53</f>
        <v>30</v>
      </c>
      <c r="S53" s="157">
        <f t="shared" si="4"/>
        <v>39521134.34277837</v>
      </c>
      <c r="T53" s="44">
        <f t="shared" si="5"/>
        <v>789680.77093720436</v>
      </c>
      <c r="U53" s="48">
        <f t="shared" si="6"/>
        <v>2.038861695372373E-2</v>
      </c>
    </row>
    <row r="54" spans="1:21" x14ac:dyDescent="0.2">
      <c r="A54" s="45">
        <f>'Monthly Data'!A54</f>
        <v>41760</v>
      </c>
      <c r="B54" s="29">
        <f t="shared" si="0"/>
        <v>2014</v>
      </c>
      <c r="C54" s="29">
        <f t="shared" si="1"/>
        <v>5</v>
      </c>
      <c r="D54" s="157">
        <f>'Monthly Data'!E54</f>
        <v>40675001.571841165</v>
      </c>
      <c r="E54" s="46">
        <f>'Monthly Data'!AL54</f>
        <v>33.899999999999991</v>
      </c>
      <c r="F54" s="46">
        <f>'Monthly Data'!AK54</f>
        <v>35.799999999999997</v>
      </c>
      <c r="G54" s="29">
        <f>'Monthly Data'!BG54</f>
        <v>53</v>
      </c>
      <c r="H54" s="29">
        <f>'Monthly Data'!W54</f>
        <v>6870.6</v>
      </c>
      <c r="I54" s="29">
        <f>'Monthly Data'!BF54</f>
        <v>1</v>
      </c>
      <c r="K54" s="29">
        <f>'Res PW'!$B$6</f>
        <v>-4.43077580563601</v>
      </c>
      <c r="L54" s="29">
        <f>E54*'Res PW'!$B$7</f>
        <v>0.26811305351285497</v>
      </c>
      <c r="M54" s="29">
        <f>F54*'Res PW'!$B$8</f>
        <v>1.3870053624282017</v>
      </c>
      <c r="N54" s="29">
        <f>G54*'Res PW'!$B$9</f>
        <v>-2.3606266904558373</v>
      </c>
      <c r="O54" s="162">
        <f>H54*'Res PW'!$B$10</f>
        <v>28.54062846131761</v>
      </c>
      <c r="P54" s="29">
        <f>I54*'Res PW'!$B$11</f>
        <v>-1.1856007853709201</v>
      </c>
      <c r="Q54" s="44">
        <f>'Monthly Data'!F54</f>
        <v>59689</v>
      </c>
      <c r="R54" s="46">
        <f>'Monthly Data'!BH54</f>
        <v>31</v>
      </c>
      <c r="S54" s="157">
        <f t="shared" si="4"/>
        <v>41112652.181173302</v>
      </c>
      <c r="T54" s="44">
        <f t="shared" si="5"/>
        <v>437650.60933213681</v>
      </c>
      <c r="U54" s="48">
        <f t="shared" si="6"/>
        <v>1.0759694958072658E-2</v>
      </c>
    </row>
    <row r="55" spans="1:21" x14ac:dyDescent="0.2">
      <c r="A55" s="45">
        <f>'Monthly Data'!A55</f>
        <v>41791</v>
      </c>
      <c r="B55" s="29">
        <f t="shared" si="0"/>
        <v>2014</v>
      </c>
      <c r="C55" s="29">
        <f t="shared" si="1"/>
        <v>6</v>
      </c>
      <c r="D55" s="157">
        <f>'Monthly Data'!E55</f>
        <v>45459103.571841165</v>
      </c>
      <c r="E55" s="46">
        <f>'Monthly Data'!AL55</f>
        <v>0</v>
      </c>
      <c r="F55" s="46">
        <f>'Monthly Data'!AK55</f>
        <v>137.30000000000001</v>
      </c>
      <c r="G55" s="29">
        <f>'Monthly Data'!BG55</f>
        <v>54</v>
      </c>
      <c r="H55" s="29">
        <f>'Monthly Data'!W55</f>
        <v>6865.4</v>
      </c>
      <c r="I55" s="29">
        <f>'Monthly Data'!BF55</f>
        <v>0</v>
      </c>
      <c r="K55" s="29">
        <f>'Res PW'!$B$6</f>
        <v>-4.43077580563601</v>
      </c>
      <c r="L55" s="29">
        <f>E55*'Res PW'!$B$7</f>
        <v>0</v>
      </c>
      <c r="M55" s="29">
        <f>F55*'Res PW'!$B$8</f>
        <v>5.3194367670779927</v>
      </c>
      <c r="N55" s="29">
        <f>G55*'Res PW'!$B$9</f>
        <v>-2.4051668166908531</v>
      </c>
      <c r="O55" s="162">
        <f>H55*'Res PW'!$B$10</f>
        <v>28.51902754320291</v>
      </c>
      <c r="P55" s="29">
        <f>I55*'Res PW'!$B$11</f>
        <v>0</v>
      </c>
      <c r="Q55" s="44">
        <f>'Monthly Data'!F55</f>
        <v>59798</v>
      </c>
      <c r="R55" s="46">
        <f>'Monthly Data'!BH55</f>
        <v>30</v>
      </c>
      <c r="S55" s="157">
        <f t="shared" si="4"/>
        <v>48440903.75688827</v>
      </c>
      <c r="T55" s="44">
        <f t="shared" si="5"/>
        <v>2981800.185047105</v>
      </c>
      <c r="U55" s="48">
        <f t="shared" si="6"/>
        <v>6.5593026495448278E-2</v>
      </c>
    </row>
    <row r="56" spans="1:21" x14ac:dyDescent="0.2">
      <c r="A56" s="45">
        <f>'Monthly Data'!A56</f>
        <v>41821</v>
      </c>
      <c r="B56" s="29">
        <f t="shared" si="0"/>
        <v>2014</v>
      </c>
      <c r="C56" s="29">
        <f t="shared" si="1"/>
        <v>7</v>
      </c>
      <c r="D56" s="157">
        <f>'Monthly Data'!E56</f>
        <v>51897622.571841165</v>
      </c>
      <c r="E56" s="46">
        <f>'Monthly Data'!AL56</f>
        <v>0</v>
      </c>
      <c r="F56" s="46">
        <f>'Monthly Data'!AK56</f>
        <v>180.6</v>
      </c>
      <c r="G56" s="29">
        <f>'Monthly Data'!BG56</f>
        <v>55</v>
      </c>
      <c r="H56" s="29">
        <f>'Monthly Data'!W56</f>
        <v>6864.4</v>
      </c>
      <c r="I56" s="29">
        <f>'Monthly Data'!BF56</f>
        <v>0</v>
      </c>
      <c r="K56" s="29">
        <f>'Res PW'!$B$6</f>
        <v>-4.43077580563601</v>
      </c>
      <c r="L56" s="29">
        <f>E56*'Res PW'!$B$7</f>
        <v>0</v>
      </c>
      <c r="M56" s="29">
        <f>F56*'Res PW'!$B$8</f>
        <v>6.9970158786182477</v>
      </c>
      <c r="N56" s="29">
        <f>G56*'Res PW'!$B$9</f>
        <v>-2.4497069429258689</v>
      </c>
      <c r="O56" s="162">
        <f>H56*'Res PW'!$B$10</f>
        <v>28.514873520488543</v>
      </c>
      <c r="P56" s="29">
        <f>I56*'Res PW'!$B$11</f>
        <v>0</v>
      </c>
      <c r="Q56" s="44">
        <f>'Monthly Data'!F56</f>
        <v>59907</v>
      </c>
      <c r="R56" s="46">
        <f>'Monthly Data'!BH56</f>
        <v>31</v>
      </c>
      <c r="S56" s="157">
        <f t="shared" si="4"/>
        <v>53171872.024640009</v>
      </c>
      <c r="T56" s="44">
        <f t="shared" si="5"/>
        <v>1274249.4527988434</v>
      </c>
      <c r="U56" s="48">
        <f t="shared" si="6"/>
        <v>2.455313730479498E-2</v>
      </c>
    </row>
    <row r="57" spans="1:21" x14ac:dyDescent="0.2">
      <c r="A57" s="45">
        <f>'Monthly Data'!A57</f>
        <v>41852</v>
      </c>
      <c r="B57" s="29">
        <f t="shared" si="0"/>
        <v>2014</v>
      </c>
      <c r="C57" s="29">
        <f t="shared" si="1"/>
        <v>8</v>
      </c>
      <c r="D57" s="157">
        <f>'Monthly Data'!E57</f>
        <v>50248064.571841165</v>
      </c>
      <c r="E57" s="46">
        <f>'Monthly Data'!AL57</f>
        <v>0</v>
      </c>
      <c r="F57" s="46">
        <f>'Monthly Data'!AK57</f>
        <v>188.19999999999996</v>
      </c>
      <c r="G57" s="29">
        <f>'Monthly Data'!BG57</f>
        <v>56</v>
      </c>
      <c r="H57" s="29">
        <f>'Monthly Data'!W57</f>
        <v>6869.9</v>
      </c>
      <c r="I57" s="29">
        <f>'Monthly Data'!BF57</f>
        <v>0</v>
      </c>
      <c r="K57" s="29">
        <f>'Res PW'!$B$6</f>
        <v>-4.43077580563601</v>
      </c>
      <c r="L57" s="29">
        <f>E57*'Res PW'!$B$7</f>
        <v>0</v>
      </c>
      <c r="M57" s="29">
        <f>F57*'Res PW'!$B$8</f>
        <v>7.2914639443851268</v>
      </c>
      <c r="N57" s="29">
        <f>G57*'Res PW'!$B$9</f>
        <v>-2.4942470691608847</v>
      </c>
      <c r="O57" s="162">
        <f>H57*'Res PW'!$B$10</f>
        <v>28.537720645417551</v>
      </c>
      <c r="P57" s="29">
        <f>I57*'Res PW'!$B$11</f>
        <v>0</v>
      </c>
      <c r="Q57" s="44">
        <f>'Monthly Data'!F57</f>
        <v>59924</v>
      </c>
      <c r="R57" s="46">
        <f>'Monthly Data'!BH57</f>
        <v>31</v>
      </c>
      <c r="S57" s="157">
        <f t="shared" si="4"/>
        <v>53693642.584910206</v>
      </c>
      <c r="T57" s="44">
        <f t="shared" si="5"/>
        <v>3445578.0130690411</v>
      </c>
      <c r="U57" s="48">
        <f t="shared" si="6"/>
        <v>6.8571357771258931E-2</v>
      </c>
    </row>
    <row r="58" spans="1:21" x14ac:dyDescent="0.2">
      <c r="A58" s="45">
        <f>'Monthly Data'!A58</f>
        <v>41883</v>
      </c>
      <c r="B58" s="29">
        <f t="shared" si="0"/>
        <v>2014</v>
      </c>
      <c r="C58" s="29">
        <f t="shared" si="1"/>
        <v>9</v>
      </c>
      <c r="D58" s="157">
        <f>'Monthly Data'!E58</f>
        <v>43927568.571841165</v>
      </c>
      <c r="E58" s="46">
        <f>'Monthly Data'!AL58</f>
        <v>0.59999999999999964</v>
      </c>
      <c r="F58" s="46">
        <f>'Monthly Data'!AK58</f>
        <v>108.9</v>
      </c>
      <c r="G58" s="29">
        <f>'Monthly Data'!BG58</f>
        <v>57</v>
      </c>
      <c r="H58" s="29">
        <f>'Monthly Data'!W58</f>
        <v>6884.5</v>
      </c>
      <c r="I58" s="29">
        <f>'Monthly Data'!BF58</f>
        <v>1</v>
      </c>
      <c r="K58" s="29">
        <f>'Res PW'!$B$6</f>
        <v>-4.43077580563601</v>
      </c>
      <c r="L58" s="29">
        <f>E58*'Res PW'!$B$7</f>
        <v>4.7453637789885818E-3</v>
      </c>
      <c r="M58" s="29">
        <f>F58*'Res PW'!$B$8</f>
        <v>4.2191308371070164</v>
      </c>
      <c r="N58" s="29">
        <f>G58*'Res PW'!$B$9</f>
        <v>-2.5387871953959005</v>
      </c>
      <c r="O58" s="162">
        <f>H58*'Res PW'!$B$10</f>
        <v>28.598369377047284</v>
      </c>
      <c r="P58" s="29">
        <f>I58*'Res PW'!$B$11</f>
        <v>-1.1856007853709201</v>
      </c>
      <c r="Q58" s="44">
        <f>'Monthly Data'!F58</f>
        <v>59924</v>
      </c>
      <c r="R58" s="46">
        <f>'Monthly Data'!BH58</f>
        <v>30</v>
      </c>
      <c r="S58" s="157">
        <f t="shared" si="4"/>
        <v>44344506.27827014</v>
      </c>
      <c r="T58" s="44">
        <f t="shared" si="5"/>
        <v>416937.70642897487</v>
      </c>
      <c r="U58" s="48">
        <f t="shared" si="6"/>
        <v>9.4914815452873461E-3</v>
      </c>
    </row>
    <row r="59" spans="1:21" x14ac:dyDescent="0.2">
      <c r="A59" s="45">
        <f>'Monthly Data'!A59</f>
        <v>41913</v>
      </c>
      <c r="B59" s="29">
        <f t="shared" si="0"/>
        <v>2014</v>
      </c>
      <c r="C59" s="29">
        <f t="shared" si="1"/>
        <v>10</v>
      </c>
      <c r="D59" s="157">
        <f>'Monthly Data'!E59</f>
        <v>41698922.571841165</v>
      </c>
      <c r="E59" s="46">
        <f>'Monthly Data'!AL59</f>
        <v>50.6</v>
      </c>
      <c r="F59" s="46">
        <f>'Monthly Data'!AK59</f>
        <v>19.899999999999999</v>
      </c>
      <c r="G59" s="29">
        <f>'Monthly Data'!BG59</f>
        <v>58</v>
      </c>
      <c r="H59" s="29">
        <f>'Monthly Data'!W59</f>
        <v>6901.5</v>
      </c>
      <c r="I59" s="29">
        <f>'Monthly Data'!BF59</f>
        <v>1</v>
      </c>
      <c r="K59" s="29">
        <f>'Res PW'!$B$6</f>
        <v>-4.43077580563601</v>
      </c>
      <c r="L59" s="29">
        <f>E59*'Res PW'!$B$7</f>
        <v>0.4001923453613706</v>
      </c>
      <c r="M59" s="29">
        <f>F59*'Res PW'!$B$8</f>
        <v>0.77098901431064848</v>
      </c>
      <c r="N59" s="29">
        <f>G59*'Res PW'!$B$9</f>
        <v>-2.5833273216309163</v>
      </c>
      <c r="O59" s="162">
        <f>H59*'Res PW'!$B$10</f>
        <v>28.668987763191495</v>
      </c>
      <c r="P59" s="29">
        <f>I59*'Res PW'!$B$11</f>
        <v>-1.1856007853709201</v>
      </c>
      <c r="Q59" s="44">
        <f>'Monthly Data'!F59</f>
        <v>59943</v>
      </c>
      <c r="R59" s="46">
        <f>'Monthly Data'!BH59</f>
        <v>31</v>
      </c>
      <c r="S59" s="157">
        <f t="shared" si="4"/>
        <v>40213026.588993274</v>
      </c>
      <c r="T59" s="44">
        <f t="shared" si="5"/>
        <v>-1485895.9828478917</v>
      </c>
      <c r="U59" s="48">
        <f t="shared" si="6"/>
        <v>3.5633917885717778E-2</v>
      </c>
    </row>
    <row r="60" spans="1:21" x14ac:dyDescent="0.2">
      <c r="A60" s="45">
        <f>'Monthly Data'!A60</f>
        <v>41944</v>
      </c>
      <c r="B60" s="29">
        <f t="shared" si="0"/>
        <v>2014</v>
      </c>
      <c r="C60" s="29">
        <f t="shared" si="1"/>
        <v>11</v>
      </c>
      <c r="D60" s="157">
        <f>'Monthly Data'!E60</f>
        <v>40599034.571841165</v>
      </c>
      <c r="E60" s="46">
        <f>'Monthly Data'!AL60</f>
        <v>261.60000000000002</v>
      </c>
      <c r="F60" s="46">
        <f>'Monthly Data'!AK60</f>
        <v>0</v>
      </c>
      <c r="G60" s="29">
        <f>'Monthly Data'!BG60</f>
        <v>59</v>
      </c>
      <c r="H60" s="29">
        <f>'Monthly Data'!W60</f>
        <v>6907.5</v>
      </c>
      <c r="I60" s="29">
        <f>'Monthly Data'!BF60</f>
        <v>1</v>
      </c>
      <c r="K60" s="29">
        <f>'Res PW'!$B$6</f>
        <v>-4.43077580563601</v>
      </c>
      <c r="L60" s="29">
        <f>E60*'Res PW'!$B$7</f>
        <v>2.0689786076390231</v>
      </c>
      <c r="M60" s="29">
        <f>F60*'Res PW'!$B$8</f>
        <v>0</v>
      </c>
      <c r="N60" s="29">
        <f>G60*'Res PW'!$B$9</f>
        <v>-2.6278674478659321</v>
      </c>
      <c r="O60" s="162">
        <f>H60*'Res PW'!$B$10</f>
        <v>28.693911899477687</v>
      </c>
      <c r="P60" s="29">
        <f>I60*'Res PW'!$B$11</f>
        <v>-1.1856007853709201</v>
      </c>
      <c r="Q60" s="44">
        <f>'Monthly Data'!F60</f>
        <v>59983</v>
      </c>
      <c r="R60" s="46">
        <f>'Monthly Data'!BH60</f>
        <v>30</v>
      </c>
      <c r="S60" s="157">
        <f t="shared" si="4"/>
        <v>40522079.133140124</v>
      </c>
      <c r="T60" s="44">
        <f t="shared" si="5"/>
        <v>-76955.438701041043</v>
      </c>
      <c r="U60" s="48">
        <f t="shared" si="6"/>
        <v>1.8954992283096331E-3</v>
      </c>
    </row>
    <row r="61" spans="1:21" x14ac:dyDescent="0.2">
      <c r="A61" s="45">
        <f>'Monthly Data'!A61</f>
        <v>41974</v>
      </c>
      <c r="B61" s="29">
        <f t="shared" si="0"/>
        <v>2014</v>
      </c>
      <c r="C61" s="29">
        <f t="shared" si="1"/>
        <v>12</v>
      </c>
      <c r="D61" s="157">
        <f>'Monthly Data'!E61</f>
        <v>45189588.571841165</v>
      </c>
      <c r="E61" s="46">
        <f>'Monthly Data'!AL61</f>
        <v>333.1</v>
      </c>
      <c r="F61" s="46">
        <f>'Monthly Data'!AK61</f>
        <v>0</v>
      </c>
      <c r="G61" s="29">
        <f>'Monthly Data'!BG61</f>
        <v>60</v>
      </c>
      <c r="H61" s="29">
        <f>'Monthly Data'!W61</f>
        <v>6903.1</v>
      </c>
      <c r="I61" s="29">
        <f>'Monthly Data'!BF61</f>
        <v>0</v>
      </c>
      <c r="K61" s="29">
        <f>'Res PW'!$B$6</f>
        <v>-4.43077580563601</v>
      </c>
      <c r="L61" s="29">
        <f>E61*'Res PW'!$B$7</f>
        <v>2.6344677913018293</v>
      </c>
      <c r="M61" s="29">
        <f>F61*'Res PW'!$B$8</f>
        <v>0</v>
      </c>
      <c r="N61" s="29">
        <f>G61*'Res PW'!$B$9</f>
        <v>-2.6724075741009479</v>
      </c>
      <c r="O61" s="162">
        <f>H61*'Res PW'!$B$10</f>
        <v>28.675634199534478</v>
      </c>
      <c r="P61" s="29">
        <f>I61*'Res PW'!$B$11</f>
        <v>0</v>
      </c>
      <c r="Q61" s="44">
        <f>'Monthly Data'!F61</f>
        <v>60014</v>
      </c>
      <c r="R61" s="46">
        <f>'Monthly Data'!BH61</f>
        <v>31</v>
      </c>
      <c r="S61" s="157">
        <f t="shared" si="4"/>
        <v>45035374.419322006</v>
      </c>
      <c r="T61" s="44">
        <f t="shared" si="5"/>
        <v>-154214.15251915902</v>
      </c>
      <c r="U61" s="48">
        <f t="shared" si="6"/>
        <v>3.4126035972643033E-3</v>
      </c>
    </row>
    <row r="62" spans="1:21" x14ac:dyDescent="0.2">
      <c r="A62" s="45">
        <f>'Monthly Data'!A62</f>
        <v>42005</v>
      </c>
      <c r="B62" s="29">
        <f t="shared" si="0"/>
        <v>2015</v>
      </c>
      <c r="C62" s="29">
        <f t="shared" si="1"/>
        <v>1</v>
      </c>
      <c r="D62" s="157">
        <f>'Monthly Data'!E62</f>
        <v>49884340.404138029</v>
      </c>
      <c r="E62" s="46">
        <f>'Monthly Data'!AL62</f>
        <v>553.59999999999991</v>
      </c>
      <c r="F62" s="46">
        <f>'Monthly Data'!AK62</f>
        <v>0</v>
      </c>
      <c r="G62" s="29">
        <f>'Monthly Data'!BG62</f>
        <v>61</v>
      </c>
      <c r="H62" s="29">
        <f>'Monthly Data'!W62</f>
        <v>6885.7</v>
      </c>
      <c r="I62" s="29">
        <f>'Monthly Data'!BF62</f>
        <v>0</v>
      </c>
      <c r="K62" s="29">
        <f>'Res PW'!$B$6</f>
        <v>-4.43077580563601</v>
      </c>
      <c r="L62" s="29">
        <f>E62*'Res PW'!$B$7</f>
        <v>4.3783889800801328</v>
      </c>
      <c r="M62" s="29">
        <f>F62*'Res PW'!$B$8</f>
        <v>0</v>
      </c>
      <c r="N62" s="29">
        <f>G62*'Res PW'!$B$9</f>
        <v>-2.7169477003359637</v>
      </c>
      <c r="O62" s="162">
        <f>H62*'Res PW'!$B$10</f>
        <v>28.603354204304523</v>
      </c>
      <c r="P62" s="29">
        <f>I62*'Res PW'!$B$11</f>
        <v>0</v>
      </c>
      <c r="Q62" s="44">
        <f>'Monthly Data'!F62</f>
        <v>60019</v>
      </c>
      <c r="R62" s="46">
        <f>'Monthly Data'!BH62</f>
        <v>31</v>
      </c>
      <c r="S62" s="157">
        <f t="shared" si="4"/>
        <v>48066492.83943817</v>
      </c>
      <c r="T62" s="44">
        <f t="shared" si="5"/>
        <v>-1817847.5646998584</v>
      </c>
      <c r="U62" s="48">
        <f t="shared" si="6"/>
        <v>3.6441246891761314E-2</v>
      </c>
    </row>
    <row r="63" spans="1:21" x14ac:dyDescent="0.2">
      <c r="A63" s="45">
        <f>'Monthly Data'!A63</f>
        <v>42036</v>
      </c>
      <c r="B63" s="29">
        <f t="shared" si="0"/>
        <v>2015</v>
      </c>
      <c r="C63" s="29">
        <f t="shared" si="1"/>
        <v>2</v>
      </c>
      <c r="D63" s="157">
        <f>'Monthly Data'!E63</f>
        <v>42980985.404138029</v>
      </c>
      <c r="E63" s="46">
        <f>'Monthly Data'!AL63</f>
        <v>647.9</v>
      </c>
      <c r="F63" s="46">
        <f>'Monthly Data'!AK63</f>
        <v>0</v>
      </c>
      <c r="G63" s="29">
        <f>'Monthly Data'!BG63</f>
        <v>62</v>
      </c>
      <c r="H63" s="29">
        <f>'Monthly Data'!W63</f>
        <v>6885.3</v>
      </c>
      <c r="I63" s="29">
        <f>'Monthly Data'!BF63</f>
        <v>0</v>
      </c>
      <c r="K63" s="29">
        <f>'Res PW'!$B$6</f>
        <v>-4.43077580563601</v>
      </c>
      <c r="L63" s="29">
        <f>E63*'Res PW'!$B$7</f>
        <v>5.1242019873445059</v>
      </c>
      <c r="M63" s="29">
        <f>F63*'Res PW'!$B$8</f>
        <v>0</v>
      </c>
      <c r="N63" s="29">
        <f>G63*'Res PW'!$B$9</f>
        <v>-2.7614878265709795</v>
      </c>
      <c r="O63" s="162">
        <f>H63*'Res PW'!$B$10</f>
        <v>28.601692595218779</v>
      </c>
      <c r="P63" s="29">
        <f>I63*'Res PW'!$B$11</f>
        <v>0</v>
      </c>
      <c r="Q63" s="44">
        <f>'Monthly Data'!F63</f>
        <v>60029</v>
      </c>
      <c r="R63" s="46">
        <f>'Monthly Data'!BH63</f>
        <v>28</v>
      </c>
      <c r="S63" s="157">
        <f t="shared" si="4"/>
        <v>44598045.30493027</v>
      </c>
      <c r="T63" s="44">
        <f t="shared" si="5"/>
        <v>1617059.9007922411</v>
      </c>
      <c r="U63" s="48">
        <f t="shared" si="6"/>
        <v>3.7622680950366423E-2</v>
      </c>
    </row>
    <row r="64" spans="1:21" x14ac:dyDescent="0.2">
      <c r="A64" s="45">
        <f>'Monthly Data'!A64</f>
        <v>42064</v>
      </c>
      <c r="B64" s="29">
        <f t="shared" si="0"/>
        <v>2015</v>
      </c>
      <c r="C64" s="29">
        <f t="shared" si="1"/>
        <v>3</v>
      </c>
      <c r="D64" s="157">
        <f>'Monthly Data'!E64</f>
        <v>43419024.404138029</v>
      </c>
      <c r="E64" s="46">
        <f>'Monthly Data'!AL64</f>
        <v>408</v>
      </c>
      <c r="F64" s="46">
        <f>'Monthly Data'!AK64</f>
        <v>0</v>
      </c>
      <c r="G64" s="29">
        <f>'Monthly Data'!BG64</f>
        <v>63</v>
      </c>
      <c r="H64" s="29">
        <f>'Monthly Data'!W64</f>
        <v>6892.1</v>
      </c>
      <c r="I64" s="29">
        <f>'Monthly Data'!BF64</f>
        <v>1</v>
      </c>
      <c r="K64" s="29">
        <f>'Res PW'!$B$6</f>
        <v>-4.43077580563601</v>
      </c>
      <c r="L64" s="29">
        <f>E64*'Res PW'!$B$7</f>
        <v>3.2268473697122375</v>
      </c>
      <c r="M64" s="29">
        <f>F64*'Res PW'!$B$8</f>
        <v>0</v>
      </c>
      <c r="N64" s="29">
        <f>G64*'Res PW'!$B$9</f>
        <v>-2.8060279528059953</v>
      </c>
      <c r="O64" s="162">
        <f>H64*'Res PW'!$B$10</f>
        <v>28.629939949676462</v>
      </c>
      <c r="P64" s="29">
        <f>I64*'Res PW'!$B$11</f>
        <v>-1.1856007853709201</v>
      </c>
      <c r="Q64" s="44">
        <f>'Monthly Data'!F64</f>
        <v>60053</v>
      </c>
      <c r="R64" s="46">
        <f>'Monthly Data'!BH64</f>
        <v>31</v>
      </c>
      <c r="S64" s="157">
        <f t="shared" si="4"/>
        <v>43626454.653471209</v>
      </c>
      <c r="T64" s="44">
        <f t="shared" si="5"/>
        <v>207430.24933318049</v>
      </c>
      <c r="U64" s="48">
        <f t="shared" si="6"/>
        <v>4.777404655674655E-3</v>
      </c>
    </row>
    <row r="65" spans="1:21" x14ac:dyDescent="0.2">
      <c r="A65" s="45">
        <f>'Monthly Data'!A65</f>
        <v>42095</v>
      </c>
      <c r="B65" s="29">
        <f t="shared" si="0"/>
        <v>2015</v>
      </c>
      <c r="C65" s="29">
        <f t="shared" si="1"/>
        <v>4</v>
      </c>
      <c r="D65" s="157">
        <f>'Monthly Data'!E65</f>
        <v>38613457.404138029</v>
      </c>
      <c r="E65" s="46">
        <f>'Monthly Data'!AL65</f>
        <v>149.69999999999996</v>
      </c>
      <c r="F65" s="46">
        <f>'Monthly Data'!AK65</f>
        <v>1.5999999999999996</v>
      </c>
      <c r="G65" s="29">
        <f>'Monthly Data'!BG65</f>
        <v>64</v>
      </c>
      <c r="H65" s="29">
        <f>'Monthly Data'!W65</f>
        <v>6897.3</v>
      </c>
      <c r="I65" s="29">
        <f>'Monthly Data'!BF65</f>
        <v>1</v>
      </c>
      <c r="K65" s="29">
        <f>'Res PW'!$B$6</f>
        <v>-4.43077580563601</v>
      </c>
      <c r="L65" s="29">
        <f>E65*'Res PW'!$B$7</f>
        <v>1.1839682628576516</v>
      </c>
      <c r="M65" s="29">
        <f>F65*'Res PW'!$B$8</f>
        <v>6.1989066477238064E-2</v>
      </c>
      <c r="N65" s="29">
        <f>G65*'Res PW'!$B$9</f>
        <v>-2.8505680790410111</v>
      </c>
      <c r="O65" s="162">
        <f>H65*'Res PW'!$B$10</f>
        <v>28.651540867791162</v>
      </c>
      <c r="P65" s="29">
        <f>I65*'Res PW'!$B$11</f>
        <v>-1.1856007853709201</v>
      </c>
      <c r="Q65" s="44">
        <f>'Monthly Data'!F65</f>
        <v>60058</v>
      </c>
      <c r="R65" s="46">
        <f>'Monthly Data'!BH65</f>
        <v>30</v>
      </c>
      <c r="S65" s="157">
        <f t="shared" si="4"/>
        <v>38612285.511877716</v>
      </c>
      <c r="T65" s="44">
        <f t="shared" si="5"/>
        <v>-1171.8922603130341</v>
      </c>
      <c r="U65" s="48">
        <f t="shared" si="6"/>
        <v>3.0349322207740137E-5</v>
      </c>
    </row>
    <row r="66" spans="1:21" x14ac:dyDescent="0.2">
      <c r="A66" s="45">
        <f>'Monthly Data'!A66</f>
        <v>42125</v>
      </c>
      <c r="B66" s="29">
        <f t="shared" ref="B66:B121" si="7">YEAR(A66)</f>
        <v>2015</v>
      </c>
      <c r="C66" s="29">
        <f t="shared" ref="C66:C121" si="8">MONTH(A66)</f>
        <v>5</v>
      </c>
      <c r="D66" s="157">
        <f>'Monthly Data'!E66</f>
        <v>40763108.404138029</v>
      </c>
      <c r="E66" s="46">
        <f>'Monthly Data'!AL66</f>
        <v>18.3</v>
      </c>
      <c r="F66" s="46">
        <f>'Monthly Data'!AK66</f>
        <v>60.8</v>
      </c>
      <c r="G66" s="29">
        <f>'Monthly Data'!BG66</f>
        <v>65</v>
      </c>
      <c r="H66" s="29">
        <f>'Monthly Data'!W66</f>
        <v>6906.5</v>
      </c>
      <c r="I66" s="29">
        <f>'Monthly Data'!BF66</f>
        <v>1</v>
      </c>
      <c r="K66" s="29">
        <f>'Res PW'!$B$6</f>
        <v>-4.43077580563601</v>
      </c>
      <c r="L66" s="29">
        <f>E66*'Res PW'!$B$7</f>
        <v>0.14473359525915183</v>
      </c>
      <c r="M66" s="29">
        <f>F66*'Res PW'!$B$8</f>
        <v>2.3555845261350465</v>
      </c>
      <c r="N66" s="29">
        <f>G66*'Res PW'!$B$9</f>
        <v>-2.8951082052760269</v>
      </c>
      <c r="O66" s="162">
        <f>H66*'Res PW'!$B$10</f>
        <v>28.68975787676332</v>
      </c>
      <c r="P66" s="29">
        <f>I66*'Res PW'!$B$11</f>
        <v>-1.1856007853709201</v>
      </c>
      <c r="Q66" s="44">
        <f>'Monthly Data'!F66</f>
        <v>60068</v>
      </c>
      <c r="R66" s="46">
        <f>'Monthly Data'!BH66</f>
        <v>31</v>
      </c>
      <c r="S66" s="157">
        <f t="shared" si="4"/>
        <v>42229986.105740242</v>
      </c>
      <c r="T66" s="44">
        <f t="shared" ref="T66:T97" si="9">S66-D66</f>
        <v>1466877.7016022131</v>
      </c>
      <c r="U66" s="48">
        <f t="shared" ref="U66:U97" si="10">ABS(T66/D66)</f>
        <v>3.5985423070761316E-2</v>
      </c>
    </row>
    <row r="67" spans="1:21" x14ac:dyDescent="0.2">
      <c r="A67" s="45">
        <f>'Monthly Data'!A67</f>
        <v>42156</v>
      </c>
      <c r="B67" s="29">
        <f t="shared" si="7"/>
        <v>2015</v>
      </c>
      <c r="C67" s="29">
        <f t="shared" si="8"/>
        <v>6</v>
      </c>
      <c r="D67" s="157">
        <f>'Monthly Data'!E67</f>
        <v>46119249.404138029</v>
      </c>
      <c r="E67" s="46">
        <f>'Monthly Data'!AL67</f>
        <v>3.5</v>
      </c>
      <c r="F67" s="46">
        <f>'Monthly Data'!AK67</f>
        <v>98.000000000000028</v>
      </c>
      <c r="G67" s="29">
        <f>'Monthly Data'!BG67</f>
        <v>66</v>
      </c>
      <c r="H67" s="29">
        <f>'Monthly Data'!W67</f>
        <v>6921.3</v>
      </c>
      <c r="I67" s="29">
        <f>'Monthly Data'!BF67</f>
        <v>0</v>
      </c>
      <c r="K67" s="29">
        <f>'Res PW'!$B$6</f>
        <v>-4.43077580563601</v>
      </c>
      <c r="L67" s="29">
        <f>E67*'Res PW'!$B$7</f>
        <v>2.7681288710766742E-2</v>
      </c>
      <c r="M67" s="29">
        <f>F67*'Res PW'!$B$8</f>
        <v>3.796830321730833</v>
      </c>
      <c r="N67" s="29">
        <f>G67*'Res PW'!$B$9</f>
        <v>-2.9396483315110427</v>
      </c>
      <c r="O67" s="162">
        <f>H67*'Res PW'!$B$10</f>
        <v>28.751237412935925</v>
      </c>
      <c r="P67" s="29">
        <f>I67*'Res PW'!$B$11</f>
        <v>0</v>
      </c>
      <c r="Q67" s="44">
        <f>'Monthly Data'!F67</f>
        <v>60094</v>
      </c>
      <c r="R67" s="46">
        <f>'Monthly Data'!BH67</f>
        <v>30</v>
      </c>
      <c r="S67" s="157">
        <f t="shared" ref="S67:S121" si="11">SUM(K67:P67)*R67*Q67</f>
        <v>45440663.811394021</v>
      </c>
      <c r="T67" s="44">
        <f t="shared" si="9"/>
        <v>-678585.59274400771</v>
      </c>
      <c r="U67" s="48">
        <f t="shared" si="10"/>
        <v>1.4713717189922912E-2</v>
      </c>
    </row>
    <row r="68" spans="1:21" x14ac:dyDescent="0.2">
      <c r="A68" s="45">
        <f>'Monthly Data'!A68</f>
        <v>42186</v>
      </c>
      <c r="B68" s="29">
        <f t="shared" si="7"/>
        <v>2015</v>
      </c>
      <c r="C68" s="29">
        <f t="shared" si="8"/>
        <v>7</v>
      </c>
      <c r="D68" s="157">
        <f>'Monthly Data'!E68</f>
        <v>54424085.404138029</v>
      </c>
      <c r="E68" s="46">
        <f>'Monthly Data'!AL68</f>
        <v>0</v>
      </c>
      <c r="F68" s="46">
        <f>'Monthly Data'!AK68</f>
        <v>244.9</v>
      </c>
      <c r="G68" s="29">
        <f>'Monthly Data'!BG68</f>
        <v>67</v>
      </c>
      <c r="H68" s="29">
        <f>'Monthly Data'!W68</f>
        <v>6941.2</v>
      </c>
      <c r="I68" s="29">
        <f>'Monthly Data'!BF68</f>
        <v>0</v>
      </c>
      <c r="K68" s="29">
        <f>'Res PW'!$B$6</f>
        <v>-4.43077580563601</v>
      </c>
      <c r="L68" s="29">
        <f>E68*'Res PW'!$B$7</f>
        <v>0</v>
      </c>
      <c r="M68" s="29">
        <f>F68*'Res PW'!$B$8</f>
        <v>9.4882014876722529</v>
      </c>
      <c r="N68" s="29">
        <f>G68*'Res PW'!$B$9</f>
        <v>-2.9841884577460585</v>
      </c>
      <c r="O68" s="162">
        <f>H68*'Res PW'!$B$10</f>
        <v>28.833902464951791</v>
      </c>
      <c r="P68" s="29">
        <f>I68*'Res PW'!$B$11</f>
        <v>0</v>
      </c>
      <c r="Q68" s="44">
        <f>'Monthly Data'!F68</f>
        <v>60096</v>
      </c>
      <c r="R68" s="46">
        <f>'Monthly Data'!BH68</f>
        <v>31</v>
      </c>
      <c r="S68" s="157">
        <f t="shared" si="11"/>
        <v>57579259.469705261</v>
      </c>
      <c r="T68" s="44">
        <f t="shared" si="9"/>
        <v>3155174.0655672327</v>
      </c>
      <c r="U68" s="48">
        <f t="shared" si="10"/>
        <v>5.7973855548288829E-2</v>
      </c>
    </row>
    <row r="69" spans="1:21" x14ac:dyDescent="0.2">
      <c r="A69" s="45">
        <f>'Monthly Data'!A69</f>
        <v>42217</v>
      </c>
      <c r="B69" s="29">
        <f t="shared" si="7"/>
        <v>2015</v>
      </c>
      <c r="C69" s="29">
        <f t="shared" si="8"/>
        <v>8</v>
      </c>
      <c r="D69" s="157">
        <f>'Monthly Data'!E69</f>
        <v>55134636.404138029</v>
      </c>
      <c r="E69" s="46">
        <f>'Monthly Data'!AL69</f>
        <v>0</v>
      </c>
      <c r="F69" s="46">
        <f>'Monthly Data'!AK69</f>
        <v>210.70000000000002</v>
      </c>
      <c r="G69" s="29">
        <f>'Monthly Data'!BG69</f>
        <v>68</v>
      </c>
      <c r="H69" s="29">
        <f>'Monthly Data'!W69</f>
        <v>6949.2</v>
      </c>
      <c r="I69" s="29">
        <f>'Monthly Data'!BF69</f>
        <v>0</v>
      </c>
      <c r="K69" s="29">
        <f>'Res PW'!$B$6</f>
        <v>-4.43077580563601</v>
      </c>
      <c r="L69" s="29">
        <f>E69*'Res PW'!$B$7</f>
        <v>0</v>
      </c>
      <c r="M69" s="29">
        <f>F69*'Res PW'!$B$8</f>
        <v>8.1631851917212899</v>
      </c>
      <c r="N69" s="29">
        <f>G69*'Res PW'!$B$9</f>
        <v>-3.0287285839810743</v>
      </c>
      <c r="O69" s="162">
        <f>H69*'Res PW'!$B$10</f>
        <v>28.867134646666713</v>
      </c>
      <c r="P69" s="29">
        <f>I69*'Res PW'!$B$11</f>
        <v>0</v>
      </c>
      <c r="Q69" s="44">
        <f>'Monthly Data'!F69</f>
        <v>60131</v>
      </c>
      <c r="R69" s="46">
        <f>'Monthly Data'!BH69</f>
        <v>31</v>
      </c>
      <c r="S69" s="157">
        <f t="shared" si="11"/>
        <v>55121803.816251367</v>
      </c>
      <c r="T69" s="44">
        <f t="shared" si="9"/>
        <v>-12832.587886661291</v>
      </c>
      <c r="U69" s="48">
        <f t="shared" si="10"/>
        <v>2.3275002291840932E-4</v>
      </c>
    </row>
    <row r="70" spans="1:21" x14ac:dyDescent="0.2">
      <c r="A70" s="45">
        <f>'Monthly Data'!A70</f>
        <v>42248</v>
      </c>
      <c r="B70" s="29">
        <f t="shared" si="7"/>
        <v>2015</v>
      </c>
      <c r="C70" s="29">
        <f t="shared" si="8"/>
        <v>9</v>
      </c>
      <c r="D70" s="157">
        <f>'Monthly Data'!E70</f>
        <v>47798131.404138029</v>
      </c>
      <c r="E70" s="46">
        <f>'Monthly Data'!AL70</f>
        <v>0</v>
      </c>
      <c r="F70" s="46">
        <f>'Monthly Data'!AK70</f>
        <v>181</v>
      </c>
      <c r="G70" s="29">
        <f>'Monthly Data'!BG70</f>
        <v>69</v>
      </c>
      <c r="H70" s="29">
        <f>'Monthly Data'!W70</f>
        <v>6941.1</v>
      </c>
      <c r="I70" s="29">
        <f>'Monthly Data'!BF70</f>
        <v>1</v>
      </c>
      <c r="K70" s="29">
        <f>'Res PW'!$B$6</f>
        <v>-4.43077580563601</v>
      </c>
      <c r="L70" s="29">
        <f>E70*'Res PW'!$B$7</f>
        <v>0</v>
      </c>
      <c r="M70" s="29">
        <f>F70*'Res PW'!$B$8</f>
        <v>7.0125131452375573</v>
      </c>
      <c r="N70" s="29">
        <f>G70*'Res PW'!$B$9</f>
        <v>-3.07326871021609</v>
      </c>
      <c r="O70" s="162">
        <f>H70*'Res PW'!$B$10</f>
        <v>28.833487062680359</v>
      </c>
      <c r="P70" s="29">
        <f>I70*'Res PW'!$B$11</f>
        <v>-1.1856007853709201</v>
      </c>
      <c r="Q70" s="44">
        <f>'Monthly Data'!F70</f>
        <v>60165</v>
      </c>
      <c r="R70" s="46">
        <f>'Monthly Data'!BH70</f>
        <v>30</v>
      </c>
      <c r="S70" s="157">
        <f t="shared" si="11"/>
        <v>49015862.788838953</v>
      </c>
      <c r="T70" s="44">
        <f t="shared" si="9"/>
        <v>1217731.3847009242</v>
      </c>
      <c r="U70" s="48">
        <f t="shared" si="10"/>
        <v>2.5476547909475421E-2</v>
      </c>
    </row>
    <row r="71" spans="1:21" x14ac:dyDescent="0.2">
      <c r="A71" s="45">
        <f>'Monthly Data'!A71</f>
        <v>42278</v>
      </c>
      <c r="B71" s="29">
        <f t="shared" si="7"/>
        <v>2015</v>
      </c>
      <c r="C71" s="29">
        <f t="shared" si="8"/>
        <v>10</v>
      </c>
      <c r="D71" s="157">
        <f>'Monthly Data'!E71</f>
        <v>41883670.404138029</v>
      </c>
      <c r="E71" s="46">
        <f>'Monthly Data'!AL71</f>
        <v>51.800000000000004</v>
      </c>
      <c r="F71" s="46">
        <f>'Monthly Data'!AK71</f>
        <v>14.399999999999997</v>
      </c>
      <c r="G71" s="29">
        <f>'Monthly Data'!BG71</f>
        <v>70</v>
      </c>
      <c r="H71" s="29">
        <f>'Monthly Data'!W71</f>
        <v>6934.8</v>
      </c>
      <c r="I71" s="29">
        <f>'Monthly Data'!BF71</f>
        <v>1</v>
      </c>
      <c r="K71" s="29">
        <f>'Res PW'!$B$6</f>
        <v>-4.43077580563601</v>
      </c>
      <c r="L71" s="29">
        <f>E71*'Res PW'!$B$7</f>
        <v>0.4096830729193478</v>
      </c>
      <c r="M71" s="29">
        <f>F71*'Res PW'!$B$8</f>
        <v>0.55790159829514252</v>
      </c>
      <c r="N71" s="29">
        <f>G71*'Res PW'!$B$9</f>
        <v>-3.1178088364511058</v>
      </c>
      <c r="O71" s="162">
        <f>H71*'Res PW'!$B$10</f>
        <v>28.807316719579855</v>
      </c>
      <c r="P71" s="29">
        <f>I71*'Res PW'!$B$11</f>
        <v>-1.1856007853709201</v>
      </c>
      <c r="Q71" s="44">
        <f>'Monthly Data'!F71</f>
        <v>60249</v>
      </c>
      <c r="R71" s="46">
        <f>'Monthly Data'!BH71</f>
        <v>31</v>
      </c>
      <c r="S71" s="157">
        <f t="shared" si="11"/>
        <v>39298144.978326529</v>
      </c>
      <c r="T71" s="44">
        <f t="shared" si="9"/>
        <v>-2585525.4258114994</v>
      </c>
      <c r="U71" s="48">
        <f t="shared" si="10"/>
        <v>6.1731109066221049E-2</v>
      </c>
    </row>
    <row r="72" spans="1:21" x14ac:dyDescent="0.2">
      <c r="A72" s="45">
        <f>'Monthly Data'!A72</f>
        <v>42309</v>
      </c>
      <c r="B72" s="29">
        <f t="shared" si="7"/>
        <v>2015</v>
      </c>
      <c r="C72" s="29">
        <f t="shared" si="8"/>
        <v>11</v>
      </c>
      <c r="D72" s="157">
        <f>'Monthly Data'!E72</f>
        <v>38353292.404138029</v>
      </c>
      <c r="E72" s="46">
        <f>'Monthly Data'!AL72</f>
        <v>133</v>
      </c>
      <c r="F72" s="46">
        <f>'Monthly Data'!AK72</f>
        <v>4.0000000000000018</v>
      </c>
      <c r="G72" s="29">
        <f>'Monthly Data'!BG72</f>
        <v>71</v>
      </c>
      <c r="H72" s="29">
        <f>'Monthly Data'!W72</f>
        <v>6928.3</v>
      </c>
      <c r="I72" s="29">
        <f>'Monthly Data'!BF72</f>
        <v>1</v>
      </c>
      <c r="K72" s="29">
        <f>'Res PW'!$B$6</f>
        <v>-4.43077580563601</v>
      </c>
      <c r="L72" s="29">
        <f>E72*'Res PW'!$B$7</f>
        <v>1.0518889710091361</v>
      </c>
      <c r="M72" s="29">
        <f>F72*'Res PW'!$B$8</f>
        <v>0.15497266619309524</v>
      </c>
      <c r="N72" s="29">
        <f>G72*'Res PW'!$B$9</f>
        <v>-3.1623489626861216</v>
      </c>
      <c r="O72" s="162">
        <f>H72*'Res PW'!$B$10</f>
        <v>28.780315571936484</v>
      </c>
      <c r="P72" s="29">
        <f>I72*'Res PW'!$B$11</f>
        <v>-1.1856007853709201</v>
      </c>
      <c r="Q72" s="44">
        <f>'Monthly Data'!F72</f>
        <v>60255</v>
      </c>
      <c r="R72" s="46">
        <f>'Monthly Data'!BH72</f>
        <v>30</v>
      </c>
      <c r="S72" s="157">
        <f t="shared" si="11"/>
        <v>38337457.634966351</v>
      </c>
      <c r="T72" s="44">
        <f t="shared" si="9"/>
        <v>-15834.76917167753</v>
      </c>
      <c r="U72" s="48">
        <f t="shared" si="10"/>
        <v>4.1286596740698796E-4</v>
      </c>
    </row>
    <row r="73" spans="1:21" x14ac:dyDescent="0.2">
      <c r="A73" s="45">
        <f>'Monthly Data'!A73</f>
        <v>42339</v>
      </c>
      <c r="B73" s="29">
        <f t="shared" si="7"/>
        <v>2015</v>
      </c>
      <c r="C73" s="29">
        <f t="shared" si="8"/>
        <v>12</v>
      </c>
      <c r="D73" s="157">
        <f>'Monthly Data'!E73</f>
        <v>41803813.404138029</v>
      </c>
      <c r="E73" s="46">
        <f>'Monthly Data'!AL73</f>
        <v>208.49999999999994</v>
      </c>
      <c r="F73" s="46">
        <f>'Monthly Data'!AK73</f>
        <v>0</v>
      </c>
      <c r="G73" s="29">
        <f>'Monthly Data'!BG73</f>
        <v>72</v>
      </c>
      <c r="H73" s="29">
        <f>'Monthly Data'!W73</f>
        <v>6942.8</v>
      </c>
      <c r="I73" s="29">
        <f>'Monthly Data'!BF73</f>
        <v>0</v>
      </c>
      <c r="K73" s="29">
        <f>'Res PW'!$B$6</f>
        <v>-4.43077580563601</v>
      </c>
      <c r="L73" s="29">
        <f>E73*'Res PW'!$B$7</f>
        <v>1.6490139131985326</v>
      </c>
      <c r="M73" s="29">
        <f>F73*'Res PW'!$B$8</f>
        <v>0</v>
      </c>
      <c r="N73" s="29">
        <f>G73*'Res PW'!$B$9</f>
        <v>-3.2068890889211374</v>
      </c>
      <c r="O73" s="162">
        <f>H73*'Res PW'!$B$10</f>
        <v>28.840548901294778</v>
      </c>
      <c r="P73" s="29">
        <f>I73*'Res PW'!$B$11</f>
        <v>0</v>
      </c>
      <c r="Q73" s="44">
        <f>'Monthly Data'!F73</f>
        <v>60262</v>
      </c>
      <c r="R73" s="46">
        <f>'Monthly Data'!BH73</f>
        <v>31</v>
      </c>
      <c r="S73" s="157">
        <f t="shared" si="11"/>
        <v>42690133.245986983</v>
      </c>
      <c r="T73" s="44">
        <f t="shared" si="9"/>
        <v>886319.84184895456</v>
      </c>
      <c r="U73" s="48">
        <f t="shared" si="10"/>
        <v>2.1201889724281005E-2</v>
      </c>
    </row>
    <row r="74" spans="1:21" x14ac:dyDescent="0.2">
      <c r="A74" s="45">
        <f>'Monthly Data'!A74</f>
        <v>42370</v>
      </c>
      <c r="B74" s="29">
        <f t="shared" si="7"/>
        <v>2016</v>
      </c>
      <c r="C74" s="29">
        <f t="shared" si="8"/>
        <v>1</v>
      </c>
      <c r="D74" s="157">
        <f>'Monthly Data'!E74</f>
        <v>46084693.984221287</v>
      </c>
      <c r="E74" s="46">
        <f>'Monthly Data'!AL74</f>
        <v>439</v>
      </c>
      <c r="F74" s="46">
        <f>'Monthly Data'!AK74</f>
        <v>0</v>
      </c>
      <c r="G74" s="29">
        <f>'Monthly Data'!BG74</f>
        <v>73</v>
      </c>
      <c r="H74" s="29">
        <f>'Monthly Data'!W74</f>
        <v>6957.7</v>
      </c>
      <c r="I74" s="29">
        <f>'Monthly Data'!BF74</f>
        <v>0</v>
      </c>
      <c r="K74" s="29">
        <f>'Res PW'!$B$6</f>
        <v>-4.43077580563601</v>
      </c>
      <c r="L74" s="29">
        <f>E74*'Res PW'!$B$7</f>
        <v>3.4720244982933144</v>
      </c>
      <c r="M74" s="29">
        <f>F74*'Res PW'!$B$8</f>
        <v>0</v>
      </c>
      <c r="N74" s="29">
        <f>G74*'Res PW'!$B$9</f>
        <v>-3.2514292151561532</v>
      </c>
      <c r="O74" s="162">
        <f>H74*'Res PW'!$B$10</f>
        <v>28.902443839738819</v>
      </c>
      <c r="P74" s="29">
        <f>I74*'Res PW'!$B$11</f>
        <v>0</v>
      </c>
      <c r="Q74" s="44">
        <f>'Monthly Data'!F74</f>
        <v>60313</v>
      </c>
      <c r="R74" s="46">
        <f>'Monthly Data'!BH74</f>
        <v>31</v>
      </c>
      <c r="S74" s="157">
        <f t="shared" si="11"/>
        <v>46167198.801033527</v>
      </c>
      <c r="T74" s="44">
        <f t="shared" si="9"/>
        <v>82504.816812239587</v>
      </c>
      <c r="U74" s="48">
        <f t="shared" si="10"/>
        <v>1.7902867455404611E-3</v>
      </c>
    </row>
    <row r="75" spans="1:21" x14ac:dyDescent="0.2">
      <c r="A75" s="45">
        <f>'Monthly Data'!A75</f>
        <v>42401</v>
      </c>
      <c r="B75" s="29">
        <f t="shared" si="7"/>
        <v>2016</v>
      </c>
      <c r="C75" s="29">
        <f t="shared" si="8"/>
        <v>2</v>
      </c>
      <c r="D75" s="157">
        <f>'Monthly Data'!E75</f>
        <v>40582823.984221287</v>
      </c>
      <c r="E75" s="46">
        <f>'Monthly Data'!AL75</f>
        <v>370.3</v>
      </c>
      <c r="F75" s="46">
        <f>'Monthly Data'!AK75</f>
        <v>0</v>
      </c>
      <c r="G75" s="29">
        <f>'Monthly Data'!BG75</f>
        <v>74</v>
      </c>
      <c r="H75" s="29">
        <f>'Monthly Data'!W75</f>
        <v>6970.6</v>
      </c>
      <c r="I75" s="29">
        <f>'Monthly Data'!BF75</f>
        <v>0</v>
      </c>
      <c r="K75" s="29">
        <f>'Res PW'!$B$6</f>
        <v>-4.43077580563601</v>
      </c>
      <c r="L75" s="29">
        <f>E75*'Res PW'!$B$7</f>
        <v>2.9286803455991213</v>
      </c>
      <c r="M75" s="29">
        <f>F75*'Res PW'!$B$8</f>
        <v>0</v>
      </c>
      <c r="N75" s="29">
        <f>G75*'Res PW'!$B$9</f>
        <v>-3.295969341391169</v>
      </c>
      <c r="O75" s="162">
        <f>H75*'Res PW'!$B$10</f>
        <v>28.956030732754133</v>
      </c>
      <c r="P75" s="29">
        <f>I75*'Res PW'!$B$11</f>
        <v>0</v>
      </c>
      <c r="Q75" s="44">
        <f>'Monthly Data'!F75</f>
        <v>60310</v>
      </c>
      <c r="R75" s="46">
        <f>'Monthly Data'!BH75</f>
        <v>29</v>
      </c>
      <c r="S75" s="157">
        <f t="shared" si="11"/>
        <v>42252040.834229991</v>
      </c>
      <c r="T75" s="44">
        <f t="shared" si="9"/>
        <v>1669216.8500087038</v>
      </c>
      <c r="U75" s="48">
        <f t="shared" si="10"/>
        <v>4.1131116224383493E-2</v>
      </c>
    </row>
    <row r="76" spans="1:21" x14ac:dyDescent="0.2">
      <c r="A76" s="45">
        <f>'Monthly Data'!A76</f>
        <v>42430</v>
      </c>
      <c r="B76" s="29">
        <f t="shared" si="7"/>
        <v>2016</v>
      </c>
      <c r="C76" s="29">
        <f t="shared" si="8"/>
        <v>3</v>
      </c>
      <c r="D76" s="157">
        <f>'Monthly Data'!E76</f>
        <v>40648907.984221287</v>
      </c>
      <c r="E76" s="46">
        <f>'Monthly Data'!AL76</f>
        <v>267</v>
      </c>
      <c r="F76" s="46">
        <f>'Monthly Data'!AK76</f>
        <v>0</v>
      </c>
      <c r="G76" s="29">
        <f>'Monthly Data'!BG76</f>
        <v>75</v>
      </c>
      <c r="H76" s="29">
        <f>'Monthly Data'!W76</f>
        <v>6978.1</v>
      </c>
      <c r="I76" s="29">
        <f>'Monthly Data'!BF76</f>
        <v>1</v>
      </c>
      <c r="K76" s="29">
        <f>'Res PW'!$B$6</f>
        <v>-4.43077580563601</v>
      </c>
      <c r="L76" s="29">
        <f>E76*'Res PW'!$B$7</f>
        <v>2.1116868816499199</v>
      </c>
      <c r="M76" s="29">
        <f>F76*'Res PW'!$B$8</f>
        <v>0</v>
      </c>
      <c r="N76" s="29">
        <f>G76*'Res PW'!$B$9</f>
        <v>-3.3405094676261848</v>
      </c>
      <c r="O76" s="162">
        <f>H76*'Res PW'!$B$10</f>
        <v>28.987185903111872</v>
      </c>
      <c r="P76" s="29">
        <f>I76*'Res PW'!$B$11</f>
        <v>-1.1856007853709201</v>
      </c>
      <c r="Q76" s="44">
        <f>'Monthly Data'!F76</f>
        <v>60323</v>
      </c>
      <c r="R76" s="46">
        <f>'Monthly Data'!BH76</f>
        <v>31</v>
      </c>
      <c r="S76" s="157">
        <f t="shared" si="11"/>
        <v>41405803.023688063</v>
      </c>
      <c r="T76" s="44">
        <f t="shared" si="9"/>
        <v>756895.03946677595</v>
      </c>
      <c r="U76" s="48">
        <f t="shared" si="10"/>
        <v>1.8620304382114778E-2</v>
      </c>
    </row>
    <row r="77" spans="1:21" x14ac:dyDescent="0.2">
      <c r="A77" s="45">
        <f>'Monthly Data'!A77</f>
        <v>42461</v>
      </c>
      <c r="B77" s="29">
        <f t="shared" si="7"/>
        <v>2016</v>
      </c>
      <c r="C77" s="29">
        <f t="shared" si="8"/>
        <v>4</v>
      </c>
      <c r="D77" s="157">
        <f>'Monthly Data'!E77</f>
        <v>38183247.984221287</v>
      </c>
      <c r="E77" s="46">
        <f>'Monthly Data'!AL77</f>
        <v>216.89999999999998</v>
      </c>
      <c r="F77" s="46">
        <f>'Monthly Data'!AK77</f>
        <v>2.8000000000000007</v>
      </c>
      <c r="G77" s="29">
        <f>'Monthly Data'!BG77</f>
        <v>76</v>
      </c>
      <c r="H77" s="29">
        <f>'Monthly Data'!W77</f>
        <v>6981.8</v>
      </c>
      <c r="I77" s="29">
        <f>'Monthly Data'!BF77</f>
        <v>1</v>
      </c>
      <c r="K77" s="29">
        <f>'Res PW'!$B$6</f>
        <v>-4.43077580563601</v>
      </c>
      <c r="L77" s="29">
        <f>E77*'Res PW'!$B$7</f>
        <v>1.715449006104373</v>
      </c>
      <c r="M77" s="29">
        <f>F77*'Res PW'!$B$8</f>
        <v>0.10848086633516665</v>
      </c>
      <c r="N77" s="29">
        <f>G77*'Res PW'!$B$9</f>
        <v>-3.3850495938612006</v>
      </c>
      <c r="O77" s="162">
        <f>H77*'Res PW'!$B$10</f>
        <v>29.002555787155021</v>
      </c>
      <c r="P77" s="29">
        <f>I77*'Res PW'!$B$11</f>
        <v>-1.1856007853709201</v>
      </c>
      <c r="Q77" s="44">
        <f>'Monthly Data'!F77</f>
        <v>60319</v>
      </c>
      <c r="R77" s="46">
        <f>'Monthly Data'!BH77</f>
        <v>30</v>
      </c>
      <c r="S77" s="157">
        <f t="shared" si="11"/>
        <v>39493972.873680703</v>
      </c>
      <c r="T77" s="44">
        <f t="shared" si="9"/>
        <v>1310724.8894594163</v>
      </c>
      <c r="U77" s="48">
        <f t="shared" si="10"/>
        <v>3.4327223551046671E-2</v>
      </c>
    </row>
    <row r="78" spans="1:21" x14ac:dyDescent="0.2">
      <c r="A78" s="45">
        <f>'Monthly Data'!A78</f>
        <v>42491</v>
      </c>
      <c r="B78" s="29">
        <f t="shared" si="7"/>
        <v>2016</v>
      </c>
      <c r="C78" s="29">
        <f t="shared" si="8"/>
        <v>5</v>
      </c>
      <c r="D78" s="157">
        <f>'Monthly Data'!E78</f>
        <v>42648799.984221287</v>
      </c>
      <c r="E78" s="46">
        <f>'Monthly Data'!AL78</f>
        <v>41.900000000000006</v>
      </c>
      <c r="F78" s="46">
        <f>'Monthly Data'!AK78</f>
        <v>70.599999999999994</v>
      </c>
      <c r="G78" s="29">
        <f>'Monthly Data'!BG78</f>
        <v>77</v>
      </c>
      <c r="H78" s="29">
        <f>'Monthly Data'!W78</f>
        <v>6994.4</v>
      </c>
      <c r="I78" s="29">
        <f>'Monthly Data'!BF78</f>
        <v>1</v>
      </c>
      <c r="K78" s="29">
        <f>'Res PW'!$B$6</f>
        <v>-4.43077580563601</v>
      </c>
      <c r="L78" s="29">
        <f>E78*'Res PW'!$B$7</f>
        <v>0.33138457056603621</v>
      </c>
      <c r="M78" s="29">
        <f>F78*'Res PW'!$B$8</f>
        <v>2.7352675583081298</v>
      </c>
      <c r="N78" s="29">
        <f>G78*'Res PW'!$B$9</f>
        <v>-3.4295897200962164</v>
      </c>
      <c r="O78" s="162">
        <f>H78*'Res PW'!$B$10</f>
        <v>29.05489647335602</v>
      </c>
      <c r="P78" s="29">
        <f>I78*'Res PW'!$B$11</f>
        <v>-1.1856007853709201</v>
      </c>
      <c r="Q78" s="44">
        <f>'Monthly Data'!F78</f>
        <v>60305</v>
      </c>
      <c r="R78" s="46">
        <f>'Monthly Data'!BH78</f>
        <v>31</v>
      </c>
      <c r="S78" s="157">
        <f t="shared" si="11"/>
        <v>43138762.692058906</v>
      </c>
      <c r="T78" s="44">
        <f t="shared" si="9"/>
        <v>489962.70783761889</v>
      </c>
      <c r="U78" s="48">
        <f t="shared" si="10"/>
        <v>1.1488311699716983E-2</v>
      </c>
    </row>
    <row r="79" spans="1:21" x14ac:dyDescent="0.2">
      <c r="A79" s="45">
        <f>'Monthly Data'!A79</f>
        <v>42522</v>
      </c>
      <c r="B79" s="29">
        <f t="shared" si="7"/>
        <v>2016</v>
      </c>
      <c r="C79" s="29">
        <f t="shared" si="8"/>
        <v>6</v>
      </c>
      <c r="D79" s="157">
        <f>'Monthly Data'!E79</f>
        <v>51837156.984221287</v>
      </c>
      <c r="E79" s="46">
        <f>'Monthly Data'!AL79</f>
        <v>0</v>
      </c>
      <c r="F79" s="46">
        <f>'Monthly Data'!AK79</f>
        <v>163.6</v>
      </c>
      <c r="G79" s="29">
        <f>'Monthly Data'!BG79</f>
        <v>78</v>
      </c>
      <c r="H79" s="29">
        <f>'Monthly Data'!W79</f>
        <v>7001.9</v>
      </c>
      <c r="I79" s="29">
        <f>'Monthly Data'!BF79</f>
        <v>0</v>
      </c>
      <c r="K79" s="29">
        <f>'Res PW'!$B$6</f>
        <v>-4.43077580563601</v>
      </c>
      <c r="L79" s="29">
        <f>E79*'Res PW'!$B$7</f>
        <v>0</v>
      </c>
      <c r="M79" s="29">
        <f>F79*'Res PW'!$B$8</f>
        <v>6.3383820472975927</v>
      </c>
      <c r="N79" s="29">
        <f>G79*'Res PW'!$B$9</f>
        <v>-3.4741298463312322</v>
      </c>
      <c r="O79" s="162">
        <f>H79*'Res PW'!$B$10</f>
        <v>29.086051643713759</v>
      </c>
      <c r="P79" s="29">
        <f>I79*'Res PW'!$B$11</f>
        <v>0</v>
      </c>
      <c r="Q79" s="44">
        <f>'Monthly Data'!F79</f>
        <v>60308</v>
      </c>
      <c r="R79" s="46">
        <f>'Monthly Data'!BH79</f>
        <v>30</v>
      </c>
      <c r="S79" s="157">
        <f t="shared" si="11"/>
        <v>49789430.909360163</v>
      </c>
      <c r="T79" s="44">
        <f t="shared" si="9"/>
        <v>-2047726.0748611242</v>
      </c>
      <c r="U79" s="48">
        <f t="shared" si="10"/>
        <v>3.9503055221265924E-2</v>
      </c>
    </row>
    <row r="80" spans="1:21" x14ac:dyDescent="0.2">
      <c r="A80" s="45">
        <f>'Monthly Data'!A80</f>
        <v>42552</v>
      </c>
      <c r="B80" s="29">
        <f t="shared" si="7"/>
        <v>2016</v>
      </c>
      <c r="C80" s="29">
        <f t="shared" si="8"/>
        <v>7</v>
      </c>
      <c r="D80" s="157">
        <f>'Monthly Data'!E80</f>
        <v>62950910.984221287</v>
      </c>
      <c r="E80" s="46">
        <f>'Monthly Data'!AL80</f>
        <v>0</v>
      </c>
      <c r="F80" s="46">
        <f>'Monthly Data'!AK80</f>
        <v>276.5</v>
      </c>
      <c r="G80" s="29">
        <f>'Monthly Data'!BG80</f>
        <v>79</v>
      </c>
      <c r="H80" s="29">
        <f>'Monthly Data'!W80</f>
        <v>6995.7</v>
      </c>
      <c r="I80" s="29">
        <f>'Monthly Data'!BF80</f>
        <v>0</v>
      </c>
      <c r="K80" s="29">
        <f>'Res PW'!$B$6</f>
        <v>-4.43077580563601</v>
      </c>
      <c r="L80" s="29">
        <f>E80*'Res PW'!$B$7</f>
        <v>0</v>
      </c>
      <c r="M80" s="29">
        <f>F80*'Res PW'!$B$8</f>
        <v>10.712485550597705</v>
      </c>
      <c r="N80" s="29">
        <f>G80*'Res PW'!$B$9</f>
        <v>-3.518669972566248</v>
      </c>
      <c r="O80" s="162">
        <f>H80*'Res PW'!$B$10</f>
        <v>29.060296702884695</v>
      </c>
      <c r="P80" s="29">
        <f>I80*'Res PW'!$B$11</f>
        <v>0</v>
      </c>
      <c r="Q80" s="44">
        <f>'Monthly Data'!F80</f>
        <v>60310</v>
      </c>
      <c r="R80" s="46">
        <f>'Monthly Data'!BH80</f>
        <v>31</v>
      </c>
      <c r="S80" s="157">
        <f t="shared" si="11"/>
        <v>59497228.107548513</v>
      </c>
      <c r="T80" s="44">
        <f t="shared" si="9"/>
        <v>-3453682.8766727746</v>
      </c>
      <c r="U80" s="48">
        <f t="shared" si="10"/>
        <v>5.4863111949856352E-2</v>
      </c>
    </row>
    <row r="81" spans="1:21" x14ac:dyDescent="0.2">
      <c r="A81" s="45">
        <f>'Monthly Data'!A81</f>
        <v>42583</v>
      </c>
      <c r="B81" s="29">
        <f t="shared" si="7"/>
        <v>2016</v>
      </c>
      <c r="C81" s="29">
        <f t="shared" si="8"/>
        <v>8</v>
      </c>
      <c r="D81" s="157">
        <f>'Monthly Data'!E81</f>
        <v>61477768.984221287</v>
      </c>
      <c r="E81" s="46">
        <f>'Monthly Data'!AL81</f>
        <v>0</v>
      </c>
      <c r="F81" s="46">
        <f>'Monthly Data'!AK81</f>
        <v>301.80000000000007</v>
      </c>
      <c r="G81" s="29">
        <f>'Monthly Data'!BG81</f>
        <v>80</v>
      </c>
      <c r="H81" s="29">
        <f>'Monthly Data'!W81</f>
        <v>6990.6</v>
      </c>
      <c r="I81" s="29">
        <f>'Monthly Data'!BF81</f>
        <v>0</v>
      </c>
      <c r="K81" s="29">
        <f>'Res PW'!$B$6</f>
        <v>-4.43077580563601</v>
      </c>
      <c r="L81" s="29">
        <f>E81*'Res PW'!$B$7</f>
        <v>0</v>
      </c>
      <c r="M81" s="29">
        <f>F81*'Res PW'!$B$8</f>
        <v>11.692687664269034</v>
      </c>
      <c r="N81" s="29">
        <f>G81*'Res PW'!$B$9</f>
        <v>-3.5632100988012638</v>
      </c>
      <c r="O81" s="162">
        <f>H81*'Res PW'!$B$10</f>
        <v>29.039111187041435</v>
      </c>
      <c r="P81" s="29">
        <f>I81*'Res PW'!$B$11</f>
        <v>0</v>
      </c>
      <c r="Q81" s="44">
        <f>'Monthly Data'!F81</f>
        <v>60299</v>
      </c>
      <c r="R81" s="46">
        <f>'Monthly Data'!BH81</f>
        <v>31</v>
      </c>
      <c r="S81" s="157">
        <f t="shared" si="11"/>
        <v>61195778.869388707</v>
      </c>
      <c r="T81" s="44">
        <f t="shared" si="9"/>
        <v>-281990.11483258009</v>
      </c>
      <c r="U81" s="48">
        <f t="shared" si="10"/>
        <v>4.5868631782157695E-3</v>
      </c>
    </row>
    <row r="82" spans="1:21" x14ac:dyDescent="0.2">
      <c r="A82" s="45">
        <f>'Monthly Data'!A82</f>
        <v>42614</v>
      </c>
      <c r="B82" s="29">
        <f t="shared" si="7"/>
        <v>2016</v>
      </c>
      <c r="C82" s="29">
        <f t="shared" si="8"/>
        <v>9</v>
      </c>
      <c r="D82" s="157">
        <f>'Monthly Data'!E82</f>
        <v>50972090.984221287</v>
      </c>
      <c r="E82" s="46">
        <f>'Monthly Data'!AL82</f>
        <v>0</v>
      </c>
      <c r="F82" s="46">
        <f>'Monthly Data'!AK82</f>
        <v>181</v>
      </c>
      <c r="G82" s="29">
        <f>'Monthly Data'!BG82</f>
        <v>81</v>
      </c>
      <c r="H82" s="29">
        <f>'Monthly Data'!W82</f>
        <v>6988.9</v>
      </c>
      <c r="I82" s="29">
        <f>'Monthly Data'!BF82</f>
        <v>1</v>
      </c>
      <c r="K82" s="29">
        <f>'Res PW'!$B$6</f>
        <v>-4.43077580563601</v>
      </c>
      <c r="L82" s="29">
        <f>E82*'Res PW'!$B$7</f>
        <v>0</v>
      </c>
      <c r="M82" s="29">
        <f>F82*'Res PW'!$B$8</f>
        <v>7.0125131452375573</v>
      </c>
      <c r="N82" s="29">
        <f>G82*'Res PW'!$B$9</f>
        <v>-3.6077502250362796</v>
      </c>
      <c r="O82" s="162">
        <f>H82*'Res PW'!$B$10</f>
        <v>29.032049348427012</v>
      </c>
      <c r="P82" s="29">
        <f>I82*'Res PW'!$B$11</f>
        <v>-1.1856007853709201</v>
      </c>
      <c r="Q82" s="44">
        <f>'Monthly Data'!F82</f>
        <v>60320</v>
      </c>
      <c r="R82" s="46">
        <f>'Monthly Data'!BH82</f>
        <v>30</v>
      </c>
      <c r="S82" s="157">
        <f t="shared" si="11"/>
        <v>48534260.402223609</v>
      </c>
      <c r="T82" s="44">
        <f t="shared" si="9"/>
        <v>-2437830.5819976777</v>
      </c>
      <c r="U82" s="48">
        <f t="shared" si="10"/>
        <v>4.782677215953967E-2</v>
      </c>
    </row>
    <row r="83" spans="1:21" x14ac:dyDescent="0.2">
      <c r="A83" s="45">
        <f>'Monthly Data'!A83</f>
        <v>42644</v>
      </c>
      <c r="B83" s="29">
        <f t="shared" si="7"/>
        <v>2016</v>
      </c>
      <c r="C83" s="29">
        <f t="shared" si="8"/>
        <v>10</v>
      </c>
      <c r="D83" s="157">
        <f>'Monthly Data'!E83</f>
        <v>42378157.984221287</v>
      </c>
      <c r="E83" s="46">
        <f>'Monthly Data'!AL83</f>
        <v>50.1</v>
      </c>
      <c r="F83" s="46">
        <f>'Monthly Data'!AK83</f>
        <v>52.699999999999989</v>
      </c>
      <c r="G83" s="29">
        <f>'Monthly Data'!BG83</f>
        <v>82</v>
      </c>
      <c r="H83" s="29">
        <f>'Monthly Data'!W83</f>
        <v>7006.2</v>
      </c>
      <c r="I83" s="29">
        <f>'Monthly Data'!BF83</f>
        <v>1</v>
      </c>
      <c r="K83" s="29">
        <f>'Res PW'!$B$6</f>
        <v>-4.43077580563601</v>
      </c>
      <c r="L83" s="29">
        <f>E83*'Res PW'!$B$7</f>
        <v>0.39623787554554679</v>
      </c>
      <c r="M83" s="29">
        <f>F83*'Res PW'!$B$8</f>
        <v>2.0417648770940287</v>
      </c>
      <c r="N83" s="29">
        <f>G83*'Res PW'!$B$9</f>
        <v>-3.6522903512712954</v>
      </c>
      <c r="O83" s="162">
        <f>H83*'Res PW'!$B$10</f>
        <v>29.103913941385532</v>
      </c>
      <c r="P83" s="29">
        <f>I83*'Res PW'!$B$11</f>
        <v>-1.1856007853709201</v>
      </c>
      <c r="Q83" s="44">
        <f>'Monthly Data'!F83</f>
        <v>60321</v>
      </c>
      <c r="R83" s="46">
        <f>'Monthly Data'!BH83</f>
        <v>31</v>
      </c>
      <c r="S83" s="157">
        <f t="shared" si="11"/>
        <v>41649885.646528833</v>
      </c>
      <c r="T83" s="44">
        <f t="shared" si="9"/>
        <v>-728272.33769245446</v>
      </c>
      <c r="U83" s="48">
        <f t="shared" si="10"/>
        <v>1.7185087137662119E-2</v>
      </c>
    </row>
    <row r="84" spans="1:21" x14ac:dyDescent="0.2">
      <c r="A84" s="45">
        <f>'Monthly Data'!A84</f>
        <v>42675</v>
      </c>
      <c r="B84" s="29">
        <f t="shared" si="7"/>
        <v>2016</v>
      </c>
      <c r="C84" s="29">
        <f t="shared" si="8"/>
        <v>11</v>
      </c>
      <c r="D84" s="157">
        <f>'Monthly Data'!E84</f>
        <v>38434874.984221287</v>
      </c>
      <c r="E84" s="46">
        <f>'Monthly Data'!AL84</f>
        <v>121.3</v>
      </c>
      <c r="F84" s="46">
        <f>'Monthly Data'!AK84</f>
        <v>1.9000000000000004</v>
      </c>
      <c r="G84" s="29">
        <f>'Monthly Data'!BG84</f>
        <v>83</v>
      </c>
      <c r="H84" s="29">
        <f>'Monthly Data'!W84</f>
        <v>7018.5</v>
      </c>
      <c r="I84" s="29">
        <f>'Monthly Data'!BF84</f>
        <v>1</v>
      </c>
      <c r="K84" s="29">
        <f>'Res PW'!$B$6</f>
        <v>-4.43077580563601</v>
      </c>
      <c r="L84" s="29">
        <f>E84*'Res PW'!$B$7</f>
        <v>0.95935437731885875</v>
      </c>
      <c r="M84" s="29">
        <f>F84*'Res PW'!$B$8</f>
        <v>7.3612016441720232E-2</v>
      </c>
      <c r="N84" s="29">
        <f>G84*'Res PW'!$B$9</f>
        <v>-3.6968304775063112</v>
      </c>
      <c r="O84" s="162">
        <f>H84*'Res PW'!$B$10</f>
        <v>29.155008420772223</v>
      </c>
      <c r="P84" s="29">
        <f>I84*'Res PW'!$B$11</f>
        <v>-1.1856007853709201</v>
      </c>
      <c r="Q84" s="44">
        <f>'Monthly Data'!F84</f>
        <v>60345</v>
      </c>
      <c r="R84" s="46">
        <f>'Monthly Data'!BH84</f>
        <v>30</v>
      </c>
      <c r="S84" s="157">
        <f t="shared" si="11"/>
        <v>37790635.789006509</v>
      </c>
      <c r="T84" s="44">
        <f t="shared" si="9"/>
        <v>-644239.19521477818</v>
      </c>
      <c r="U84" s="48">
        <f t="shared" si="10"/>
        <v>1.6761839227505189E-2</v>
      </c>
    </row>
    <row r="85" spans="1:21" x14ac:dyDescent="0.2">
      <c r="A85" s="45">
        <f>'Monthly Data'!A85</f>
        <v>42705</v>
      </c>
      <c r="B85" s="29">
        <f t="shared" si="7"/>
        <v>2016</v>
      </c>
      <c r="C85" s="29">
        <f t="shared" si="8"/>
        <v>12</v>
      </c>
      <c r="D85" s="157">
        <f>'Monthly Data'!E85</f>
        <v>44072140.984221287</v>
      </c>
      <c r="E85" s="46">
        <f>'Monthly Data'!AL85</f>
        <v>373</v>
      </c>
      <c r="F85" s="46">
        <f>'Monthly Data'!AK85</f>
        <v>0</v>
      </c>
      <c r="G85" s="29">
        <f>'Monthly Data'!BG85</f>
        <v>84</v>
      </c>
      <c r="H85" s="29">
        <f>'Monthly Data'!W85</f>
        <v>7028.8</v>
      </c>
      <c r="I85" s="29">
        <f>'Monthly Data'!BF85</f>
        <v>0</v>
      </c>
      <c r="K85" s="29">
        <f>'Res PW'!$B$6</f>
        <v>-4.43077580563601</v>
      </c>
      <c r="L85" s="29">
        <f>E85*'Res PW'!$B$7</f>
        <v>2.9500344826045701</v>
      </c>
      <c r="M85" s="29">
        <f>F85*'Res PW'!$B$8</f>
        <v>0</v>
      </c>
      <c r="N85" s="29">
        <f>G85*'Res PW'!$B$9</f>
        <v>-3.741370603741327</v>
      </c>
      <c r="O85" s="162">
        <f>H85*'Res PW'!$B$10</f>
        <v>29.197794854730187</v>
      </c>
      <c r="P85" s="29">
        <f>I85*'Res PW'!$B$11</f>
        <v>0</v>
      </c>
      <c r="Q85" s="44">
        <f>'Monthly Data'!F85</f>
        <v>60353</v>
      </c>
      <c r="R85" s="46">
        <f>'Monthly Data'!BH85</f>
        <v>31</v>
      </c>
      <c r="S85" s="157">
        <f t="shared" si="11"/>
        <v>44857136.144281439</v>
      </c>
      <c r="T85" s="44">
        <f t="shared" si="9"/>
        <v>784995.16006015241</v>
      </c>
      <c r="U85" s="48">
        <f t="shared" si="10"/>
        <v>1.7811595772966791E-2</v>
      </c>
    </row>
    <row r="86" spans="1:21" x14ac:dyDescent="0.2">
      <c r="A86" s="45">
        <f>'Monthly Data'!A86</f>
        <v>42736</v>
      </c>
      <c r="B86" s="29">
        <f t="shared" si="7"/>
        <v>2017</v>
      </c>
      <c r="C86" s="29">
        <f t="shared" si="8"/>
        <v>1</v>
      </c>
      <c r="D86" s="157">
        <f>'Monthly Data'!E86</f>
        <v>45513156.993604392</v>
      </c>
      <c r="E86" s="46">
        <f>'Monthly Data'!AL86</f>
        <v>382.60000000000008</v>
      </c>
      <c r="F86" s="46">
        <f>'Monthly Data'!AK86</f>
        <v>0</v>
      </c>
      <c r="G86" s="29">
        <f>'Monthly Data'!BG86</f>
        <v>85</v>
      </c>
      <c r="H86" s="29">
        <f>'Monthly Data'!W86</f>
        <v>7045.6</v>
      </c>
      <c r="I86" s="29">
        <f>'Monthly Data'!BF86</f>
        <v>0</v>
      </c>
      <c r="K86" s="29">
        <f>'Res PW'!$B$6</f>
        <v>-4.43077580563601</v>
      </c>
      <c r="L86" s="29">
        <f>E86*'Res PW'!$B$7</f>
        <v>3.0259603030683881</v>
      </c>
      <c r="M86" s="29">
        <f>F86*'Res PW'!$B$8</f>
        <v>0</v>
      </c>
      <c r="N86" s="29">
        <f>G86*'Res PW'!$B$9</f>
        <v>-3.7859107299763428</v>
      </c>
      <c r="O86" s="162">
        <f>H86*'Res PW'!$B$10</f>
        <v>29.267582436331523</v>
      </c>
      <c r="P86" s="29">
        <f>I86*'Res PW'!$B$11</f>
        <v>0</v>
      </c>
      <c r="Q86" s="44">
        <f>'Monthly Data'!F86</f>
        <v>60357</v>
      </c>
      <c r="R86" s="46">
        <f>'Monthly Data'!BH86</f>
        <v>31</v>
      </c>
      <c r="S86" s="157">
        <f t="shared" si="11"/>
        <v>45049411.10665217</v>
      </c>
      <c r="T86" s="44">
        <f t="shared" si="9"/>
        <v>-463745.88695222139</v>
      </c>
      <c r="U86" s="48">
        <f t="shared" si="10"/>
        <v>1.0189270918239927E-2</v>
      </c>
    </row>
    <row r="87" spans="1:21" x14ac:dyDescent="0.2">
      <c r="A87" s="45">
        <f>'Monthly Data'!A87</f>
        <v>42767</v>
      </c>
      <c r="B87" s="29">
        <f t="shared" si="7"/>
        <v>2017</v>
      </c>
      <c r="C87" s="29">
        <f t="shared" si="8"/>
        <v>2</v>
      </c>
      <c r="D87" s="157">
        <f>'Monthly Data'!E87</f>
        <v>39003163.993604392</v>
      </c>
      <c r="E87" s="46">
        <f>'Monthly Data'!AL87</f>
        <v>303.19999999999993</v>
      </c>
      <c r="F87" s="46">
        <f>'Monthly Data'!AK87</f>
        <v>0</v>
      </c>
      <c r="G87" s="29">
        <f>'Monthly Data'!BG87</f>
        <v>86</v>
      </c>
      <c r="H87" s="29">
        <f>'Monthly Data'!W87</f>
        <v>7060.7</v>
      </c>
      <c r="I87" s="29">
        <f>'Monthly Data'!BF87</f>
        <v>0</v>
      </c>
      <c r="K87" s="29">
        <f>'Res PW'!$B$6</f>
        <v>-4.43077580563601</v>
      </c>
      <c r="L87" s="29">
        <f>E87*'Res PW'!$B$7</f>
        <v>2.3979904963155643</v>
      </c>
      <c r="M87" s="29">
        <f>F87*'Res PW'!$B$8</f>
        <v>0</v>
      </c>
      <c r="N87" s="29">
        <f>G87*'Res PW'!$B$9</f>
        <v>-3.8304508562113586</v>
      </c>
      <c r="O87" s="162">
        <f>H87*'Res PW'!$B$10</f>
        <v>29.330308179318436</v>
      </c>
      <c r="P87" s="29">
        <f>I87*'Res PW'!$B$11</f>
        <v>0</v>
      </c>
      <c r="Q87" s="44">
        <f>'Monthly Data'!F87</f>
        <v>60440</v>
      </c>
      <c r="R87" s="46">
        <f>'Monthly Data'!BH87</f>
        <v>28</v>
      </c>
      <c r="S87" s="157">
        <f t="shared" si="11"/>
        <v>39713795.310371399</v>
      </c>
      <c r="T87" s="44">
        <f t="shared" si="9"/>
        <v>710631.31676700711</v>
      </c>
      <c r="U87" s="48">
        <f t="shared" si="10"/>
        <v>1.821983767479823E-2</v>
      </c>
    </row>
    <row r="88" spans="1:21" x14ac:dyDescent="0.2">
      <c r="A88" s="45">
        <f>'Monthly Data'!A88</f>
        <v>42795</v>
      </c>
      <c r="B88" s="29">
        <f t="shared" si="7"/>
        <v>2017</v>
      </c>
      <c r="C88" s="29">
        <f t="shared" si="8"/>
        <v>3</v>
      </c>
      <c r="D88" s="157">
        <f>'Monthly Data'!E88</f>
        <v>40659230.993604392</v>
      </c>
      <c r="E88" s="46">
        <f>'Monthly Data'!AL88</f>
        <v>355.20000000000005</v>
      </c>
      <c r="F88" s="46">
        <f>'Monthly Data'!AK88</f>
        <v>0</v>
      </c>
      <c r="G88" s="29">
        <f>'Monthly Data'!BG88</f>
        <v>87</v>
      </c>
      <c r="H88" s="29">
        <f>'Monthly Data'!W88</f>
        <v>7074.2</v>
      </c>
      <c r="I88" s="29">
        <f>'Monthly Data'!BF88</f>
        <v>1</v>
      </c>
      <c r="K88" s="29">
        <f>'Res PW'!$B$6</f>
        <v>-4.43077580563601</v>
      </c>
      <c r="L88" s="29">
        <f>E88*'Res PW'!$B$7</f>
        <v>2.8092553571612422</v>
      </c>
      <c r="M88" s="29">
        <f>F88*'Res PW'!$B$8</f>
        <v>0</v>
      </c>
      <c r="N88" s="29">
        <f>G88*'Res PW'!$B$9</f>
        <v>-3.8749909824463744</v>
      </c>
      <c r="O88" s="162">
        <f>H88*'Res PW'!$B$10</f>
        <v>29.386387485962366</v>
      </c>
      <c r="P88" s="29">
        <f>I88*'Res PW'!$B$11</f>
        <v>-1.1856007853709201</v>
      </c>
      <c r="Q88" s="44">
        <f>'Monthly Data'!F88</f>
        <v>60475</v>
      </c>
      <c r="R88" s="46">
        <f>'Monthly Data'!BH88</f>
        <v>31</v>
      </c>
      <c r="S88" s="157">
        <f t="shared" si="11"/>
        <v>42564272.45493266</v>
      </c>
      <c r="T88" s="44">
        <f t="shared" si="9"/>
        <v>1905041.4613282681</v>
      </c>
      <c r="U88" s="48">
        <f t="shared" si="10"/>
        <v>4.6853848800729334E-2</v>
      </c>
    </row>
    <row r="89" spans="1:21" x14ac:dyDescent="0.2">
      <c r="A89" s="45">
        <f>'Monthly Data'!A89</f>
        <v>42826</v>
      </c>
      <c r="B89" s="29">
        <f t="shared" si="7"/>
        <v>2017</v>
      </c>
      <c r="C89" s="29">
        <f t="shared" si="8"/>
        <v>4</v>
      </c>
      <c r="D89" s="157">
        <f>'Monthly Data'!E89</f>
        <v>36365727.993604392</v>
      </c>
      <c r="E89" s="46">
        <f>'Monthly Data'!AL89</f>
        <v>107.10000000000002</v>
      </c>
      <c r="F89" s="46">
        <f>'Monthly Data'!AK89</f>
        <v>4.6999999999999993</v>
      </c>
      <c r="G89" s="29">
        <f>'Monthly Data'!BG89</f>
        <v>88</v>
      </c>
      <c r="H89" s="29">
        <f>'Monthly Data'!W89</f>
        <v>7074.8</v>
      </c>
      <c r="I89" s="29">
        <f>'Monthly Data'!BF89</f>
        <v>1</v>
      </c>
      <c r="K89" s="29">
        <f>'Res PW'!$B$6</f>
        <v>-4.43077580563601</v>
      </c>
      <c r="L89" s="29">
        <f>E89*'Res PW'!$B$7</f>
        <v>0.84704743454946252</v>
      </c>
      <c r="M89" s="29">
        <f>F89*'Res PW'!$B$8</f>
        <v>0.18209288277688682</v>
      </c>
      <c r="N89" s="29">
        <f>G89*'Res PW'!$B$9</f>
        <v>-3.9195311086813902</v>
      </c>
      <c r="O89" s="162">
        <f>H89*'Res PW'!$B$10</f>
        <v>29.388879899590986</v>
      </c>
      <c r="P89" s="29">
        <f>I89*'Res PW'!$B$11</f>
        <v>-1.1856007853709201</v>
      </c>
      <c r="Q89" s="44">
        <f>'Monthly Data'!F89</f>
        <v>60471</v>
      </c>
      <c r="R89" s="46">
        <f>'Monthly Data'!BH89</f>
        <v>30</v>
      </c>
      <c r="S89" s="157">
        <f t="shared" si="11"/>
        <v>37882866.780880675</v>
      </c>
      <c r="T89" s="44">
        <f t="shared" si="9"/>
        <v>1517138.7872762829</v>
      </c>
      <c r="U89" s="48">
        <f t="shared" si="10"/>
        <v>4.1718916985330277E-2</v>
      </c>
    </row>
    <row r="90" spans="1:21" x14ac:dyDescent="0.2">
      <c r="A90" s="45">
        <f>'Monthly Data'!A90</f>
        <v>42856</v>
      </c>
      <c r="B90" s="29">
        <f t="shared" si="7"/>
        <v>2017</v>
      </c>
      <c r="C90" s="29">
        <f t="shared" si="8"/>
        <v>5</v>
      </c>
      <c r="D90" s="157">
        <f>'Monthly Data'!E90</f>
        <v>39252488.993604392</v>
      </c>
      <c r="E90" s="46">
        <f>'Monthly Data'!AL90</f>
        <v>57.899999999999991</v>
      </c>
      <c r="F90" s="46">
        <f>'Monthly Data'!AK90</f>
        <v>29.9</v>
      </c>
      <c r="G90" s="29">
        <f>'Monthly Data'!BG90</f>
        <v>89</v>
      </c>
      <c r="H90" s="29">
        <f>'Monthly Data'!W90</f>
        <v>7080.7</v>
      </c>
      <c r="I90" s="29">
        <f>'Monthly Data'!BF90</f>
        <v>1</v>
      </c>
      <c r="K90" s="29">
        <f>'Res PW'!$B$6</f>
        <v>-4.43077580563601</v>
      </c>
      <c r="L90" s="29">
        <f>E90*'Res PW'!$B$7</f>
        <v>0.45792760467239835</v>
      </c>
      <c r="M90" s="29">
        <f>F90*'Res PW'!$B$8</f>
        <v>1.1584206797933865</v>
      </c>
      <c r="N90" s="29">
        <f>G90*'Res PW'!$B$9</f>
        <v>-3.964071234916406</v>
      </c>
      <c r="O90" s="162">
        <f>H90*'Res PW'!$B$10</f>
        <v>29.413388633605738</v>
      </c>
      <c r="P90" s="29">
        <f>I90*'Res PW'!$B$11</f>
        <v>-1.1856007853709201</v>
      </c>
      <c r="Q90" s="44">
        <f>'Monthly Data'!F90</f>
        <v>60529</v>
      </c>
      <c r="R90" s="46">
        <f>'Monthly Data'!BH90</f>
        <v>31</v>
      </c>
      <c r="S90" s="157">
        <f t="shared" si="11"/>
        <v>40247424.603217766</v>
      </c>
      <c r="T90" s="44">
        <f t="shared" si="9"/>
        <v>994935.60961337388</v>
      </c>
      <c r="U90" s="48">
        <f t="shared" si="10"/>
        <v>2.5347070596605577E-2</v>
      </c>
    </row>
    <row r="91" spans="1:21" x14ac:dyDescent="0.2">
      <c r="A91" s="45">
        <f>'Monthly Data'!A91</f>
        <v>42887</v>
      </c>
      <c r="B91" s="29">
        <f t="shared" si="7"/>
        <v>2017</v>
      </c>
      <c r="C91" s="29">
        <f t="shared" si="8"/>
        <v>6</v>
      </c>
      <c r="D91" s="157">
        <f>'Monthly Data'!E91</f>
        <v>47628726.993604392</v>
      </c>
      <c r="E91" s="46">
        <f>'Monthly Data'!AL91</f>
        <v>0</v>
      </c>
      <c r="F91" s="46">
        <f>'Monthly Data'!AK91</f>
        <v>159.10000000000002</v>
      </c>
      <c r="G91" s="29">
        <f>'Monthly Data'!BG91</f>
        <v>90</v>
      </c>
      <c r="H91" s="29">
        <f>'Monthly Data'!W91</f>
        <v>7085.4</v>
      </c>
      <c r="I91" s="29">
        <f>'Monthly Data'!BF91</f>
        <v>0</v>
      </c>
      <c r="K91" s="29">
        <f>'Res PW'!$B$6</f>
        <v>-4.43077580563601</v>
      </c>
      <c r="L91" s="29">
        <f>E91*'Res PW'!$B$7</f>
        <v>0</v>
      </c>
      <c r="M91" s="29">
        <f>F91*'Res PW'!$B$8</f>
        <v>6.1640377978303622</v>
      </c>
      <c r="N91" s="29">
        <f>G91*'Res PW'!$B$9</f>
        <v>-4.0086113611514218</v>
      </c>
      <c r="O91" s="162">
        <f>H91*'Res PW'!$B$10</f>
        <v>29.432912540363255</v>
      </c>
      <c r="P91" s="29">
        <f>I91*'Res PW'!$B$11</f>
        <v>0</v>
      </c>
      <c r="Q91" s="44">
        <f>'Monthly Data'!F91</f>
        <v>60518</v>
      </c>
      <c r="R91" s="46">
        <f>'Monthly Data'!BH91</f>
        <v>30</v>
      </c>
      <c r="S91" s="157">
        <f t="shared" si="11"/>
        <v>49305642.24021478</v>
      </c>
      <c r="T91" s="44">
        <f t="shared" si="9"/>
        <v>1676915.2466103882</v>
      </c>
      <c r="U91" s="48">
        <f t="shared" si="10"/>
        <v>3.5208063546094043E-2</v>
      </c>
    </row>
    <row r="92" spans="1:21" x14ac:dyDescent="0.2">
      <c r="A92" s="45">
        <f>'Monthly Data'!A92</f>
        <v>42917</v>
      </c>
      <c r="B92" s="29">
        <f t="shared" si="7"/>
        <v>2017</v>
      </c>
      <c r="C92" s="29">
        <f t="shared" si="8"/>
        <v>7</v>
      </c>
      <c r="D92" s="157">
        <f>'Monthly Data'!E92</f>
        <v>55795161.993604392</v>
      </c>
      <c r="E92" s="46">
        <f>'Monthly Data'!AL92</f>
        <v>0</v>
      </c>
      <c r="F92" s="46">
        <f>'Monthly Data'!AK92</f>
        <v>237.5</v>
      </c>
      <c r="G92" s="29">
        <f>'Monthly Data'!BG92</f>
        <v>91</v>
      </c>
      <c r="H92" s="29">
        <f>'Monthly Data'!W92</f>
        <v>7099.9</v>
      </c>
      <c r="I92" s="29">
        <f>'Monthly Data'!BF92</f>
        <v>0</v>
      </c>
      <c r="K92" s="29">
        <f>'Res PW'!$B$6</f>
        <v>-4.43077580563601</v>
      </c>
      <c r="L92" s="29">
        <f>E92*'Res PW'!$B$7</f>
        <v>0</v>
      </c>
      <c r="M92" s="29">
        <f>F92*'Res PW'!$B$8</f>
        <v>9.2015020552150268</v>
      </c>
      <c r="N92" s="29">
        <f>G92*'Res PW'!$B$9</f>
        <v>-4.0531514873864376</v>
      </c>
      <c r="O92" s="162">
        <f>H92*'Res PW'!$B$10</f>
        <v>29.493145869721552</v>
      </c>
      <c r="P92" s="29">
        <f>I92*'Res PW'!$B$11</f>
        <v>0</v>
      </c>
      <c r="Q92" s="44">
        <f>'Monthly Data'!F92</f>
        <v>60509</v>
      </c>
      <c r="R92" s="46">
        <f>'Monthly Data'!BH92</f>
        <v>31</v>
      </c>
      <c r="S92" s="157">
        <f t="shared" si="11"/>
        <v>56668635.336211257</v>
      </c>
      <c r="T92" s="44">
        <f t="shared" si="9"/>
        <v>873473.34260686487</v>
      </c>
      <c r="U92" s="48">
        <f t="shared" si="10"/>
        <v>1.5655001462438412E-2</v>
      </c>
    </row>
    <row r="93" spans="1:21" x14ac:dyDescent="0.2">
      <c r="A93" s="45">
        <f>'Monthly Data'!A93</f>
        <v>42948</v>
      </c>
      <c r="B93" s="29">
        <f t="shared" si="7"/>
        <v>2017</v>
      </c>
      <c r="C93" s="29">
        <f t="shared" si="8"/>
        <v>8</v>
      </c>
      <c r="D93" s="157">
        <f>'Monthly Data'!E93</f>
        <v>52455127.993604392</v>
      </c>
      <c r="E93" s="46">
        <f>'Monthly Data'!AL93</f>
        <v>0</v>
      </c>
      <c r="F93" s="46">
        <f>'Monthly Data'!AK93</f>
        <v>202.19999999999996</v>
      </c>
      <c r="G93" s="29">
        <f>'Monthly Data'!BG93</f>
        <v>92</v>
      </c>
      <c r="H93" s="29">
        <f>'Monthly Data'!W93</f>
        <v>7121.3</v>
      </c>
      <c r="I93" s="29">
        <f>'Monthly Data'!BF93</f>
        <v>0</v>
      </c>
      <c r="K93" s="29">
        <f>'Res PW'!$B$6</f>
        <v>-4.43077580563601</v>
      </c>
      <c r="L93" s="29">
        <f>E93*'Res PW'!$B$7</f>
        <v>0</v>
      </c>
      <c r="M93" s="29">
        <f>F93*'Res PW'!$B$8</f>
        <v>7.8338682760609606</v>
      </c>
      <c r="N93" s="29">
        <f>G93*'Res PW'!$B$9</f>
        <v>-4.0976916136214534</v>
      </c>
      <c r="O93" s="162">
        <f>H93*'Res PW'!$B$10</f>
        <v>29.582041955808968</v>
      </c>
      <c r="P93" s="29">
        <f>I93*'Res PW'!$B$11</f>
        <v>0</v>
      </c>
      <c r="Q93" s="44">
        <f>'Monthly Data'!F93</f>
        <v>60503</v>
      </c>
      <c r="R93" s="46">
        <f>'Monthly Data'!BH93</f>
        <v>31</v>
      </c>
      <c r="S93" s="157">
        <f t="shared" si="11"/>
        <v>54181085.527236253</v>
      </c>
      <c r="T93" s="44">
        <f t="shared" si="9"/>
        <v>1725957.5336318612</v>
      </c>
      <c r="U93" s="48">
        <f t="shared" si="10"/>
        <v>3.2903504378872149E-2</v>
      </c>
    </row>
    <row r="94" spans="1:21" x14ac:dyDescent="0.2">
      <c r="A94" s="45">
        <f>'Monthly Data'!A94</f>
        <v>42979</v>
      </c>
      <c r="B94" s="29">
        <f t="shared" si="7"/>
        <v>2017</v>
      </c>
      <c r="C94" s="29">
        <f t="shared" si="8"/>
        <v>9</v>
      </c>
      <c r="D94" s="157">
        <f>'Monthly Data'!E94</f>
        <v>45869090.993604392</v>
      </c>
      <c r="E94" s="46">
        <f>'Monthly Data'!AL94</f>
        <v>1</v>
      </c>
      <c r="F94" s="46">
        <f>'Monthly Data'!AK94</f>
        <v>142.4</v>
      </c>
      <c r="G94" s="29">
        <f>'Monthly Data'!BG94</f>
        <v>93</v>
      </c>
      <c r="H94" s="29">
        <f>'Monthly Data'!W94</f>
        <v>7150.1</v>
      </c>
      <c r="I94" s="29">
        <f>'Monthly Data'!BF94</f>
        <v>1</v>
      </c>
      <c r="K94" s="29">
        <f>'Res PW'!$B$6</f>
        <v>-4.43077580563601</v>
      </c>
      <c r="L94" s="29">
        <f>E94*'Res PW'!$B$7</f>
        <v>7.9089396316476407E-3</v>
      </c>
      <c r="M94" s="29">
        <f>F94*'Res PW'!$B$8</f>
        <v>5.5170269164741885</v>
      </c>
      <c r="N94" s="29">
        <f>G94*'Res PW'!$B$9</f>
        <v>-4.1422317398564692</v>
      </c>
      <c r="O94" s="162">
        <f>H94*'Res PW'!$B$10</f>
        <v>29.701677809982687</v>
      </c>
      <c r="P94" s="29">
        <f>I94*'Res PW'!$B$11</f>
        <v>-1.1856007853709201</v>
      </c>
      <c r="Q94" s="44">
        <f>'Monthly Data'!F94</f>
        <v>60533</v>
      </c>
      <c r="R94" s="46">
        <f>'Monthly Data'!BH94</f>
        <v>30</v>
      </c>
      <c r="S94" s="157">
        <f t="shared" si="11"/>
        <v>46249643.008715473</v>
      </c>
      <c r="T94" s="44">
        <f t="shared" si="9"/>
        <v>380552.0151110813</v>
      </c>
      <c r="U94" s="48">
        <f t="shared" si="10"/>
        <v>8.2964804156276471E-3</v>
      </c>
    </row>
    <row r="95" spans="1:21" x14ac:dyDescent="0.2">
      <c r="A95" s="45">
        <f>'Monthly Data'!A95</f>
        <v>43009</v>
      </c>
      <c r="B95" s="29">
        <f t="shared" si="7"/>
        <v>2017</v>
      </c>
      <c r="C95" s="29">
        <f t="shared" si="8"/>
        <v>10</v>
      </c>
      <c r="D95" s="157">
        <f>'Monthly Data'!E95</f>
        <v>41241496.993604392</v>
      </c>
      <c r="E95" s="46">
        <f>'Monthly Data'!AL95</f>
        <v>26.3</v>
      </c>
      <c r="F95" s="46">
        <f>'Monthly Data'!AK95</f>
        <v>67.900000000000006</v>
      </c>
      <c r="G95" s="29">
        <f>'Monthly Data'!BG95</f>
        <v>94</v>
      </c>
      <c r="H95" s="29">
        <f>'Monthly Data'!W95</f>
        <v>7170.5</v>
      </c>
      <c r="I95" s="29">
        <f>'Monthly Data'!BF95</f>
        <v>1</v>
      </c>
      <c r="K95" s="29">
        <f>'Res PW'!$B$6</f>
        <v>-4.43077580563601</v>
      </c>
      <c r="L95" s="29">
        <f>E95*'Res PW'!$B$7</f>
        <v>0.20800511231233296</v>
      </c>
      <c r="M95" s="29">
        <f>F95*'Res PW'!$B$8</f>
        <v>2.6306610086277908</v>
      </c>
      <c r="N95" s="29">
        <f>G95*'Res PW'!$B$9</f>
        <v>-4.186771866091485</v>
      </c>
      <c r="O95" s="162">
        <f>H95*'Res PW'!$B$10</f>
        <v>29.786419873355737</v>
      </c>
      <c r="P95" s="29">
        <f>I95*'Res PW'!$B$11</f>
        <v>-1.1856007853709201</v>
      </c>
      <c r="Q95" s="44">
        <f>'Monthly Data'!F95</f>
        <v>60537</v>
      </c>
      <c r="R95" s="46">
        <f>'Monthly Data'!BH95</f>
        <v>31</v>
      </c>
      <c r="S95" s="157">
        <f t="shared" si="11"/>
        <v>42828720.613368981</v>
      </c>
      <c r="T95" s="44">
        <f t="shared" si="9"/>
        <v>1587223.6197645888</v>
      </c>
      <c r="U95" s="48">
        <f t="shared" si="10"/>
        <v>3.8486081628189457E-2</v>
      </c>
    </row>
    <row r="96" spans="1:21" x14ac:dyDescent="0.2">
      <c r="A96" s="45">
        <f>'Monthly Data'!A96</f>
        <v>43040</v>
      </c>
      <c r="B96" s="29">
        <f t="shared" si="7"/>
        <v>2017</v>
      </c>
      <c r="C96" s="29">
        <f t="shared" si="8"/>
        <v>11</v>
      </c>
      <c r="D96" s="157">
        <f>'Monthly Data'!E96</f>
        <v>39186018.993604392</v>
      </c>
      <c r="E96" s="46">
        <f>'Monthly Data'!AL96</f>
        <v>208.10000000000005</v>
      </c>
      <c r="F96" s="46">
        <f>'Monthly Data'!AK96</f>
        <v>0</v>
      </c>
      <c r="G96" s="29">
        <f>'Monthly Data'!BG96</f>
        <v>95</v>
      </c>
      <c r="H96" s="29">
        <f>'Monthly Data'!W96</f>
        <v>7189.6</v>
      </c>
      <c r="I96" s="29">
        <f>'Monthly Data'!BF96</f>
        <v>1</v>
      </c>
      <c r="K96" s="29">
        <f>'Res PW'!$B$6</f>
        <v>-4.43077580563601</v>
      </c>
      <c r="L96" s="29">
        <f>E96*'Res PW'!$B$7</f>
        <v>1.6458503373458744</v>
      </c>
      <c r="M96" s="29">
        <f>F96*'Res PW'!$B$8</f>
        <v>0</v>
      </c>
      <c r="N96" s="29">
        <f>G96*'Res PW'!$B$9</f>
        <v>-4.2313119923265008</v>
      </c>
      <c r="O96" s="162">
        <f>H96*'Res PW'!$B$10</f>
        <v>29.865761707200111</v>
      </c>
      <c r="P96" s="29">
        <f>I96*'Res PW'!$B$11</f>
        <v>-1.1856007853709201</v>
      </c>
      <c r="Q96" s="44">
        <f>'Monthly Data'!F96</f>
        <v>60558</v>
      </c>
      <c r="R96" s="46">
        <f>'Monthly Data'!BH96</f>
        <v>30</v>
      </c>
      <c r="S96" s="157">
        <f t="shared" si="11"/>
        <v>39357716.308923297</v>
      </c>
      <c r="T96" s="44">
        <f t="shared" si="9"/>
        <v>171697.31531890482</v>
      </c>
      <c r="U96" s="48">
        <f t="shared" si="10"/>
        <v>4.3815962868524053E-3</v>
      </c>
    </row>
    <row r="97" spans="1:21" x14ac:dyDescent="0.2">
      <c r="A97" s="45">
        <f>'Monthly Data'!A97</f>
        <v>43070</v>
      </c>
      <c r="B97" s="29">
        <f t="shared" si="7"/>
        <v>2017</v>
      </c>
      <c r="C97" s="29">
        <f t="shared" si="8"/>
        <v>12</v>
      </c>
      <c r="D97" s="157">
        <f>'Monthly Data'!E97</f>
        <v>47202885.993604392</v>
      </c>
      <c r="E97" s="46">
        <f>'Monthly Data'!AL97</f>
        <v>463.20000000000005</v>
      </c>
      <c r="F97" s="46">
        <f>'Monthly Data'!AK97</f>
        <v>0</v>
      </c>
      <c r="G97" s="29">
        <f>'Monthly Data'!BG97</f>
        <v>96</v>
      </c>
      <c r="H97" s="29">
        <f>'Monthly Data'!W97</f>
        <v>7203.1</v>
      </c>
      <c r="I97" s="29">
        <f>'Monthly Data'!BF97</f>
        <v>0</v>
      </c>
      <c r="K97" s="29">
        <f>'Res PW'!$B$6</f>
        <v>-4.43077580563601</v>
      </c>
      <c r="L97" s="29">
        <f>E97*'Res PW'!$B$7</f>
        <v>3.6634208373791877</v>
      </c>
      <c r="M97" s="29">
        <f>F97*'Res PW'!$B$8</f>
        <v>0</v>
      </c>
      <c r="N97" s="29">
        <f>G97*'Res PW'!$B$9</f>
        <v>-4.2758521185615166</v>
      </c>
      <c r="O97" s="162">
        <f>H97*'Res PW'!$B$10</f>
        <v>29.921841013844041</v>
      </c>
      <c r="P97" s="29">
        <f>I97*'Res PW'!$B$11</f>
        <v>0</v>
      </c>
      <c r="Q97" s="44">
        <f>'Monthly Data'!F97</f>
        <v>60594</v>
      </c>
      <c r="R97" s="46">
        <f>'Monthly Data'!BH97</f>
        <v>31</v>
      </c>
      <c r="S97" s="157">
        <f t="shared" si="11"/>
        <v>46732374.26940006</v>
      </c>
      <c r="T97" s="44">
        <f t="shared" si="9"/>
        <v>-470511.72420433164</v>
      </c>
      <c r="U97" s="48">
        <f t="shared" si="10"/>
        <v>9.9678592590309451E-3</v>
      </c>
    </row>
    <row r="98" spans="1:21" x14ac:dyDescent="0.2">
      <c r="A98" s="45">
        <f>'Monthly Data'!A98</f>
        <v>43101</v>
      </c>
      <c r="B98" s="29">
        <f t="shared" si="7"/>
        <v>2018</v>
      </c>
      <c r="C98" s="29">
        <f t="shared" si="8"/>
        <v>1</v>
      </c>
      <c r="D98" s="157">
        <f>'Monthly Data'!E98</f>
        <v>48557804.356751375</v>
      </c>
      <c r="E98" s="46">
        <f>'Monthly Data'!AL98</f>
        <v>494.3</v>
      </c>
      <c r="F98" s="46">
        <f>'Monthly Data'!AK98</f>
        <v>0</v>
      </c>
      <c r="G98" s="29">
        <f>'Monthly Data'!BG98</f>
        <v>97</v>
      </c>
      <c r="H98" s="29">
        <f>'Monthly Data'!W98</f>
        <v>7199.8</v>
      </c>
      <c r="I98" s="29">
        <f>'Monthly Data'!BF98</f>
        <v>0</v>
      </c>
      <c r="K98" s="29">
        <f>'Res PW'!$B$6</f>
        <v>-4.43077580563601</v>
      </c>
      <c r="L98" s="29">
        <f>E98*'Res PW'!$B$7</f>
        <v>3.9093888599234288</v>
      </c>
      <c r="M98" s="29">
        <f>F98*'Res PW'!$B$8</f>
        <v>0</v>
      </c>
      <c r="N98" s="29">
        <f>G98*'Res PW'!$B$9</f>
        <v>-4.3203922447965324</v>
      </c>
      <c r="O98" s="162">
        <f>H98*'Res PW'!$B$10</f>
        <v>29.908132738886636</v>
      </c>
      <c r="P98" s="29">
        <f>I98*'Res PW'!$B$11</f>
        <v>0</v>
      </c>
      <c r="Q98" s="44">
        <f>'Monthly Data'!F98</f>
        <v>60779</v>
      </c>
      <c r="R98" s="46">
        <f>'Monthly Data'!BH98</f>
        <v>31</v>
      </c>
      <c r="S98" s="157">
        <f t="shared" si="11"/>
        <v>47228744.971821956</v>
      </c>
      <c r="T98" s="44">
        <f t="shared" ref="T98:T121" si="12">S98-D98</f>
        <v>-1329059.3849294186</v>
      </c>
      <c r="U98" s="48">
        <f t="shared" ref="U98:U121" si="13">ABS(T98/D98)</f>
        <v>2.7370664768219262E-2</v>
      </c>
    </row>
    <row r="99" spans="1:21" x14ac:dyDescent="0.2">
      <c r="A99" s="45">
        <f>'Monthly Data'!A99</f>
        <v>43132</v>
      </c>
      <c r="B99" s="29">
        <f t="shared" si="7"/>
        <v>2018</v>
      </c>
      <c r="C99" s="29">
        <f t="shared" si="8"/>
        <v>2</v>
      </c>
      <c r="D99" s="157">
        <f>'Monthly Data'!E99</f>
        <v>40484293.356751375</v>
      </c>
      <c r="E99" s="46">
        <f>'Monthly Data'!AL99</f>
        <v>344.10000000000008</v>
      </c>
      <c r="F99" s="46">
        <f>'Monthly Data'!AK99</f>
        <v>0</v>
      </c>
      <c r="G99" s="29">
        <f>'Monthly Data'!BG99</f>
        <v>98</v>
      </c>
      <c r="H99" s="29">
        <f>'Monthly Data'!W99</f>
        <v>7189.2</v>
      </c>
      <c r="I99" s="29">
        <f>'Monthly Data'!BF99</f>
        <v>0</v>
      </c>
      <c r="K99" s="29">
        <f>'Res PW'!$B$6</f>
        <v>-4.43077580563601</v>
      </c>
      <c r="L99" s="29">
        <f>E99*'Res PW'!$B$7</f>
        <v>2.7214661272499536</v>
      </c>
      <c r="M99" s="29">
        <f>F99*'Res PW'!$B$8</f>
        <v>0</v>
      </c>
      <c r="N99" s="29">
        <f>G99*'Res PW'!$B$9</f>
        <v>-4.3649323710315482</v>
      </c>
      <c r="O99" s="162">
        <f>H99*'Res PW'!$B$10</f>
        <v>29.864100098114363</v>
      </c>
      <c r="P99" s="29">
        <f>I99*'Res PW'!$B$11</f>
        <v>0</v>
      </c>
      <c r="Q99" s="44">
        <f>'Monthly Data'!F99</f>
        <v>60797</v>
      </c>
      <c r="R99" s="46">
        <f>'Monthly Data'!BH99</f>
        <v>28</v>
      </c>
      <c r="S99" s="157">
        <f t="shared" si="11"/>
        <v>40497855.994025268</v>
      </c>
      <c r="T99" s="44">
        <f t="shared" si="12"/>
        <v>13562.63727389276</v>
      </c>
      <c r="U99" s="48">
        <f t="shared" si="13"/>
        <v>3.3500985565877446E-4</v>
      </c>
    </row>
    <row r="100" spans="1:21" x14ac:dyDescent="0.2">
      <c r="A100" s="45">
        <f>'Monthly Data'!A100</f>
        <v>43160</v>
      </c>
      <c r="B100" s="29">
        <f t="shared" si="7"/>
        <v>2018</v>
      </c>
      <c r="C100" s="29">
        <f t="shared" si="8"/>
        <v>3</v>
      </c>
      <c r="D100" s="157">
        <f>'Monthly Data'!E100</f>
        <v>41820071.356751375</v>
      </c>
      <c r="E100" s="46">
        <f>'Monthly Data'!AL100</f>
        <v>347.89999999999986</v>
      </c>
      <c r="F100" s="46">
        <f>'Monthly Data'!AK100</f>
        <v>0</v>
      </c>
      <c r="G100" s="29">
        <f>'Monthly Data'!BG100</f>
        <v>99</v>
      </c>
      <c r="H100" s="29">
        <f>'Monthly Data'!W100</f>
        <v>7185</v>
      </c>
      <c r="I100" s="29">
        <f>'Monthly Data'!BF100</f>
        <v>1</v>
      </c>
      <c r="K100" s="29">
        <f>'Res PW'!$B$6</f>
        <v>-4.43077580563601</v>
      </c>
      <c r="L100" s="29">
        <f>E100*'Res PW'!$B$7</f>
        <v>2.751520097850213</v>
      </c>
      <c r="M100" s="29">
        <f>F100*'Res PW'!$B$8</f>
        <v>0</v>
      </c>
      <c r="N100" s="29">
        <f>G100*'Res PW'!$B$9</f>
        <v>-4.409472497266564</v>
      </c>
      <c r="O100" s="162">
        <f>H100*'Res PW'!$B$10</f>
        <v>29.84665320271403</v>
      </c>
      <c r="P100" s="29">
        <f>I100*'Res PW'!$B$11</f>
        <v>-1.1856007853709201</v>
      </c>
      <c r="Q100" s="44">
        <f>'Monthly Data'!F100</f>
        <v>60798</v>
      </c>
      <c r="R100" s="46">
        <f>'Monthly Data'!BH100</f>
        <v>31</v>
      </c>
      <c r="S100" s="157">
        <f t="shared" si="11"/>
        <v>42542917.191224441</v>
      </c>
      <c r="T100" s="44">
        <f t="shared" si="12"/>
        <v>722845.83447306603</v>
      </c>
      <c r="U100" s="48">
        <f t="shared" si="13"/>
        <v>1.7284662866945844E-2</v>
      </c>
    </row>
    <row r="101" spans="1:21" x14ac:dyDescent="0.2">
      <c r="A101" s="45">
        <f>'Monthly Data'!A101</f>
        <v>43191</v>
      </c>
      <c r="B101" s="29">
        <f t="shared" si="7"/>
        <v>2018</v>
      </c>
      <c r="C101" s="29">
        <f t="shared" si="8"/>
        <v>4</v>
      </c>
      <c r="D101" s="157">
        <f>'Monthly Data'!E101</f>
        <v>38863607.356751375</v>
      </c>
      <c r="E101" s="46">
        <f>'Monthly Data'!AL101</f>
        <v>239.3</v>
      </c>
      <c r="F101" s="46">
        <f>'Monthly Data'!AK101</f>
        <v>0</v>
      </c>
      <c r="G101" s="29">
        <f>'Monthly Data'!BG101</f>
        <v>100</v>
      </c>
      <c r="H101" s="29">
        <f>'Monthly Data'!W101</f>
        <v>7198.2</v>
      </c>
      <c r="I101" s="29">
        <f>'Monthly Data'!BF101</f>
        <v>1</v>
      </c>
      <c r="K101" s="29">
        <f>'Res PW'!$B$6</f>
        <v>-4.43077580563601</v>
      </c>
      <c r="L101" s="29">
        <f>E101*'Res PW'!$B$7</f>
        <v>1.8926092538532806</v>
      </c>
      <c r="M101" s="29">
        <f>F101*'Res PW'!$B$8</f>
        <v>0</v>
      </c>
      <c r="N101" s="29">
        <f>G101*'Res PW'!$B$9</f>
        <v>-4.4540126235015798</v>
      </c>
      <c r="O101" s="162">
        <f>H101*'Res PW'!$B$10</f>
        <v>29.901486302543653</v>
      </c>
      <c r="P101" s="29">
        <f>I101*'Res PW'!$B$11</f>
        <v>-1.1856007853709201</v>
      </c>
      <c r="Q101" s="44">
        <f>'Monthly Data'!F101</f>
        <v>60792</v>
      </c>
      <c r="R101" s="46">
        <f>'Monthly Data'!BH101</f>
        <v>30</v>
      </c>
      <c r="S101" s="157">
        <f t="shared" si="11"/>
        <v>39618826.678082429</v>
      </c>
      <c r="T101" s="44">
        <f t="shared" si="12"/>
        <v>755219.32133105397</v>
      </c>
      <c r="U101" s="48">
        <f t="shared" si="13"/>
        <v>1.94325584446771E-2</v>
      </c>
    </row>
    <row r="102" spans="1:21" x14ac:dyDescent="0.2">
      <c r="A102" s="45">
        <f>'Monthly Data'!A102</f>
        <v>43221</v>
      </c>
      <c r="B102" s="29">
        <f t="shared" si="7"/>
        <v>2018</v>
      </c>
      <c r="C102" s="29">
        <f t="shared" si="8"/>
        <v>5</v>
      </c>
      <c r="D102" s="157">
        <f>'Monthly Data'!E102</f>
        <v>41888037.356751375</v>
      </c>
      <c r="E102" s="46">
        <f>'Monthly Data'!AL102</f>
        <v>25.199999999999996</v>
      </c>
      <c r="F102" s="46">
        <f>'Monthly Data'!AK102</f>
        <v>74.999999999999986</v>
      </c>
      <c r="G102" s="29">
        <f>'Monthly Data'!BG102</f>
        <v>101</v>
      </c>
      <c r="H102" s="29">
        <f>'Monthly Data'!W102</f>
        <v>7208.1</v>
      </c>
      <c r="I102" s="29">
        <f>'Monthly Data'!BF102</f>
        <v>1</v>
      </c>
      <c r="K102" s="29">
        <f>'Res PW'!$B$6</f>
        <v>-4.43077580563601</v>
      </c>
      <c r="L102" s="29">
        <f>E102*'Res PW'!$B$7</f>
        <v>0.19930527871752052</v>
      </c>
      <c r="M102" s="29">
        <f>F102*'Res PW'!$B$8</f>
        <v>2.9057374911205343</v>
      </c>
      <c r="N102" s="29">
        <f>G102*'Res PW'!$B$9</f>
        <v>-4.4985527497365956</v>
      </c>
      <c r="O102" s="162">
        <f>H102*'Res PW'!$B$10</f>
        <v>29.942611127415869</v>
      </c>
      <c r="P102" s="29">
        <f>I102*'Res PW'!$B$11</f>
        <v>-1.1856007853709201</v>
      </c>
      <c r="Q102" s="44">
        <f>'Monthly Data'!F102</f>
        <v>60822</v>
      </c>
      <c r="R102" s="46">
        <f>'Monthly Data'!BH102</f>
        <v>31</v>
      </c>
      <c r="S102" s="157">
        <f t="shared" si="11"/>
        <v>43239239.362258337</v>
      </c>
      <c r="T102" s="44">
        <f t="shared" si="12"/>
        <v>1351202.0055069625</v>
      </c>
      <c r="U102" s="48">
        <f t="shared" si="13"/>
        <v>3.2257467543753998E-2</v>
      </c>
    </row>
    <row r="103" spans="1:21" x14ac:dyDescent="0.2">
      <c r="A103" s="45">
        <f>'Monthly Data'!A103</f>
        <v>43252</v>
      </c>
      <c r="B103" s="29">
        <f t="shared" si="7"/>
        <v>2018</v>
      </c>
      <c r="C103" s="29">
        <f t="shared" si="8"/>
        <v>6</v>
      </c>
      <c r="D103" s="157">
        <f>'Monthly Data'!E103</f>
        <v>52737113.356751375</v>
      </c>
      <c r="E103" s="46">
        <f>'Monthly Data'!AL103</f>
        <v>0</v>
      </c>
      <c r="F103" s="46">
        <f>'Monthly Data'!AK103</f>
        <v>151.49999999999997</v>
      </c>
      <c r="G103" s="29">
        <f>'Monthly Data'!BG103</f>
        <v>102</v>
      </c>
      <c r="H103" s="29">
        <f>'Monthly Data'!W103</f>
        <v>7224.1</v>
      </c>
      <c r="I103" s="29">
        <f>'Monthly Data'!BF103</f>
        <v>0</v>
      </c>
      <c r="K103" s="29">
        <f>'Res PW'!$B$6</f>
        <v>-4.43077580563601</v>
      </c>
      <c r="L103" s="29">
        <f>E103*'Res PW'!$B$7</f>
        <v>0</v>
      </c>
      <c r="M103" s="29">
        <f>F103*'Res PW'!$B$8</f>
        <v>5.8695897320634796</v>
      </c>
      <c r="N103" s="29">
        <f>G103*'Res PW'!$B$9</f>
        <v>-4.5430928759716114</v>
      </c>
      <c r="O103" s="162">
        <f>H103*'Res PW'!$B$10</f>
        <v>30.009075490845714</v>
      </c>
      <c r="P103" s="29">
        <f>I103*'Res PW'!$B$11</f>
        <v>0</v>
      </c>
      <c r="Q103" s="44">
        <f>'Monthly Data'!F103</f>
        <v>60920</v>
      </c>
      <c r="R103" s="46">
        <f>'Monthly Data'!BH103</f>
        <v>30</v>
      </c>
      <c r="S103" s="157">
        <f t="shared" si="11"/>
        <v>49171206.158882752</v>
      </c>
      <c r="T103" s="44">
        <f t="shared" si="12"/>
        <v>-3565907.1978686228</v>
      </c>
      <c r="U103" s="48">
        <f t="shared" si="13"/>
        <v>6.7616654968319714E-2</v>
      </c>
    </row>
    <row r="104" spans="1:21" x14ac:dyDescent="0.2">
      <c r="A104" s="45">
        <f>'Monthly Data'!A104</f>
        <v>43282</v>
      </c>
      <c r="B104" s="29">
        <f t="shared" si="7"/>
        <v>2018</v>
      </c>
      <c r="C104" s="29">
        <f t="shared" si="8"/>
        <v>7</v>
      </c>
      <c r="D104" s="157">
        <f>'Monthly Data'!E104</f>
        <v>65507958.356751375</v>
      </c>
      <c r="E104" s="46">
        <f>'Monthly Data'!AL104</f>
        <v>0</v>
      </c>
      <c r="F104" s="46">
        <f>'Monthly Data'!AK104</f>
        <v>288.2</v>
      </c>
      <c r="G104" s="29">
        <f>'Monthly Data'!BG104</f>
        <v>103</v>
      </c>
      <c r="H104" s="29">
        <f>'Monthly Data'!W104</f>
        <v>7258.6</v>
      </c>
      <c r="I104" s="29">
        <f>'Monthly Data'!BF104</f>
        <v>0</v>
      </c>
      <c r="K104" s="29">
        <f>'Res PW'!$B$6</f>
        <v>-4.43077580563601</v>
      </c>
      <c r="L104" s="29">
        <f>E104*'Res PW'!$B$7</f>
        <v>0</v>
      </c>
      <c r="M104" s="29">
        <f>F104*'Res PW'!$B$8</f>
        <v>11.165780599212507</v>
      </c>
      <c r="N104" s="29">
        <f>G104*'Res PW'!$B$9</f>
        <v>-4.5876330022066272</v>
      </c>
      <c r="O104" s="162">
        <f>H104*'Res PW'!$B$10</f>
        <v>30.152389274491313</v>
      </c>
      <c r="P104" s="29">
        <f>I104*'Res PW'!$B$11</f>
        <v>0</v>
      </c>
      <c r="Q104" s="44">
        <f>'Monthly Data'!F104</f>
        <v>60944</v>
      </c>
      <c r="R104" s="46">
        <f>'Monthly Data'!BH104</f>
        <v>31</v>
      </c>
      <c r="S104" s="157">
        <f t="shared" si="11"/>
        <v>61022775.790333167</v>
      </c>
      <c r="T104" s="44">
        <f t="shared" si="12"/>
        <v>-4485182.5664182082</v>
      </c>
      <c r="U104" s="48">
        <f t="shared" si="13"/>
        <v>6.8467750773001407E-2</v>
      </c>
    </row>
    <row r="105" spans="1:21" x14ac:dyDescent="0.2">
      <c r="A105" s="45">
        <f>'Monthly Data'!A105</f>
        <v>43313</v>
      </c>
      <c r="B105" s="29">
        <f t="shared" si="7"/>
        <v>2018</v>
      </c>
      <c r="C105" s="29">
        <f t="shared" si="8"/>
        <v>8</v>
      </c>
      <c r="D105" s="157">
        <f>'Monthly Data'!E105</f>
        <v>63722121.356751375</v>
      </c>
      <c r="E105" s="46">
        <f>'Monthly Data'!AL105</f>
        <v>0</v>
      </c>
      <c r="F105" s="46">
        <f>'Monthly Data'!AK105</f>
        <v>287.79999999999995</v>
      </c>
      <c r="G105" s="29">
        <f>'Monthly Data'!BG105</f>
        <v>104</v>
      </c>
      <c r="H105" s="29">
        <f>'Monthly Data'!W105</f>
        <v>7264.8</v>
      </c>
      <c r="I105" s="29">
        <f>'Monthly Data'!BF105</f>
        <v>0</v>
      </c>
      <c r="K105" s="29">
        <f>'Res PW'!$B$6</f>
        <v>-4.43077580563601</v>
      </c>
      <c r="L105" s="29">
        <f>E105*'Res PW'!$B$7</f>
        <v>0</v>
      </c>
      <c r="M105" s="29">
        <f>F105*'Res PW'!$B$8</f>
        <v>11.150283332593197</v>
      </c>
      <c r="N105" s="29">
        <f>G105*'Res PW'!$B$9</f>
        <v>-4.632173128441643</v>
      </c>
      <c r="O105" s="162">
        <f>H105*'Res PW'!$B$10</f>
        <v>30.178144215320376</v>
      </c>
      <c r="P105" s="29">
        <f>I105*'Res PW'!$B$11</f>
        <v>0</v>
      </c>
      <c r="Q105" s="44">
        <f>'Monthly Data'!F105</f>
        <v>60940</v>
      </c>
      <c r="R105" s="46">
        <f>'Monthly Data'!BH105</f>
        <v>31</v>
      </c>
      <c r="S105" s="157">
        <f t="shared" si="11"/>
        <v>60954006.268541992</v>
      </c>
      <c r="T105" s="44">
        <f t="shared" si="12"/>
        <v>-2768115.0882093832</v>
      </c>
      <c r="U105" s="48">
        <f t="shared" si="13"/>
        <v>4.3440410163245465E-2</v>
      </c>
    </row>
    <row r="106" spans="1:21" x14ac:dyDescent="0.2">
      <c r="A106" s="45">
        <f>'Monthly Data'!A106</f>
        <v>43344</v>
      </c>
      <c r="B106" s="29">
        <f t="shared" si="7"/>
        <v>2018</v>
      </c>
      <c r="C106" s="29">
        <f t="shared" si="8"/>
        <v>9</v>
      </c>
      <c r="D106" s="157">
        <f>'Monthly Data'!E106</f>
        <v>51293687.356751375</v>
      </c>
      <c r="E106" s="46">
        <f>'Monthly Data'!AL106</f>
        <v>0</v>
      </c>
      <c r="F106" s="46">
        <f>'Monthly Data'!AK106</f>
        <v>165.40000000000003</v>
      </c>
      <c r="G106" s="29">
        <f>'Monthly Data'!BG106</f>
        <v>105</v>
      </c>
      <c r="H106" s="29">
        <f>'Monthly Data'!W106</f>
        <v>7268.1</v>
      </c>
      <c r="I106" s="29">
        <f>'Monthly Data'!BF106</f>
        <v>1</v>
      </c>
      <c r="K106" s="29">
        <f>'Res PW'!$B$6</f>
        <v>-4.43077580563601</v>
      </c>
      <c r="L106" s="29">
        <f>E106*'Res PW'!$B$7</f>
        <v>0</v>
      </c>
      <c r="M106" s="29">
        <f>F106*'Res PW'!$B$8</f>
        <v>6.4081197470844877</v>
      </c>
      <c r="N106" s="29">
        <f>G106*'Res PW'!$B$9</f>
        <v>-4.6767132546766588</v>
      </c>
      <c r="O106" s="162">
        <f>H106*'Res PW'!$B$10</f>
        <v>30.191852490277782</v>
      </c>
      <c r="P106" s="29">
        <f>I106*'Res PW'!$B$11</f>
        <v>-1.1856007853709201</v>
      </c>
      <c r="Q106" s="44">
        <f>'Monthly Data'!F106</f>
        <v>60973</v>
      </c>
      <c r="R106" s="46">
        <f>'Monthly Data'!BH106</f>
        <v>30</v>
      </c>
      <c r="S106" s="157">
        <f t="shared" si="11"/>
        <v>48120286.202034727</v>
      </c>
      <c r="T106" s="44">
        <f t="shared" si="12"/>
        <v>-3173401.1547166482</v>
      </c>
      <c r="U106" s="48">
        <f t="shared" si="13"/>
        <v>6.1867284616241552E-2</v>
      </c>
    </row>
    <row r="107" spans="1:21" x14ac:dyDescent="0.2">
      <c r="A107" s="45">
        <f>'Monthly Data'!A107</f>
        <v>43374</v>
      </c>
      <c r="B107" s="29">
        <f t="shared" si="7"/>
        <v>2018</v>
      </c>
      <c r="C107" s="29">
        <f t="shared" si="8"/>
        <v>10</v>
      </c>
      <c r="D107" s="157">
        <f>'Monthly Data'!E107</f>
        <v>41037608.356751375</v>
      </c>
      <c r="E107" s="46">
        <f>'Monthly Data'!AL107</f>
        <v>88.200000000000031</v>
      </c>
      <c r="F107" s="46">
        <f>'Monthly Data'!AK107</f>
        <v>28.7</v>
      </c>
      <c r="G107" s="29">
        <f>'Monthly Data'!BG107</f>
        <v>106</v>
      </c>
      <c r="H107" s="29">
        <f>'Monthly Data'!W107</f>
        <v>7253</v>
      </c>
      <c r="I107" s="29">
        <f>'Monthly Data'!BF107</f>
        <v>1</v>
      </c>
      <c r="K107" s="29">
        <f>'Res PW'!$B$6</f>
        <v>-4.43077580563601</v>
      </c>
      <c r="L107" s="29">
        <f>E107*'Res PW'!$B$7</f>
        <v>0.69756847551132217</v>
      </c>
      <c r="M107" s="29">
        <f>F107*'Res PW'!$B$8</f>
        <v>1.1119288799354579</v>
      </c>
      <c r="N107" s="29">
        <f>G107*'Res PW'!$B$9</f>
        <v>-4.7212533809116746</v>
      </c>
      <c r="O107" s="162">
        <f>H107*'Res PW'!$B$10</f>
        <v>30.129126747290865</v>
      </c>
      <c r="P107" s="29">
        <f>I107*'Res PW'!$B$11</f>
        <v>-1.1856007853709201</v>
      </c>
      <c r="Q107" s="44">
        <f>'Monthly Data'!F107</f>
        <v>60992</v>
      </c>
      <c r="R107" s="46">
        <f>'Monthly Data'!BH107</f>
        <v>31</v>
      </c>
      <c r="S107" s="157">
        <f t="shared" si="11"/>
        <v>40842122.85483437</v>
      </c>
      <c r="T107" s="44">
        <f t="shared" si="12"/>
        <v>-195485.50191700459</v>
      </c>
      <c r="U107" s="48">
        <f t="shared" si="13"/>
        <v>4.7635695583815359E-3</v>
      </c>
    </row>
    <row r="108" spans="1:21" x14ac:dyDescent="0.2">
      <c r="A108" s="45">
        <f>'Monthly Data'!A108</f>
        <v>43405</v>
      </c>
      <c r="B108" s="29">
        <f t="shared" si="7"/>
        <v>2018</v>
      </c>
      <c r="C108" s="29">
        <f t="shared" si="8"/>
        <v>11</v>
      </c>
      <c r="D108" s="157">
        <f>'Monthly Data'!E108</f>
        <v>41154130.356751375</v>
      </c>
      <c r="E108" s="46">
        <f>'Monthly Data'!AL108</f>
        <v>272.40000000000003</v>
      </c>
      <c r="F108" s="46">
        <f>'Monthly Data'!AK108</f>
        <v>0</v>
      </c>
      <c r="G108" s="29">
        <f>'Monthly Data'!BG108</f>
        <v>107</v>
      </c>
      <c r="H108" s="29">
        <f>'Monthly Data'!W108</f>
        <v>7273.5</v>
      </c>
      <c r="I108" s="29">
        <f>'Monthly Data'!BF108</f>
        <v>1</v>
      </c>
      <c r="K108" s="29">
        <f>'Res PW'!$B$6</f>
        <v>-4.43077580563601</v>
      </c>
      <c r="L108" s="29">
        <f>E108*'Res PW'!$B$7</f>
        <v>2.1543951556608176</v>
      </c>
      <c r="M108" s="29">
        <f>F108*'Res PW'!$B$8</f>
        <v>0</v>
      </c>
      <c r="N108" s="29">
        <f>G108*'Res PW'!$B$9</f>
        <v>-4.7657935071466904</v>
      </c>
      <c r="O108" s="162">
        <f>H108*'Res PW'!$B$10</f>
        <v>30.21428421293535</v>
      </c>
      <c r="P108" s="29">
        <f>I108*'Res PW'!$B$11</f>
        <v>-1.1856007853709201</v>
      </c>
      <c r="Q108" s="44">
        <f>'Monthly Data'!F108</f>
        <v>61031</v>
      </c>
      <c r="R108" s="46">
        <f>'Monthly Data'!BH108</f>
        <v>30</v>
      </c>
      <c r="S108" s="157">
        <f t="shared" si="11"/>
        <v>40255759.418531381</v>
      </c>
      <c r="T108" s="44">
        <f t="shared" si="12"/>
        <v>-898370.93821999431</v>
      </c>
      <c r="U108" s="48">
        <f t="shared" si="13"/>
        <v>2.1829423448687105E-2</v>
      </c>
    </row>
    <row r="109" spans="1:21" x14ac:dyDescent="0.2">
      <c r="A109" s="45">
        <f>'Monthly Data'!A109</f>
        <v>43435</v>
      </c>
      <c r="B109" s="29">
        <f t="shared" si="7"/>
        <v>2018</v>
      </c>
      <c r="C109" s="29">
        <f t="shared" si="8"/>
        <v>12</v>
      </c>
      <c r="D109" s="157">
        <f>'Monthly Data'!E109</f>
        <v>46187584.356751375</v>
      </c>
      <c r="E109" s="46">
        <f>'Monthly Data'!AL109</f>
        <v>330</v>
      </c>
      <c r="F109" s="46">
        <f>'Monthly Data'!AK109</f>
        <v>0</v>
      </c>
      <c r="G109" s="29">
        <f>'Monthly Data'!BG109</f>
        <v>108</v>
      </c>
      <c r="H109" s="29">
        <f>'Monthly Data'!W109</f>
        <v>7289.2</v>
      </c>
      <c r="I109" s="29">
        <f>'Monthly Data'!BF109</f>
        <v>0</v>
      </c>
      <c r="K109" s="29">
        <f>'Res PW'!$B$6</f>
        <v>-4.43077580563601</v>
      </c>
      <c r="L109" s="29">
        <f>E109*'Res PW'!$B$7</f>
        <v>2.6099500784437213</v>
      </c>
      <c r="M109" s="29">
        <f>F109*'Res PW'!$B$8</f>
        <v>0</v>
      </c>
      <c r="N109" s="29">
        <f>G109*'Res PW'!$B$9</f>
        <v>-4.8103336333817062</v>
      </c>
      <c r="O109" s="162">
        <f>H109*'Res PW'!$B$10</f>
        <v>30.279502369550887</v>
      </c>
      <c r="P109" s="29">
        <f>I109*'Res PW'!$B$11</f>
        <v>0</v>
      </c>
      <c r="Q109" s="44">
        <f>'Monthly Data'!F109</f>
        <v>61253</v>
      </c>
      <c r="R109" s="46">
        <f>'Monthly Data'!BH109</f>
        <v>31</v>
      </c>
      <c r="S109" s="157">
        <f t="shared" si="11"/>
        <v>44904490.584194705</v>
      </c>
      <c r="T109" s="44">
        <f t="shared" si="12"/>
        <v>-1283093.77255667</v>
      </c>
      <c r="U109" s="48">
        <f t="shared" si="13"/>
        <v>2.7780058005330958E-2</v>
      </c>
    </row>
    <row r="110" spans="1:21" x14ac:dyDescent="0.2">
      <c r="A110" s="45">
        <f>'Monthly Data'!A110</f>
        <v>43466</v>
      </c>
      <c r="B110" s="29">
        <f t="shared" si="7"/>
        <v>2019</v>
      </c>
      <c r="C110" s="29">
        <f t="shared" si="8"/>
        <v>1</v>
      </c>
      <c r="D110" s="157">
        <f>'Monthly Data'!E110</f>
        <v>47945778.368464053</v>
      </c>
      <c r="E110" s="46">
        <f>'Monthly Data'!AL110</f>
        <v>514</v>
      </c>
      <c r="F110" s="46">
        <f>'Monthly Data'!AK110</f>
        <v>0</v>
      </c>
      <c r="G110" s="29">
        <f>'Monthly Data'!BG110</f>
        <v>109</v>
      </c>
      <c r="H110" s="29">
        <f>'Monthly Data'!W110</f>
        <v>7315.7</v>
      </c>
      <c r="I110" s="29">
        <f>'Monthly Data'!BF110</f>
        <v>0</v>
      </c>
      <c r="K110" s="29">
        <f>'Res PW'!$B$6</f>
        <v>-4.43077580563601</v>
      </c>
      <c r="L110" s="29">
        <f>E110*'Res PW'!$B$7</f>
        <v>4.0651949706668873</v>
      </c>
      <c r="M110" s="29">
        <f>F110*'Res PW'!$B$8</f>
        <v>0</v>
      </c>
      <c r="N110" s="29">
        <f>G110*'Res PW'!$B$9</f>
        <v>-4.854873759616722</v>
      </c>
      <c r="O110" s="162">
        <f>H110*'Res PW'!$B$10</f>
        <v>30.389583971481564</v>
      </c>
      <c r="P110" s="29">
        <f>I110*'Res PW'!$B$11</f>
        <v>0</v>
      </c>
      <c r="Q110" s="44">
        <f>'Monthly Data'!F110</f>
        <v>61267</v>
      </c>
      <c r="R110" s="46">
        <f>'Monthly Data'!BH110</f>
        <v>31</v>
      </c>
      <c r="S110" s="157">
        <f t="shared" si="11"/>
        <v>47803148.535562366</v>
      </c>
      <c r="T110" s="44">
        <f t="shared" si="12"/>
        <v>-142629.83290168643</v>
      </c>
      <c r="U110" s="48">
        <f t="shared" si="13"/>
        <v>2.9748152549651805E-3</v>
      </c>
    </row>
    <row r="111" spans="1:21" x14ac:dyDescent="0.2">
      <c r="A111" s="45">
        <f>'Monthly Data'!A111</f>
        <v>43497</v>
      </c>
      <c r="B111" s="29">
        <f t="shared" si="7"/>
        <v>2019</v>
      </c>
      <c r="C111" s="29">
        <f t="shared" si="8"/>
        <v>2</v>
      </c>
      <c r="D111" s="157">
        <f>'Monthly Data'!E111</f>
        <v>42834509.368464053</v>
      </c>
      <c r="E111" s="46">
        <f>'Monthly Data'!AL111</f>
        <v>403.70000000000005</v>
      </c>
      <c r="F111" s="46">
        <f>'Monthly Data'!AK111</f>
        <v>0</v>
      </c>
      <c r="G111" s="29">
        <f>'Monthly Data'!BG111</f>
        <v>110</v>
      </c>
      <c r="H111" s="29">
        <f>'Monthly Data'!W111</f>
        <v>7346.7</v>
      </c>
      <c r="I111" s="29">
        <f>'Monthly Data'!BF111</f>
        <v>0</v>
      </c>
      <c r="K111" s="29">
        <f>'Res PW'!$B$6</f>
        <v>-4.43077580563601</v>
      </c>
      <c r="L111" s="29">
        <f>E111*'Res PW'!$B$7</f>
        <v>3.192838929296153</v>
      </c>
      <c r="M111" s="29">
        <f>F111*'Res PW'!$B$8</f>
        <v>0</v>
      </c>
      <c r="N111" s="29">
        <f>G111*'Res PW'!$B$9</f>
        <v>-4.8994138858517378</v>
      </c>
      <c r="O111" s="162">
        <f>H111*'Res PW'!$B$10</f>
        <v>30.518358675626885</v>
      </c>
      <c r="P111" s="29">
        <f>I111*'Res PW'!$B$11</f>
        <v>0</v>
      </c>
      <c r="Q111" s="44">
        <f>'Monthly Data'!F111</f>
        <v>61283</v>
      </c>
      <c r="R111" s="46">
        <f>'Monthly Data'!BH111</f>
        <v>28</v>
      </c>
      <c r="S111" s="157">
        <f t="shared" si="11"/>
        <v>41835956.622853532</v>
      </c>
      <c r="T111" s="44">
        <f t="shared" si="12"/>
        <v>-998552.74561052024</v>
      </c>
      <c r="U111" s="48">
        <f t="shared" si="13"/>
        <v>2.3311875409169094E-2</v>
      </c>
    </row>
    <row r="112" spans="1:21" x14ac:dyDescent="0.2">
      <c r="A112" s="45">
        <f>'Monthly Data'!A112</f>
        <v>43525</v>
      </c>
      <c r="B112" s="29">
        <f t="shared" si="7"/>
        <v>2019</v>
      </c>
      <c r="C112" s="29">
        <f t="shared" si="8"/>
        <v>3</v>
      </c>
      <c r="D112" s="157">
        <f>'Monthly Data'!E112</f>
        <v>43153130.368464053</v>
      </c>
      <c r="E112" s="46">
        <f>'Monthly Data'!AL112</f>
        <v>370.49999999999989</v>
      </c>
      <c r="F112" s="46">
        <f>'Monthly Data'!AK112</f>
        <v>0</v>
      </c>
      <c r="G112" s="29">
        <f>'Monthly Data'!BG112</f>
        <v>111</v>
      </c>
      <c r="H112" s="29">
        <f>'Monthly Data'!W112</f>
        <v>7371</v>
      </c>
      <c r="I112" s="29">
        <f>'Monthly Data'!BF112</f>
        <v>1</v>
      </c>
      <c r="K112" s="29">
        <f>'Res PW'!$B$6</f>
        <v>-4.43077580563601</v>
      </c>
      <c r="L112" s="29">
        <f>E112*'Res PW'!$B$7</f>
        <v>2.9302621335254502</v>
      </c>
      <c r="M112" s="29">
        <f>F112*'Res PW'!$B$8</f>
        <v>0</v>
      </c>
      <c r="N112" s="29">
        <f>G112*'Res PW'!$B$9</f>
        <v>-4.9439540120867536</v>
      </c>
      <c r="O112" s="162">
        <f>H112*'Res PW'!$B$10</f>
        <v>30.61930142758596</v>
      </c>
      <c r="P112" s="29">
        <f>I112*'Res PW'!$B$11</f>
        <v>-1.1856007853709201</v>
      </c>
      <c r="Q112" s="44">
        <f>'Monthly Data'!F112</f>
        <v>61278</v>
      </c>
      <c r="R112" s="46">
        <f>'Monthly Data'!BH112</f>
        <v>31</v>
      </c>
      <c r="S112" s="157">
        <f t="shared" si="11"/>
        <v>43670760.733243719</v>
      </c>
      <c r="T112" s="44">
        <f t="shared" si="12"/>
        <v>517630.36477966607</v>
      </c>
      <c r="U112" s="48">
        <f t="shared" si="13"/>
        <v>1.1995198502631596E-2</v>
      </c>
    </row>
    <row r="113" spans="1:25" x14ac:dyDescent="0.2">
      <c r="A113" s="45">
        <f>'Monthly Data'!A113</f>
        <v>43556</v>
      </c>
      <c r="B113" s="29">
        <f t="shared" si="7"/>
        <v>2019</v>
      </c>
      <c r="C113" s="29">
        <f t="shared" si="8"/>
        <v>4</v>
      </c>
      <c r="D113" s="157">
        <f>'Monthly Data'!E113</f>
        <v>38136217.368464053</v>
      </c>
      <c r="E113" s="46">
        <f>'Monthly Data'!AL113</f>
        <v>173.29999999999998</v>
      </c>
      <c r="F113" s="46">
        <f>'Monthly Data'!AK113</f>
        <v>0</v>
      </c>
      <c r="G113" s="29">
        <f>'Monthly Data'!BG113</f>
        <v>112</v>
      </c>
      <c r="H113" s="29">
        <f>'Monthly Data'!W113</f>
        <v>7395.4</v>
      </c>
      <c r="I113" s="29">
        <f>'Monthly Data'!BF113</f>
        <v>1</v>
      </c>
      <c r="K113" s="29">
        <f>'Res PW'!$B$6</f>
        <v>-4.43077580563601</v>
      </c>
      <c r="L113" s="29">
        <f>E113*'Res PW'!$B$7</f>
        <v>1.3706192381645359</v>
      </c>
      <c r="M113" s="29">
        <f>F113*'Res PW'!$B$8</f>
        <v>0</v>
      </c>
      <c r="N113" s="29">
        <f>G113*'Res PW'!$B$9</f>
        <v>-4.9884941383217694</v>
      </c>
      <c r="O113" s="162">
        <f>H113*'Res PW'!$B$10</f>
        <v>30.72065958181647</v>
      </c>
      <c r="P113" s="29">
        <f>I113*'Res PW'!$B$11</f>
        <v>-1.1856007853709201</v>
      </c>
      <c r="Q113" s="44">
        <f>'Monthly Data'!F113</f>
        <v>61471</v>
      </c>
      <c r="R113" s="46">
        <f>'Monthly Data'!BH113</f>
        <v>30</v>
      </c>
      <c r="S113" s="157">
        <f t="shared" si="11"/>
        <v>39623729.75221464</v>
      </c>
      <c r="T113" s="44">
        <f t="shared" si="12"/>
        <v>1487512.3837505877</v>
      </c>
      <c r="U113" s="48">
        <f t="shared" si="13"/>
        <v>3.9005241903740953E-2</v>
      </c>
    </row>
    <row r="114" spans="1:25" x14ac:dyDescent="0.2">
      <c r="A114" s="45">
        <f>'Monthly Data'!A114</f>
        <v>43586</v>
      </c>
      <c r="B114" s="29">
        <f t="shared" si="7"/>
        <v>2019</v>
      </c>
      <c r="C114" s="29">
        <f t="shared" si="8"/>
        <v>5</v>
      </c>
      <c r="D114" s="157">
        <f>'Monthly Data'!E114</f>
        <v>38687535.368464053</v>
      </c>
      <c r="E114" s="46">
        <f>'Monthly Data'!AL114</f>
        <v>63.5</v>
      </c>
      <c r="F114" s="46">
        <f>'Monthly Data'!AK114</f>
        <v>14.6</v>
      </c>
      <c r="G114" s="29">
        <f>'Monthly Data'!BG114</f>
        <v>113</v>
      </c>
      <c r="H114" s="29">
        <f>'Monthly Data'!W114</f>
        <v>7412.6</v>
      </c>
      <c r="I114" s="29">
        <f>'Monthly Data'!BF114</f>
        <v>1</v>
      </c>
      <c r="K114" s="29">
        <f>'Res PW'!$B$6</f>
        <v>-4.43077580563601</v>
      </c>
      <c r="L114" s="29">
        <f>E114*'Res PW'!$B$7</f>
        <v>0.50221766660962519</v>
      </c>
      <c r="M114" s="29">
        <f>F114*'Res PW'!$B$8</f>
        <v>0.56565023160479744</v>
      </c>
      <c r="N114" s="29">
        <f>G114*'Res PW'!$B$9</f>
        <v>-5.0330342645567852</v>
      </c>
      <c r="O114" s="162">
        <f>H114*'Res PW'!$B$10</f>
        <v>30.792108772503553</v>
      </c>
      <c r="P114" s="29">
        <f>I114*'Res PW'!$B$11</f>
        <v>-1.1856007853709201</v>
      </c>
      <c r="Q114" s="44">
        <f>'Monthly Data'!F114</f>
        <v>61467</v>
      </c>
      <c r="R114" s="46">
        <f>'Monthly Data'!BH114</f>
        <v>31</v>
      </c>
      <c r="S114" s="157">
        <f t="shared" si="11"/>
        <v>40416245.317762695</v>
      </c>
      <c r="T114" s="44">
        <f t="shared" si="12"/>
        <v>1728709.9492986426</v>
      </c>
      <c r="U114" s="48">
        <f t="shared" si="13"/>
        <v>4.4683899680717107E-2</v>
      </c>
    </row>
    <row r="115" spans="1:25" x14ac:dyDescent="0.2">
      <c r="A115" s="45">
        <f>'Monthly Data'!A115</f>
        <v>43617</v>
      </c>
      <c r="B115" s="29">
        <f t="shared" si="7"/>
        <v>2019</v>
      </c>
      <c r="C115" s="29">
        <f t="shared" si="8"/>
        <v>6</v>
      </c>
      <c r="D115" s="157">
        <f>'Monthly Data'!E115</f>
        <v>45809351.368464053</v>
      </c>
      <c r="E115" s="46">
        <f>'Monthly Data'!AL115</f>
        <v>0.19999999999999929</v>
      </c>
      <c r="F115" s="46">
        <f>'Monthly Data'!AK115</f>
        <v>103.60000000000002</v>
      </c>
      <c r="G115" s="29">
        <f>'Monthly Data'!BG115</f>
        <v>114</v>
      </c>
      <c r="H115" s="29">
        <f>'Monthly Data'!W115</f>
        <v>7430.3</v>
      </c>
      <c r="I115" s="29">
        <f>'Monthly Data'!BF115</f>
        <v>0</v>
      </c>
      <c r="K115" s="29">
        <f>'Res PW'!$B$6</f>
        <v>-4.43077580563601</v>
      </c>
      <c r="L115" s="29">
        <f>E115*'Res PW'!$B$7</f>
        <v>1.5817879263295225E-3</v>
      </c>
      <c r="M115" s="29">
        <f>F115*'Res PW'!$B$8</f>
        <v>4.0137920544011658</v>
      </c>
      <c r="N115" s="29">
        <f>G115*'Res PW'!$B$9</f>
        <v>-5.077574390791801</v>
      </c>
      <c r="O115" s="162">
        <f>H115*'Res PW'!$B$10</f>
        <v>30.865634974547817</v>
      </c>
      <c r="P115" s="29">
        <f>I115*'Res PW'!$B$11</f>
        <v>0</v>
      </c>
      <c r="Q115" s="44">
        <f>'Monthly Data'!F115</f>
        <v>61472</v>
      </c>
      <c r="R115" s="46">
        <f>'Monthly Data'!BH115</f>
        <v>30</v>
      </c>
      <c r="S115" s="157">
        <f t="shared" si="11"/>
        <v>46791242.121484466</v>
      </c>
      <c r="T115" s="44">
        <f t="shared" si="12"/>
        <v>981890.75302041322</v>
      </c>
      <c r="U115" s="48">
        <f t="shared" si="13"/>
        <v>2.1434286312474699E-2</v>
      </c>
    </row>
    <row r="116" spans="1:25" x14ac:dyDescent="0.2">
      <c r="A116" s="45">
        <f>'Monthly Data'!A116</f>
        <v>43647</v>
      </c>
      <c r="B116" s="29">
        <f t="shared" si="7"/>
        <v>2019</v>
      </c>
      <c r="C116" s="29">
        <f t="shared" si="8"/>
        <v>7</v>
      </c>
      <c r="D116" s="157">
        <f>'Monthly Data'!E116</f>
        <v>63706883.368464053</v>
      </c>
      <c r="E116" s="46">
        <f>'Monthly Data'!AL116</f>
        <v>0</v>
      </c>
      <c r="F116" s="46">
        <f>'Monthly Data'!AK116</f>
        <v>276.59999999999997</v>
      </c>
      <c r="G116" s="29">
        <f>'Monthly Data'!BG116</f>
        <v>115</v>
      </c>
      <c r="H116" s="29">
        <f>'Monthly Data'!W116</f>
        <v>7432.9</v>
      </c>
      <c r="I116" s="29">
        <f>'Monthly Data'!BF116</f>
        <v>0</v>
      </c>
      <c r="K116" s="29">
        <f>'Res PW'!$B$6</f>
        <v>-4.43077580563601</v>
      </c>
      <c r="L116" s="29">
        <f>E116*'Res PW'!$B$7</f>
        <v>0</v>
      </c>
      <c r="M116" s="29">
        <f>F116*'Res PW'!$B$8</f>
        <v>10.716359867252532</v>
      </c>
      <c r="N116" s="29">
        <f>G116*'Res PW'!$B$9</f>
        <v>-5.1221145170268167</v>
      </c>
      <c r="O116" s="162">
        <f>H116*'Res PW'!$B$10</f>
        <v>30.876435433605167</v>
      </c>
      <c r="P116" s="29">
        <f>I116*'Res PW'!$B$11</f>
        <v>0</v>
      </c>
      <c r="Q116" s="44">
        <f>'Monthly Data'!F116</f>
        <v>61470</v>
      </c>
      <c r="R116" s="46">
        <f>'Monthly Data'!BH116</f>
        <v>31</v>
      </c>
      <c r="S116" s="157">
        <f t="shared" si="11"/>
        <v>61054281.7292988</v>
      </c>
      <c r="T116" s="44">
        <f t="shared" si="12"/>
        <v>-2652601.6391652524</v>
      </c>
      <c r="U116" s="48">
        <f t="shared" si="13"/>
        <v>4.1637598622166053E-2</v>
      </c>
    </row>
    <row r="117" spans="1:25" x14ac:dyDescent="0.2">
      <c r="A117" s="45">
        <f>'Monthly Data'!A117</f>
        <v>43678</v>
      </c>
      <c r="B117" s="29">
        <f t="shared" si="7"/>
        <v>2019</v>
      </c>
      <c r="C117" s="29">
        <f t="shared" si="8"/>
        <v>8</v>
      </c>
      <c r="D117" s="157">
        <f>'Monthly Data'!E117</f>
        <v>58791321.368464053</v>
      </c>
      <c r="E117" s="46">
        <f>'Monthly Data'!AL117</f>
        <v>0</v>
      </c>
      <c r="F117" s="46">
        <f>'Monthly Data'!AK117</f>
        <v>225.29999999999998</v>
      </c>
      <c r="G117" s="29">
        <f>'Monthly Data'!BG117</f>
        <v>116</v>
      </c>
      <c r="H117" s="29">
        <f>'Monthly Data'!W117</f>
        <v>7449.6</v>
      </c>
      <c r="I117" s="29">
        <f>'Monthly Data'!BF117</f>
        <v>0</v>
      </c>
      <c r="K117" s="29">
        <f>'Res PW'!$B$6</f>
        <v>-4.43077580563601</v>
      </c>
      <c r="L117" s="29">
        <f>E117*'Res PW'!$B$7</f>
        <v>0</v>
      </c>
      <c r="M117" s="29">
        <f>F117*'Res PW'!$B$8</f>
        <v>8.7288354233260854</v>
      </c>
      <c r="N117" s="29">
        <f>G117*'Res PW'!$B$9</f>
        <v>-5.1666546432618325</v>
      </c>
      <c r="O117" s="162">
        <f>H117*'Res PW'!$B$10</f>
        <v>30.945807612935067</v>
      </c>
      <c r="P117" s="29">
        <f>I117*'Res PW'!$B$11</f>
        <v>0</v>
      </c>
      <c r="Q117" s="44">
        <f>'Monthly Data'!F117</f>
        <v>61464</v>
      </c>
      <c r="R117" s="46">
        <f>'Monthly Data'!BH117</f>
        <v>31</v>
      </c>
      <c r="S117" s="157">
        <f t="shared" si="11"/>
        <v>57308639.628560655</v>
      </c>
      <c r="T117" s="44">
        <f t="shared" si="12"/>
        <v>-1482681.7399033979</v>
      </c>
      <c r="U117" s="48">
        <f t="shared" si="13"/>
        <v>2.5219398125293974E-2</v>
      </c>
    </row>
    <row r="118" spans="1:25" x14ac:dyDescent="0.2">
      <c r="A118" s="45">
        <f>'Monthly Data'!A118</f>
        <v>43709</v>
      </c>
      <c r="B118" s="29">
        <f t="shared" si="7"/>
        <v>2019</v>
      </c>
      <c r="C118" s="29">
        <f t="shared" si="8"/>
        <v>9</v>
      </c>
      <c r="D118" s="157">
        <f>'Monthly Data'!E118</f>
        <v>44845897.368464053</v>
      </c>
      <c r="E118" s="46">
        <f>'Monthly Data'!AL118</f>
        <v>0</v>
      </c>
      <c r="F118" s="46">
        <f>'Monthly Data'!AK118</f>
        <v>133.90000000000003</v>
      </c>
      <c r="G118" s="29">
        <f>'Monthly Data'!BG118</f>
        <v>117</v>
      </c>
      <c r="H118" s="29">
        <f>'Monthly Data'!W118</f>
        <v>7478.3</v>
      </c>
      <c r="I118" s="29">
        <f>'Monthly Data'!BF118</f>
        <v>1</v>
      </c>
      <c r="K118" s="29">
        <f>'Res PW'!$B$6</f>
        <v>-4.43077580563601</v>
      </c>
      <c r="L118" s="29">
        <f>E118*'Res PW'!$B$7</f>
        <v>0</v>
      </c>
      <c r="M118" s="29">
        <f>F118*'Res PW'!$B$8</f>
        <v>5.1877100008138628</v>
      </c>
      <c r="N118" s="29">
        <f>G118*'Res PW'!$B$9</f>
        <v>-5.2111947694968483</v>
      </c>
      <c r="O118" s="162">
        <f>H118*'Res PW'!$B$10</f>
        <v>31.06502806483735</v>
      </c>
      <c r="P118" s="29">
        <f>I118*'Res PW'!$B$11</f>
        <v>-1.1856007853709201</v>
      </c>
      <c r="Q118" s="44">
        <f>'Monthly Data'!F118</f>
        <v>61464</v>
      </c>
      <c r="R118" s="46">
        <f>'Monthly Data'!BH118</f>
        <v>30</v>
      </c>
      <c r="S118" s="157">
        <f t="shared" si="11"/>
        <v>46881973.390955463</v>
      </c>
      <c r="T118" s="44">
        <f t="shared" si="12"/>
        <v>2036076.0224914104</v>
      </c>
      <c r="U118" s="48">
        <f t="shared" si="13"/>
        <v>4.540161178541146E-2</v>
      </c>
    </row>
    <row r="119" spans="1:25" x14ac:dyDescent="0.2">
      <c r="A119" s="45">
        <f>'Monthly Data'!A119</f>
        <v>43739</v>
      </c>
      <c r="B119" s="29">
        <f t="shared" si="7"/>
        <v>2019</v>
      </c>
      <c r="C119" s="29">
        <f t="shared" si="8"/>
        <v>10</v>
      </c>
      <c r="D119" s="157">
        <f>'Monthly Data'!E119</f>
        <v>39953111.368464053</v>
      </c>
      <c r="E119" s="46">
        <f>'Monthly Data'!AL119</f>
        <v>32</v>
      </c>
      <c r="F119" s="46">
        <f>'Monthly Data'!AK119</f>
        <v>15.999999999999998</v>
      </c>
      <c r="G119" s="29">
        <f>'Monthly Data'!BG119</f>
        <v>118</v>
      </c>
      <c r="H119" s="29">
        <f>'Monthly Data'!W119</f>
        <v>7504</v>
      </c>
      <c r="I119" s="29">
        <f>'Monthly Data'!BF119</f>
        <v>1</v>
      </c>
      <c r="K119" s="29">
        <f>'Res PW'!$B$6</f>
        <v>-4.43077580563601</v>
      </c>
      <c r="L119" s="29">
        <f>E119*'Res PW'!$B$7</f>
        <v>0.2530860682127245</v>
      </c>
      <c r="M119" s="29">
        <f>F119*'Res PW'!$B$8</f>
        <v>0.61989066477238064</v>
      </c>
      <c r="N119" s="29">
        <f>G119*'Res PW'!$B$9</f>
        <v>-5.2557348957318641</v>
      </c>
      <c r="O119" s="162">
        <f>H119*'Res PW'!$B$10</f>
        <v>31.171786448596531</v>
      </c>
      <c r="P119" s="29">
        <f>I119*'Res PW'!$B$11</f>
        <v>-1.1856007853709201</v>
      </c>
      <c r="Q119" s="44">
        <f>'Monthly Data'!F119</f>
        <v>61500</v>
      </c>
      <c r="R119" s="46">
        <f>'Monthly Data'!BH119</f>
        <v>31</v>
      </c>
      <c r="S119" s="157">
        <f t="shared" si="11"/>
        <v>40365660.456217878</v>
      </c>
      <c r="T119" s="44">
        <f t="shared" si="12"/>
        <v>412549.08775382489</v>
      </c>
      <c r="U119" s="48">
        <f t="shared" si="13"/>
        <v>1.0325831296319509E-2</v>
      </c>
    </row>
    <row r="120" spans="1:25" x14ac:dyDescent="0.2">
      <c r="A120" s="45">
        <f>'Monthly Data'!A120</f>
        <v>43770</v>
      </c>
      <c r="B120" s="29">
        <f t="shared" si="7"/>
        <v>2019</v>
      </c>
      <c r="C120" s="29">
        <f t="shared" si="8"/>
        <v>11</v>
      </c>
      <c r="D120" s="157">
        <f>'Monthly Data'!E120</f>
        <v>40978579.368464053</v>
      </c>
      <c r="E120" s="46">
        <f>'Monthly Data'!AL120</f>
        <v>284</v>
      </c>
      <c r="F120" s="46">
        <f>'Monthly Data'!AK120</f>
        <v>0</v>
      </c>
      <c r="G120" s="29">
        <f>'Monthly Data'!BG120</f>
        <v>119</v>
      </c>
      <c r="H120" s="29">
        <f>'Monthly Data'!W120</f>
        <v>7517.3</v>
      </c>
      <c r="I120" s="29">
        <f>'Monthly Data'!BF120</f>
        <v>1</v>
      </c>
      <c r="K120" s="29">
        <f>'Res PW'!$B$6</f>
        <v>-4.43077580563601</v>
      </c>
      <c r="L120" s="29">
        <f>E120*'Res PW'!$B$7</f>
        <v>2.24613885538793</v>
      </c>
      <c r="M120" s="29">
        <f>F120*'Res PW'!$B$8</f>
        <v>0</v>
      </c>
      <c r="N120" s="29">
        <f>G120*'Res PW'!$B$9</f>
        <v>-5.3002750219668799</v>
      </c>
      <c r="O120" s="162">
        <f>H120*'Res PW'!$B$10</f>
        <v>31.22703495069759</v>
      </c>
      <c r="P120" s="29">
        <f>I120*'Res PW'!$B$11</f>
        <v>-1.1856007853709201</v>
      </c>
      <c r="Q120" s="44">
        <f>'Monthly Data'!F120</f>
        <v>61496</v>
      </c>
      <c r="R120" s="46">
        <f>'Monthly Data'!BH120</f>
        <v>30</v>
      </c>
      <c r="S120" s="157">
        <f t="shared" si="11"/>
        <v>41614076.66362793</v>
      </c>
      <c r="T120" s="44">
        <f t="shared" si="12"/>
        <v>635497.29516387731</v>
      </c>
      <c r="U120" s="48">
        <f t="shared" si="13"/>
        <v>1.5508036270601853E-2</v>
      </c>
    </row>
    <row r="121" spans="1:25" x14ac:dyDescent="0.2">
      <c r="A121" s="45">
        <f>'Monthly Data'!A121</f>
        <v>43800</v>
      </c>
      <c r="B121" s="29">
        <f t="shared" si="7"/>
        <v>2019</v>
      </c>
      <c r="C121" s="29">
        <f t="shared" si="8"/>
        <v>12</v>
      </c>
      <c r="D121" s="157">
        <f>'Monthly Data'!E121</f>
        <v>46059960.368464053</v>
      </c>
      <c r="E121" s="46">
        <f>'Monthly Data'!AL121</f>
        <v>334.40000000000003</v>
      </c>
      <c r="F121" s="46">
        <f>'Monthly Data'!AK121</f>
        <v>0</v>
      </c>
      <c r="G121" s="29">
        <f>'Monthly Data'!BG121</f>
        <v>120</v>
      </c>
      <c r="H121" s="29">
        <f>'Monthly Data'!W121</f>
        <v>7525</v>
      </c>
      <c r="I121" s="29">
        <f>'Monthly Data'!BF121</f>
        <v>0</v>
      </c>
      <c r="K121" s="29">
        <f>'Res PW'!$B$6</f>
        <v>-4.43077580563601</v>
      </c>
      <c r="L121" s="29">
        <f>E121*'Res PW'!$B$7</f>
        <v>2.6447494128229714</v>
      </c>
      <c r="M121" s="29">
        <f>F121*'Res PW'!$B$8</f>
        <v>0</v>
      </c>
      <c r="N121" s="29">
        <f>G121*'Res PW'!$B$9</f>
        <v>-5.3448151482018957</v>
      </c>
      <c r="O121" s="162">
        <f>H121*'Res PW'!$B$10</f>
        <v>31.259020925598204</v>
      </c>
      <c r="P121" s="29">
        <f>I121*'Res PW'!$B$11</f>
        <v>0</v>
      </c>
      <c r="Q121" s="44">
        <f>'Monthly Data'!F121</f>
        <v>61500</v>
      </c>
      <c r="R121" s="46">
        <f>'Monthly Data'!BH121</f>
        <v>31</v>
      </c>
      <c r="S121" s="157">
        <f t="shared" si="11"/>
        <v>46000373.996708006</v>
      </c>
      <c r="T121" s="44">
        <f t="shared" si="12"/>
        <v>-59586.37175604701</v>
      </c>
      <c r="U121" s="48">
        <f t="shared" si="13"/>
        <v>1.2936696271420179E-3</v>
      </c>
    </row>
    <row r="122" spans="1:25" x14ac:dyDescent="0.2">
      <c r="A122" s="45"/>
      <c r="U122" s="49">
        <f>AVERAGE(U2:U121)</f>
        <v>2.5460351044323169E-2</v>
      </c>
    </row>
    <row r="123" spans="1:25" x14ac:dyDescent="0.2">
      <c r="A123" s="45"/>
    </row>
    <row r="124" spans="1:25" x14ac:dyDescent="0.2">
      <c r="A124" s="45"/>
      <c r="X124" s="26"/>
      <c r="Y124" s="48"/>
    </row>
    <row r="125" spans="1:25" x14ac:dyDescent="0.2">
      <c r="A125" s="45"/>
      <c r="X125" s="26"/>
      <c r="Y125" s="48"/>
    </row>
    <row r="126" spans="1:25" x14ac:dyDescent="0.2">
      <c r="A126" s="45"/>
      <c r="X126" s="26"/>
      <c r="Y126" s="48"/>
    </row>
    <row r="127" spans="1:25" x14ac:dyDescent="0.2">
      <c r="A127" s="45"/>
      <c r="X127" s="26"/>
      <c r="Y127" s="48"/>
    </row>
    <row r="128" spans="1:25" x14ac:dyDescent="0.2">
      <c r="A128" s="45"/>
      <c r="X128" s="26"/>
      <c r="Y128" s="48"/>
    </row>
    <row r="129" spans="1:29" x14ac:dyDescent="0.2">
      <c r="A129" s="45"/>
      <c r="X129" s="26"/>
      <c r="Y129" s="48"/>
    </row>
    <row r="130" spans="1:29" x14ac:dyDescent="0.2">
      <c r="A130" s="45"/>
      <c r="X130" s="26"/>
      <c r="Y130" s="48"/>
    </row>
    <row r="131" spans="1:29" x14ac:dyDescent="0.2">
      <c r="A131" s="45"/>
      <c r="X131" s="26"/>
      <c r="Y131" s="48"/>
    </row>
    <row r="132" spans="1:29" x14ac:dyDescent="0.2">
      <c r="A132" s="45"/>
      <c r="X132" s="26"/>
      <c r="Y132" s="48"/>
    </row>
    <row r="133" spans="1:29" x14ac:dyDescent="0.2">
      <c r="A133" s="45"/>
      <c r="X133" s="26"/>
      <c r="Y133" s="48"/>
    </row>
    <row r="134" spans="1:29" x14ac:dyDescent="0.2">
      <c r="A134" s="45"/>
      <c r="X134" s="26"/>
      <c r="Y134" s="48"/>
    </row>
    <row r="135" spans="1:29" x14ac:dyDescent="0.2">
      <c r="A135" s="45"/>
      <c r="X135" s="26"/>
      <c r="Y135" s="48"/>
    </row>
    <row r="136" spans="1:29" x14ac:dyDescent="0.2">
      <c r="A136" s="45"/>
    </row>
    <row r="137" spans="1:29" x14ac:dyDescent="0.2">
      <c r="A137" s="45"/>
      <c r="X137" s="26"/>
    </row>
    <row r="138" spans="1:29" x14ac:dyDescent="0.2">
      <c r="A138" s="45"/>
      <c r="U138" s="48"/>
      <c r="X138" s="26"/>
      <c r="Y138" s="156"/>
      <c r="AA138" s="26"/>
      <c r="AB138" s="26"/>
      <c r="AC138" s="160"/>
    </row>
    <row r="139" spans="1:29" x14ac:dyDescent="0.2">
      <c r="A139" s="45"/>
      <c r="U139" s="48"/>
      <c r="X139" s="26"/>
      <c r="Y139" s="156"/>
      <c r="AA139" s="26"/>
      <c r="AB139" s="26"/>
      <c r="AC139" s="160"/>
    </row>
    <row r="140" spans="1:29" x14ac:dyDescent="0.2">
      <c r="A140" s="45"/>
      <c r="U140" s="48"/>
      <c r="X140" s="26"/>
      <c r="Y140" s="156"/>
      <c r="AA140" s="26"/>
      <c r="AB140" s="26"/>
      <c r="AC140" s="160"/>
    </row>
    <row r="141" spans="1:29" x14ac:dyDescent="0.2">
      <c r="A141" s="45"/>
      <c r="U141" s="48"/>
      <c r="X141" s="26"/>
      <c r="Y141" s="156"/>
      <c r="AA141" s="26"/>
      <c r="AB141" s="26"/>
      <c r="AC141" s="160"/>
    </row>
    <row r="142" spans="1:29" x14ac:dyDescent="0.2">
      <c r="A142" s="45"/>
      <c r="U142" s="48"/>
      <c r="X142" s="26"/>
      <c r="Y142" s="156"/>
      <c r="AA142" s="26"/>
      <c r="AB142" s="26"/>
      <c r="AC142" s="160"/>
    </row>
    <row r="143" spans="1:29" x14ac:dyDescent="0.2">
      <c r="A143" s="45"/>
      <c r="U143" s="48"/>
      <c r="X143" s="26"/>
      <c r="Y143" s="156"/>
      <c r="AA143" s="26"/>
      <c r="AB143" s="26"/>
      <c r="AC143" s="160"/>
    </row>
    <row r="144" spans="1:29" x14ac:dyDescent="0.2">
      <c r="A144" s="45"/>
      <c r="U144" s="48"/>
      <c r="X144" s="26"/>
      <c r="Y144" s="156"/>
      <c r="AA144" s="26"/>
      <c r="AB144" s="26"/>
      <c r="AC144" s="160"/>
    </row>
    <row r="145" spans="1:29" x14ac:dyDescent="0.2">
      <c r="A145" s="45"/>
      <c r="U145" s="48"/>
      <c r="X145" s="26"/>
      <c r="Y145" s="156"/>
      <c r="AA145" s="26"/>
      <c r="AB145" s="26"/>
      <c r="AC145" s="160"/>
    </row>
    <row r="146" spans="1:29" x14ac:dyDescent="0.2">
      <c r="A146" s="45"/>
      <c r="U146" s="48"/>
      <c r="X146" s="26"/>
      <c r="Y146" s="156"/>
      <c r="AA146" s="26"/>
      <c r="AB146" s="26"/>
      <c r="AC146" s="160"/>
    </row>
    <row r="147" spans="1:29" x14ac:dyDescent="0.2">
      <c r="A147" s="45"/>
      <c r="U147" s="48"/>
      <c r="X147" s="26"/>
      <c r="Y147" s="156"/>
      <c r="AA147" s="26"/>
      <c r="AB147" s="26"/>
      <c r="AC147" s="160"/>
    </row>
    <row r="148" spans="1:29" x14ac:dyDescent="0.2">
      <c r="A148" s="45"/>
      <c r="X148" s="26"/>
    </row>
    <row r="149" spans="1:29" x14ac:dyDescent="0.2">
      <c r="A149" s="45"/>
      <c r="AC149" s="161"/>
    </row>
    <row r="150" spans="1:29" x14ac:dyDescent="0.2">
      <c r="A150" s="45"/>
    </row>
    <row r="151" spans="1:29" x14ac:dyDescent="0.2">
      <c r="A151" s="45"/>
    </row>
    <row r="152" spans="1:29" x14ac:dyDescent="0.2">
      <c r="A152" s="45"/>
    </row>
    <row r="153" spans="1:29" x14ac:dyDescent="0.2">
      <c r="A153" s="45"/>
    </row>
    <row r="154" spans="1:29" x14ac:dyDescent="0.2">
      <c r="A154" s="45"/>
    </row>
    <row r="155" spans="1:29" x14ac:dyDescent="0.2">
      <c r="A155" s="45"/>
    </row>
    <row r="156" spans="1:29" x14ac:dyDescent="0.2">
      <c r="A156" s="45"/>
    </row>
    <row r="157" spans="1:29" x14ac:dyDescent="0.2">
      <c r="A157" s="45"/>
    </row>
    <row r="158" spans="1:29" x14ac:dyDescent="0.2">
      <c r="A158" s="45"/>
    </row>
    <row r="159" spans="1:29" x14ac:dyDescent="0.2">
      <c r="A159" s="45"/>
    </row>
    <row r="160" spans="1:29" x14ac:dyDescent="0.2">
      <c r="A160" s="45"/>
    </row>
    <row r="161" spans="1:1" x14ac:dyDescent="0.2">
      <c r="A161" s="45"/>
    </row>
    <row r="162" spans="1:1" x14ac:dyDescent="0.2">
      <c r="A162" s="45"/>
    </row>
    <row r="163" spans="1:1" x14ac:dyDescent="0.2">
      <c r="A163" s="45"/>
    </row>
    <row r="164" spans="1:1" x14ac:dyDescent="0.2">
      <c r="A164" s="45"/>
    </row>
    <row r="165" spans="1:1" x14ac:dyDescent="0.2">
      <c r="A165" s="45"/>
    </row>
    <row r="166" spans="1:1" x14ac:dyDescent="0.2">
      <c r="A166" s="45"/>
    </row>
    <row r="167" spans="1:1" x14ac:dyDescent="0.2">
      <c r="A167" s="45"/>
    </row>
    <row r="168" spans="1:1" x14ac:dyDescent="0.2">
      <c r="A168" s="45"/>
    </row>
    <row r="169" spans="1:1" x14ac:dyDescent="0.2">
      <c r="A169" s="45"/>
    </row>
    <row r="170" spans="1:1" x14ac:dyDescent="0.2">
      <c r="A170" s="45"/>
    </row>
    <row r="171" spans="1:1" x14ac:dyDescent="0.2">
      <c r="A171" s="45"/>
    </row>
    <row r="172" spans="1:1" x14ac:dyDescent="0.2">
      <c r="A172" s="45"/>
    </row>
    <row r="173" spans="1:1" x14ac:dyDescent="0.2">
      <c r="A173" s="45"/>
    </row>
    <row r="174" spans="1:1" x14ac:dyDescent="0.2">
      <c r="A174" s="45"/>
    </row>
    <row r="175" spans="1:1" x14ac:dyDescent="0.2">
      <c r="A175" s="45"/>
    </row>
    <row r="176" spans="1:1" x14ac:dyDescent="0.2">
      <c r="A176" s="45"/>
    </row>
    <row r="177" spans="1:1" x14ac:dyDescent="0.2">
      <c r="A177" s="45"/>
    </row>
    <row r="178" spans="1:1" x14ac:dyDescent="0.2">
      <c r="A178" s="45"/>
    </row>
    <row r="179" spans="1:1" x14ac:dyDescent="0.2">
      <c r="A179" s="45"/>
    </row>
    <row r="180" spans="1:1" x14ac:dyDescent="0.2">
      <c r="A180" s="45"/>
    </row>
    <row r="181" spans="1:1" x14ac:dyDescent="0.2">
      <c r="A181" s="45"/>
    </row>
    <row r="182" spans="1:1" x14ac:dyDescent="0.2">
      <c r="A182" s="45"/>
    </row>
    <row r="183" spans="1:1" x14ac:dyDescent="0.2">
      <c r="A183" s="45"/>
    </row>
    <row r="184" spans="1:1" x14ac:dyDescent="0.2">
      <c r="A184" s="45"/>
    </row>
    <row r="185" spans="1:1" x14ac:dyDescent="0.2">
      <c r="A185" s="45"/>
    </row>
    <row r="186" spans="1:1" x14ac:dyDescent="0.2">
      <c r="A186" s="45"/>
    </row>
    <row r="187" spans="1:1" x14ac:dyDescent="0.2">
      <c r="A187" s="45"/>
    </row>
    <row r="188" spans="1:1" x14ac:dyDescent="0.2">
      <c r="A188" s="45"/>
    </row>
    <row r="189" spans="1:1" x14ac:dyDescent="0.2">
      <c r="A189" s="45"/>
    </row>
    <row r="190" spans="1:1" x14ac:dyDescent="0.2">
      <c r="A190" s="45"/>
    </row>
    <row r="191" spans="1:1" x14ac:dyDescent="0.2">
      <c r="A191" s="45"/>
    </row>
    <row r="192" spans="1:1" x14ac:dyDescent="0.2">
      <c r="A192" s="45"/>
    </row>
    <row r="193" spans="1:1" x14ac:dyDescent="0.2">
      <c r="A193" s="45"/>
    </row>
    <row r="194" spans="1:1" x14ac:dyDescent="0.2">
      <c r="A194" s="45"/>
    </row>
    <row r="195" spans="1:1" x14ac:dyDescent="0.2">
      <c r="A195" s="4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063D8-261B-42AE-9474-52E50AA56195}">
  <dimension ref="A1:N20"/>
  <sheetViews>
    <sheetView workbookViewId="0">
      <selection activeCell="I34" sqref="I34"/>
    </sheetView>
  </sheetViews>
  <sheetFormatPr defaultRowHeight="12.75" x14ac:dyDescent="0.2"/>
  <cols>
    <col min="1" max="1" width="16.83203125" style="200" customWidth="1"/>
    <col min="2" max="2" width="15.5" style="200" bestFit="1" customWidth="1"/>
    <col min="3" max="3" width="16.6640625" style="200" customWidth="1"/>
    <col min="4" max="16384" width="9.33203125" style="200"/>
  </cols>
  <sheetData>
    <row r="1" spans="1:14" x14ac:dyDescent="0.2">
      <c r="A1" s="200" t="s">
        <v>233</v>
      </c>
    </row>
    <row r="2" spans="1:14" x14ac:dyDescent="0.2">
      <c r="A2" s="200" t="s">
        <v>256</v>
      </c>
    </row>
    <row r="3" spans="1:14" x14ac:dyDescent="0.2">
      <c r="A3" s="200" t="s">
        <v>257</v>
      </c>
    </row>
    <row r="5" spans="1:14" x14ac:dyDescent="0.2">
      <c r="B5" s="200" t="s">
        <v>72</v>
      </c>
      <c r="C5" s="200" t="s">
        <v>73</v>
      </c>
      <c r="D5" s="200" t="s">
        <v>74</v>
      </c>
      <c r="E5" s="200" t="s">
        <v>75</v>
      </c>
    </row>
    <row r="6" spans="1:14" x14ac:dyDescent="0.2">
      <c r="A6" s="200" t="s">
        <v>76</v>
      </c>
      <c r="B6" s="237">
        <v>-30249890.785522901</v>
      </c>
      <c r="C6" s="237">
        <v>70762388.478292704</v>
      </c>
      <c r="D6" s="237">
        <v>-0.42748544016151202</v>
      </c>
      <c r="E6" s="237">
        <v>0.66984655998804399</v>
      </c>
      <c r="L6" s="43"/>
      <c r="N6" s="43"/>
    </row>
    <row r="7" spans="1:14" x14ac:dyDescent="0.2">
      <c r="A7" s="200" t="s">
        <v>41</v>
      </c>
      <c r="B7" s="237">
        <v>14443.6145819332</v>
      </c>
      <c r="C7" s="237">
        <v>1439.2105531934601</v>
      </c>
      <c r="D7" s="237">
        <v>10.035789794539999</v>
      </c>
      <c r="E7" s="237">
        <v>2.7154949372412001E-17</v>
      </c>
      <c r="L7" s="43"/>
      <c r="N7" s="43"/>
    </row>
    <row r="8" spans="1:14" x14ac:dyDescent="0.2">
      <c r="A8" s="200" t="s">
        <v>40</v>
      </c>
      <c r="B8" s="237">
        <v>70695.790463031299</v>
      </c>
      <c r="C8" s="237">
        <v>2818.5816014401698</v>
      </c>
      <c r="D8" s="237">
        <v>25.0820449643568</v>
      </c>
      <c r="E8" s="237">
        <v>8.9965738884162204E-48</v>
      </c>
      <c r="L8" s="43"/>
      <c r="N8" s="43"/>
    </row>
    <row r="9" spans="1:14" x14ac:dyDescent="0.2">
      <c r="A9" s="200" t="s">
        <v>69</v>
      </c>
      <c r="B9" s="237">
        <v>-40781.7032889521</v>
      </c>
      <c r="C9" s="237">
        <v>45170.402138619203</v>
      </c>
      <c r="D9" s="237">
        <v>-0.90284127123334001</v>
      </c>
      <c r="E9" s="237">
        <v>0.36854779483845101</v>
      </c>
      <c r="L9" s="43"/>
      <c r="N9" s="43"/>
    </row>
    <row r="10" spans="1:14" x14ac:dyDescent="0.2">
      <c r="A10" s="200" t="s">
        <v>18</v>
      </c>
      <c r="B10" s="237">
        <v>7093.0965320847099</v>
      </c>
      <c r="C10" s="237">
        <v>3758.9838608895502</v>
      </c>
      <c r="D10" s="237">
        <v>1.88697179732135</v>
      </c>
      <c r="E10" s="237">
        <v>6.1753186167015701E-2</v>
      </c>
      <c r="L10" s="43"/>
      <c r="N10" s="43"/>
    </row>
    <row r="11" spans="1:14" x14ac:dyDescent="0.2">
      <c r="A11" s="200" t="s">
        <v>68</v>
      </c>
      <c r="B11" s="237">
        <v>-2281728.1497963602</v>
      </c>
      <c r="C11" s="237">
        <v>389905.66020562302</v>
      </c>
      <c r="D11" s="237">
        <v>-5.8520005803276902</v>
      </c>
      <c r="E11" s="237">
        <v>4.9139971540826397E-8</v>
      </c>
      <c r="L11" s="43"/>
    </row>
    <row r="12" spans="1:14" x14ac:dyDescent="0.2">
      <c r="A12" s="200" t="s">
        <v>9</v>
      </c>
      <c r="B12" s="43">
        <v>-457.17208644955701</v>
      </c>
      <c r="C12" s="43">
        <v>1134.66812968574</v>
      </c>
      <c r="D12" s="200">
        <v>-0.40291260015928698</v>
      </c>
      <c r="E12" s="200">
        <v>0.68778058206867798</v>
      </c>
    </row>
    <row r="13" spans="1:14" x14ac:dyDescent="0.2">
      <c r="A13" s="200" t="s">
        <v>258</v>
      </c>
      <c r="B13" s="200">
        <v>1654793.7220150901</v>
      </c>
      <c r="C13" s="200">
        <v>146368.80500106001</v>
      </c>
      <c r="D13" s="200">
        <v>11.305644819626</v>
      </c>
      <c r="E13" s="43">
        <v>3.1088457753603999E-20</v>
      </c>
    </row>
    <row r="15" spans="1:14" x14ac:dyDescent="0.2">
      <c r="A15" s="200" t="s">
        <v>199</v>
      </c>
      <c r="M15" s="43"/>
    </row>
    <row r="16" spans="1:14" x14ac:dyDescent="0.2">
      <c r="A16" s="200" t="s">
        <v>77</v>
      </c>
      <c r="B16" s="200">
        <v>45847346.960665099</v>
      </c>
      <c r="C16" s="200" t="s">
        <v>78</v>
      </c>
      <c r="D16" s="200">
        <v>6849376.7671780204</v>
      </c>
    </row>
    <row r="17" spans="1:4" x14ac:dyDescent="0.2">
      <c r="A17" s="200" t="s">
        <v>79</v>
      </c>
      <c r="B17" s="200">
        <v>246800291363824</v>
      </c>
      <c r="C17" s="200" t="s">
        <v>80</v>
      </c>
      <c r="D17" s="43">
        <v>1484444.0137755801</v>
      </c>
    </row>
    <row r="18" spans="1:4" x14ac:dyDescent="0.2">
      <c r="A18" s="200" t="s">
        <v>81</v>
      </c>
      <c r="B18" s="200">
        <v>0.95585851542031997</v>
      </c>
      <c r="C18" s="200" t="s">
        <v>82</v>
      </c>
      <c r="D18" s="43">
        <v>0.95309967263409001</v>
      </c>
    </row>
    <row r="19" spans="1:4" x14ac:dyDescent="0.2">
      <c r="A19" s="200" t="s">
        <v>259</v>
      </c>
      <c r="B19" s="200">
        <v>265.74078212924798</v>
      </c>
      <c r="C19" s="200" t="s">
        <v>83</v>
      </c>
      <c r="D19" s="43">
        <v>1.1456074939748301E-66</v>
      </c>
    </row>
    <row r="20" spans="1:4" x14ac:dyDescent="0.2">
      <c r="A20" s="200" t="s">
        <v>84</v>
      </c>
      <c r="B20" s="200">
        <v>-1.3146802410871599E-3</v>
      </c>
      <c r="C20" s="200" t="s">
        <v>85</v>
      </c>
      <c r="D20" s="200">
        <v>1.98936702585692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Monthly Data</vt:lpstr>
      <vt:lpstr>Economic</vt:lpstr>
      <vt:lpstr>Monthly Data (to June 2020)</vt:lpstr>
      <vt:lpstr>Economic (2020 Adj.)</vt:lpstr>
      <vt:lpstr>Weather</vt:lpstr>
      <vt:lpstr>CDM</vt:lpstr>
      <vt:lpstr>Res PW</vt:lpstr>
      <vt:lpstr>Res Predicted Monthly</vt:lpstr>
      <vt:lpstr>Res PW (2) Staff-36</vt:lpstr>
      <vt:lpstr>Res Predicted Monthly (2)</vt:lpstr>
      <vt:lpstr>Res PW (3) Staff-89</vt:lpstr>
      <vt:lpstr>Res Predicted Monthly (3)</vt:lpstr>
      <vt:lpstr>GS&lt;50 PW</vt:lpstr>
      <vt:lpstr>GS&lt;50 Predicted Monthly</vt:lpstr>
      <vt:lpstr>GS&lt;50 PW (2)</vt:lpstr>
      <vt:lpstr>GS&lt;50 Predicted Monthly (2)</vt:lpstr>
      <vt:lpstr>GS&gt;50 PW</vt:lpstr>
      <vt:lpstr>GS&gt;50 Predicted Monthly</vt:lpstr>
      <vt:lpstr>GS&gt;50 PW (2)</vt:lpstr>
      <vt:lpstr>GS&gt;50 Predicted Monthly (2)</vt:lpstr>
      <vt:lpstr>Model Summary</vt:lpstr>
      <vt:lpstr>Res Normalized Monthly</vt:lpstr>
      <vt:lpstr>GS&lt;50 Normalized Monthly</vt:lpstr>
      <vt:lpstr>GS&gt;50 Normalized Monthly</vt:lpstr>
      <vt:lpstr>Normalized Annual Summary</vt:lpstr>
      <vt:lpstr>Customer Count</vt:lpstr>
      <vt:lpstr>kW Forecast</vt:lpstr>
      <vt:lpstr>CDM Adjustment</vt:lpstr>
      <vt:lpstr>Summary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Blair</dc:creator>
  <cp:lastModifiedBy>Andrew Blair</cp:lastModifiedBy>
  <cp:lastPrinted>2020-08-20T20:35:33Z</cp:lastPrinted>
  <dcterms:created xsi:type="dcterms:W3CDTF">2018-12-19T20:07:02Z</dcterms:created>
  <dcterms:modified xsi:type="dcterms:W3CDTF">2021-02-17T23:15:50Z</dcterms:modified>
</cp:coreProperties>
</file>