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CoS\Interrogatories\Pre-Settlement Clarification Questions\Board Staff\CQ-9-Staff-99\Attachment\"/>
    </mc:Choice>
  </mc:AlternateContent>
  <xr:revisionPtr revIDLastSave="0" documentId="13_ncr:1_{68FFA030-3D22-4FE2-BE0A-D463FDB10E8F}" xr6:coauthVersionLast="46" xr6:coauthVersionMax="46" xr10:uidLastSave="{00000000-0000-0000-0000-000000000000}"/>
  <bookViews>
    <workbookView xWindow="-120" yWindow="-120" windowWidth="19440" windowHeight="15000" xr2:uid="{A7332C53-1569-40C4-A0B9-91301FE584E5}"/>
  </bookViews>
  <sheets>
    <sheet name="99a&amp;bComparison - to 2020" sheetId="1" r:id="rId1"/>
    <sheet name="99cClass 10 Comparison" sheetId="2" r:id="rId2"/>
  </sheets>
  <externalReferences>
    <externalReference r:id="rId3"/>
    <externalReference r:id="rId4"/>
  </externalReferences>
  <definedNames>
    <definedName name="___INDEX_SHEET___ASAP_Utilities">#REF!</definedName>
    <definedName name="LDC_LIST">[1]lists!$AM$1:$AM$80</definedName>
    <definedName name="_xlnm.Print_Area" localSheetId="1">'99cClass 10 Comparison'!$A$1:$J$27</definedName>
    <definedName name="ratedescription">[2]hidden1!$D$1:$D$122</definedName>
    <definedName name="units">[2]hidden1!$J$3:$J$8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D11" i="2"/>
  <c r="D13" i="2" s="1"/>
  <c r="D17" i="2" s="1"/>
  <c r="D19" i="2" s="1"/>
  <c r="D23" i="2" s="1"/>
  <c r="F21" i="2"/>
  <c r="F15" i="2"/>
  <c r="C11" i="2"/>
  <c r="F11" i="2" l="1"/>
  <c r="G10" i="2"/>
  <c r="S39" i="2"/>
  <c r="T41" i="1"/>
  <c r="T38" i="1"/>
  <c r="N38" i="1"/>
  <c r="H38" i="1"/>
  <c r="C13" i="2"/>
  <c r="G8" i="2"/>
  <c r="E69" i="1"/>
  <c r="I69" i="1" s="1"/>
  <c r="E68" i="1"/>
  <c r="I68" i="1" s="1"/>
  <c r="E67" i="1"/>
  <c r="I67" i="1" s="1"/>
  <c r="J67" i="1" s="1"/>
  <c r="E66" i="1"/>
  <c r="I66" i="1" s="1"/>
  <c r="E65" i="1"/>
  <c r="I65" i="1" s="1"/>
  <c r="R35" i="1"/>
  <c r="L35" i="1"/>
  <c r="G35" i="1"/>
  <c r="F35" i="1"/>
  <c r="E35" i="1"/>
  <c r="S20" i="1"/>
  <c r="R20" i="1"/>
  <c r="M20" i="1"/>
  <c r="L20" i="1"/>
  <c r="G20" i="1"/>
  <c r="F13" i="2" l="1"/>
  <c r="F16" i="2" s="1"/>
  <c r="G11" i="2"/>
  <c r="C17" i="2"/>
  <c r="C19" i="2" s="1"/>
  <c r="C23" i="2" s="1"/>
  <c r="J65" i="1"/>
  <c r="J66" i="1"/>
  <c r="S35" i="1"/>
  <c r="H35" i="1"/>
  <c r="J68" i="1"/>
  <c r="F20" i="1"/>
  <c r="M35" i="1"/>
  <c r="J69" i="1"/>
  <c r="F17" i="2" l="1"/>
  <c r="G16" i="2"/>
  <c r="E20" i="1"/>
  <c r="I35" i="1"/>
  <c r="K35" i="1"/>
  <c r="F19" i="2" l="1"/>
  <c r="F22" i="2" s="1"/>
  <c r="G17" i="2"/>
  <c r="N52" i="1"/>
  <c r="I20" i="1"/>
  <c r="H20" i="1"/>
  <c r="H22" i="1" s="1"/>
  <c r="K20" i="1"/>
  <c r="H52" i="1"/>
  <c r="N35" i="1"/>
  <c r="F23" i="2" l="1"/>
  <c r="G23" i="2" s="1"/>
  <c r="G22" i="2"/>
  <c r="N20" i="1"/>
  <c r="N22" i="1" s="1"/>
  <c r="N41" i="1" s="1"/>
  <c r="N45" i="1" s="1"/>
  <c r="N55" i="1" s="1"/>
  <c r="H41" i="1"/>
  <c r="H45" i="1" s="1"/>
  <c r="H55" i="1" s="1"/>
  <c r="O20" i="1"/>
  <c r="O35" i="1" l="1"/>
  <c r="Q20" i="1"/>
  <c r="T20" i="1"/>
  <c r="T22" i="1" s="1"/>
  <c r="W22" i="1" s="1"/>
  <c r="Q35" i="1"/>
  <c r="T35" i="1"/>
  <c r="T45" i="1" l="1"/>
  <c r="W38" i="1"/>
  <c r="U35" i="1"/>
  <c r="T52" i="1"/>
  <c r="U20" i="1"/>
  <c r="T55" i="1" l="1"/>
  <c r="W52" i="1"/>
  <c r="W41" i="1"/>
  <c r="W45" i="1" s="1"/>
  <c r="W55" i="1" l="1"/>
</calcChain>
</file>

<file path=xl/sharedStrings.xml><?xml version="1.0" encoding="utf-8"?>
<sst xmlns="http://schemas.openxmlformats.org/spreadsheetml/2006/main" count="125" uniqueCount="85">
  <si>
    <t>9-STAFF-99 (a) &amp; (b)</t>
  </si>
  <si>
    <t xml:space="preserve">Burlington Hydro Inc. </t>
  </si>
  <si>
    <t>Impact of Bill 97 - Accelerated Rate Tax Depreciation</t>
  </si>
  <si>
    <t>Per OEB Accounting Guidance Dated July 25, 2019</t>
  </si>
  <si>
    <t>[TEST YEAR ADDITIONS]</t>
  </si>
  <si>
    <t>AMENDED TO INCLUDE 2014 TEST YEAR UCC</t>
  </si>
  <si>
    <t>January 1, 2018 - December 31, 2018</t>
  </si>
  <si>
    <t>January 1, 2019 - December 31, 2019</t>
  </si>
  <si>
    <t>January 1, 2020 - December 31, 2020</t>
  </si>
  <si>
    <t xml:space="preserve">Total </t>
  </si>
  <si>
    <t>Rate</t>
  </si>
  <si>
    <t>CCA Class</t>
  </si>
  <si>
    <t>Opening</t>
  </si>
  <si>
    <t>Addition</t>
  </si>
  <si>
    <t>AIIP</t>
  </si>
  <si>
    <t>CCA</t>
  </si>
  <si>
    <t>Ending</t>
  </si>
  <si>
    <t>SUMMARY - OLD CCA Rules</t>
  </si>
  <si>
    <t>SUM OF CCA - OLD RULES (including 2014 UCC)</t>
  </si>
  <si>
    <t>[Note 1]</t>
  </si>
  <si>
    <t>SUMMARY - AIIP</t>
  </si>
  <si>
    <t>SUM OF CCA - AIIP (including 2014 UCC)</t>
  </si>
  <si>
    <t>INCREASE IN CCA DUE TO AIIP</t>
  </si>
  <si>
    <t>Tax Rate</t>
  </si>
  <si>
    <t>TAX IMPACT</t>
  </si>
  <si>
    <t>PREVIOUSLY PROVIDED - INCREASE IN CCA DUE TO AIIP</t>
  </si>
  <si>
    <t>PREVIOUSLY PROVIDED - TAX IMPACT</t>
  </si>
  <si>
    <t>CHANGE IN CALCULATION AFTER INCLUDING 2014 UCC</t>
  </si>
  <si>
    <t xml:space="preserve"> [Note 1] - 2018</t>
  </si>
  <si>
    <t>The 2018 actual AIIP additions on the PILS return as a percentage of the total additions on the PILS return</t>
  </si>
  <si>
    <t>was used to determine a reasonable estimate of the test year additions that would have</t>
  </si>
  <si>
    <t xml:space="preserve">qualified for the AIIP rules in 2018. </t>
  </si>
  <si>
    <t>2018 Tax Return</t>
  </si>
  <si>
    <t>% Applied to Test Year Additions</t>
  </si>
  <si>
    <t>Class</t>
  </si>
  <si>
    <t>Actual Additions</t>
  </si>
  <si>
    <t>% qualifying</t>
  </si>
  <si>
    <t>Test Year Additions</t>
  </si>
  <si>
    <t xml:space="preserve">Est. of Qualifying </t>
  </si>
  <si>
    <t>FROM TEST YEAR</t>
  </si>
  <si>
    <t>Class Description</t>
  </si>
  <si>
    <t>UCC Test Year Opening Balance</t>
  </si>
  <si>
    <t>Additions</t>
  </si>
  <si>
    <t>General Office/Stores Equip</t>
  </si>
  <si>
    <t>Computer Hardware/  Vehicles</t>
  </si>
  <si>
    <t>Computer Software</t>
  </si>
  <si>
    <t>Distribution System - post February 2005</t>
  </si>
  <si>
    <t>Data Network Infrastructure Equipment - post Mar 2007</t>
  </si>
  <si>
    <t>TOTAL</t>
  </si>
  <si>
    <t>Class 10</t>
  </si>
  <si>
    <t>Old CCA Rules</t>
  </si>
  <si>
    <t>Change</t>
  </si>
  <si>
    <t>2018 Addition</t>
  </si>
  <si>
    <t>2018 CCA</t>
  </si>
  <si>
    <t>2018 UCC - Ending</t>
  </si>
  <si>
    <t>2019 UCC - Opening</t>
  </si>
  <si>
    <t>2019 Addition</t>
  </si>
  <si>
    <t>2019 AIIP</t>
  </si>
  <si>
    <t>2019 CCA</t>
  </si>
  <si>
    <t>2019 UCC - Ending</t>
  </si>
  <si>
    <t>2020 UCC - Opening</t>
  </si>
  <si>
    <t>2020 Addition</t>
  </si>
  <si>
    <t>2020 AIIP</t>
  </si>
  <si>
    <t>2020 CCA</t>
  </si>
  <si>
    <t>2020 UCC - Ending</t>
  </si>
  <si>
    <t>4 = -(1+2+3)</t>
  </si>
  <si>
    <t>a</t>
  </si>
  <si>
    <t>b = a x 8.49%</t>
  </si>
  <si>
    <t>AIIP Formula</t>
  </si>
  <si>
    <t>d = a - c</t>
  </si>
  <si>
    <t>c = (a-b)/2 x 30% + b x 30%*1.5</t>
  </si>
  <si>
    <t>e = d</t>
  </si>
  <si>
    <t>f</t>
  </si>
  <si>
    <t>g = f</t>
  </si>
  <si>
    <t>h = e x 30% + g x 30% x 1.5</t>
  </si>
  <si>
    <t>i = e + g - h</t>
  </si>
  <si>
    <t>j = i</t>
  </si>
  <si>
    <t>k</t>
  </si>
  <si>
    <t>l = k</t>
  </si>
  <si>
    <t>m = j x 30% + l x 30% x 1.5</t>
  </si>
  <si>
    <t>n = j + k - m</t>
  </si>
  <si>
    <t>CQ- 9-STAFF-99 (c)</t>
  </si>
  <si>
    <r>
      <t>2018 AIIP</t>
    </r>
    <r>
      <rPr>
        <vertAlign val="superscript"/>
        <sz val="11"/>
        <color theme="1"/>
        <rFont val="Arial"/>
        <family val="2"/>
      </rPr>
      <t>1</t>
    </r>
  </si>
  <si>
    <t>CCA RATE 30%</t>
  </si>
  <si>
    <t xml:space="preserve">1. AIIP for 2018 pro-rated based on 2018 additions that qualified for AIIP.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</si>
</sst>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.000000_-;\-* #,##0.00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65" fontId="3" fillId="0" borderId="0" xfId="1" applyNumberFormat="1" applyFont="1"/>
    <xf numFmtId="0" fontId="2" fillId="0" borderId="0" xfId="0" applyFont="1" applyAlignment="1">
      <alignment horizontal="left"/>
    </xf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Fill="1" applyBorder="1"/>
    <xf numFmtId="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6" fillId="0" borderId="0" xfId="0" applyFont="1" applyAlignment="1">
      <alignment wrapText="1"/>
    </xf>
    <xf numFmtId="0" fontId="3" fillId="0" borderId="0" xfId="0" applyFont="1" applyAlignment="1">
      <alignment textRotation="59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4" fillId="0" borderId="1" xfId="0" applyFont="1" applyBorder="1" applyAlignment="1">
      <alignment textRotation="59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Fill="1" applyBorder="1"/>
    <xf numFmtId="165" fontId="7" fillId="0" borderId="0" xfId="1" applyNumberFormat="1" applyFont="1" applyFill="1"/>
    <xf numFmtId="165" fontId="7" fillId="0" borderId="0" xfId="1" applyNumberFormat="1" applyFont="1"/>
    <xf numFmtId="0" fontId="4" fillId="0" borderId="0" xfId="0" applyFont="1"/>
    <xf numFmtId="0" fontId="3" fillId="0" borderId="2" xfId="0" applyFont="1" applyBorder="1"/>
    <xf numFmtId="165" fontId="3" fillId="0" borderId="2" xfId="1" applyNumberFormat="1" applyFont="1" applyFill="1" applyBorder="1"/>
    <xf numFmtId="165" fontId="3" fillId="0" borderId="2" xfId="1" applyNumberFormat="1" applyFont="1" applyBorder="1"/>
    <xf numFmtId="10" fontId="3" fillId="0" borderId="0" xfId="2" applyNumberFormat="1" applyFont="1"/>
    <xf numFmtId="10" fontId="3" fillId="0" borderId="0" xfId="2" applyNumberFormat="1" applyFont="1" applyAlignment="1">
      <alignment wrapText="1"/>
    </xf>
    <xf numFmtId="0" fontId="3" fillId="4" borderId="2" xfId="0" applyFont="1" applyFill="1" applyBorder="1"/>
    <xf numFmtId="165" fontId="3" fillId="4" borderId="2" xfId="1" applyNumberFormat="1" applyFont="1" applyFill="1" applyBorder="1"/>
    <xf numFmtId="10" fontId="3" fillId="0" borderId="0" xfId="2" applyNumberFormat="1" applyFont="1" applyBorder="1"/>
    <xf numFmtId="10" fontId="3" fillId="0" borderId="0" xfId="2" applyNumberFormat="1" applyFont="1" applyBorder="1" applyAlignment="1">
      <alignment wrapText="1"/>
    </xf>
    <xf numFmtId="165" fontId="3" fillId="0" borderId="0" xfId="1" applyNumberFormat="1" applyFont="1" applyAlignment="1"/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4" fontId="3" fillId="0" borderId="1" xfId="1" applyFont="1" applyBorder="1"/>
    <xf numFmtId="9" fontId="3" fillId="0" borderId="1" xfId="2" applyFont="1" applyBorder="1" applyAlignment="1">
      <alignment horizontal="center"/>
    </xf>
    <xf numFmtId="165" fontId="3" fillId="5" borderId="1" xfId="1" applyNumberFormat="1" applyFont="1" applyFill="1" applyBorder="1"/>
    <xf numFmtId="165" fontId="3" fillId="0" borderId="1" xfId="1" applyNumberFormat="1" applyFont="1" applyBorder="1"/>
    <xf numFmtId="164" fontId="3" fillId="0" borderId="0" xfId="1" applyFont="1"/>
    <xf numFmtId="0" fontId="3" fillId="0" borderId="3" xfId="0" applyFont="1" applyBorder="1"/>
    <xf numFmtId="165" fontId="3" fillId="0" borderId="3" xfId="1" applyNumberFormat="1" applyFont="1" applyBorder="1"/>
    <xf numFmtId="0" fontId="4" fillId="2" borderId="2" xfId="0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164" fontId="10" fillId="0" borderId="4" xfId="1" applyFont="1" applyBorder="1"/>
    <xf numFmtId="164" fontId="10" fillId="0" borderId="4" xfId="1" applyFont="1" applyFill="1" applyBorder="1"/>
    <xf numFmtId="164" fontId="10" fillId="0" borderId="4" xfId="0" applyNumberFormat="1" applyFont="1" applyBorder="1"/>
    <xf numFmtId="43" fontId="10" fillId="0" borderId="0" xfId="0" applyNumberFormat="1" applyFont="1"/>
    <xf numFmtId="0" fontId="10" fillId="0" borderId="5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0" borderId="0" xfId="0" applyFont="1" applyBorder="1" applyAlignment="1">
      <alignment horizontal="center"/>
    </xf>
    <xf numFmtId="0" fontId="10" fillId="0" borderId="8" xfId="0" applyFont="1" applyFill="1" applyBorder="1"/>
    <xf numFmtId="164" fontId="10" fillId="0" borderId="0" xfId="1" applyFont="1" applyBorder="1"/>
    <xf numFmtId="164" fontId="10" fillId="0" borderId="0" xfId="0" applyNumberFormat="1" applyFont="1" applyBorder="1"/>
    <xf numFmtId="166" fontId="10" fillId="0" borderId="9" xfId="0" applyNumberFormat="1" applyFont="1" applyBorder="1"/>
    <xf numFmtId="167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0" fillId="0" borderId="9" xfId="0" applyNumberFormat="1" applyFont="1" applyBorder="1"/>
    <xf numFmtId="0" fontId="12" fillId="0" borderId="0" xfId="0" quotePrefix="1" applyFont="1" applyBorder="1" applyAlignment="1">
      <alignment horizontal="left"/>
    </xf>
    <xf numFmtId="0" fontId="10" fillId="0" borderId="1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/>
    <xf numFmtId="165" fontId="4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6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AbramoMa\Rate%20Applications%20or%20Projects\Electricity\IRM%20model%20for%202013%20filers\oakville\Final%202013%20IRM%20RG%20oak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et%20Operations\Department%20Applications\Reports\Rates\Electricity%20Rates%20-%20Billing%20Determinants%20Database\2012%20IRM%20DEVELOPMENT\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0291-37FC-497C-BB13-87593FDB1ABD}">
  <sheetPr>
    <tabColor rgb="FFFFC000"/>
    <pageSetUpPr fitToPage="1"/>
  </sheetPr>
  <dimension ref="A1:X98"/>
  <sheetViews>
    <sheetView tabSelected="1" zoomScale="112" zoomScaleNormal="112" workbookViewId="0"/>
  </sheetViews>
  <sheetFormatPr defaultColWidth="8.7109375" defaultRowHeight="12.75" x14ac:dyDescent="0.2"/>
  <cols>
    <col min="1" max="1" width="8.7109375" style="3"/>
    <col min="2" max="2" width="12.7109375" style="2" customWidth="1"/>
    <col min="3" max="4" width="12.5703125" style="3" customWidth="1"/>
    <col min="5" max="8" width="12.5703125" style="4" customWidth="1"/>
    <col min="9" max="9" width="13.85546875" style="4" customWidth="1"/>
    <col min="10" max="10" width="12.5703125" style="4" customWidth="1"/>
    <col min="11" max="11" width="14.140625" style="4" customWidth="1"/>
    <col min="12" max="14" width="12.5703125" style="4" customWidth="1"/>
    <col min="15" max="15" width="14.140625" style="4" customWidth="1"/>
    <col min="16" max="16" width="12.5703125" style="4" customWidth="1"/>
    <col min="17" max="17" width="14" style="4" customWidth="1"/>
    <col min="18" max="20" width="12.5703125" style="4" customWidth="1"/>
    <col min="21" max="21" width="15.5703125" style="4" customWidth="1"/>
    <col min="22" max="22" width="12.5703125" style="4" customWidth="1"/>
    <col min="23" max="23" width="14.5703125" style="3" customWidth="1"/>
    <col min="24" max="24" width="12.7109375" style="3" customWidth="1"/>
    <col min="25" max="16384" width="8.7109375" style="3"/>
  </cols>
  <sheetData>
    <row r="1" spans="1:23" x14ac:dyDescent="0.2">
      <c r="A1" s="1" t="s">
        <v>0</v>
      </c>
    </row>
    <row r="2" spans="1:23" x14ac:dyDescent="0.2">
      <c r="A2" s="5"/>
      <c r="B2" s="5"/>
      <c r="C2" s="5"/>
      <c r="D2" s="5"/>
      <c r="E2" s="5"/>
      <c r="F2" s="5"/>
    </row>
    <row r="3" spans="1:23" x14ac:dyDescent="0.2">
      <c r="A3" s="3" t="s">
        <v>1</v>
      </c>
    </row>
    <row r="4" spans="1:23" x14ac:dyDescent="0.2">
      <c r="A4" s="3" t="s">
        <v>2</v>
      </c>
    </row>
    <row r="5" spans="1:23" x14ac:dyDescent="0.2">
      <c r="A5" s="3" t="s">
        <v>3</v>
      </c>
    </row>
    <row r="6" spans="1:23" x14ac:dyDescent="0.2">
      <c r="A6" s="3" t="s">
        <v>4</v>
      </c>
    </row>
    <row r="8" spans="1:23" x14ac:dyDescent="0.2">
      <c r="A8" s="91" t="s">
        <v>5</v>
      </c>
      <c r="B8" s="91"/>
      <c r="C8" s="91"/>
      <c r="D8" s="91"/>
    </row>
    <row r="9" spans="1:23" x14ac:dyDescent="0.2">
      <c r="B9" s="3"/>
    </row>
    <row r="11" spans="1:23" x14ac:dyDescent="0.2">
      <c r="E11" s="88" t="s">
        <v>6</v>
      </c>
      <c r="F11" s="88"/>
      <c r="G11" s="88"/>
      <c r="H11" s="88"/>
      <c r="I11" s="88"/>
      <c r="J11" s="6"/>
      <c r="K11" s="88" t="s">
        <v>7</v>
      </c>
      <c r="L11" s="88"/>
      <c r="M11" s="88"/>
      <c r="N11" s="88"/>
      <c r="O11" s="88"/>
      <c r="P11" s="7"/>
      <c r="Q11" s="88" t="s">
        <v>8</v>
      </c>
      <c r="R11" s="88"/>
      <c r="S11" s="88"/>
      <c r="T11" s="88"/>
      <c r="U11" s="88"/>
      <c r="V11" s="8"/>
      <c r="W11" s="9" t="s">
        <v>9</v>
      </c>
    </row>
    <row r="12" spans="1:23" s="25" customFormat="1" x14ac:dyDescent="0.25">
      <c r="A12" s="19"/>
      <c r="B12" s="20"/>
      <c r="C12" s="21" t="s">
        <v>10</v>
      </c>
      <c r="D12" s="21" t="s">
        <v>11</v>
      </c>
      <c r="E12" s="22" t="s">
        <v>12</v>
      </c>
      <c r="F12" s="22" t="s">
        <v>13</v>
      </c>
      <c r="G12" s="22" t="s">
        <v>14</v>
      </c>
      <c r="H12" s="22" t="s">
        <v>15</v>
      </c>
      <c r="I12" s="22" t="s">
        <v>16</v>
      </c>
      <c r="J12" s="23"/>
      <c r="K12" s="22" t="s">
        <v>12</v>
      </c>
      <c r="L12" s="22" t="s">
        <v>13</v>
      </c>
      <c r="M12" s="22" t="s">
        <v>14</v>
      </c>
      <c r="N12" s="22" t="s">
        <v>15</v>
      </c>
      <c r="O12" s="22" t="s">
        <v>16</v>
      </c>
      <c r="P12" s="23"/>
      <c r="Q12" s="22" t="s">
        <v>12</v>
      </c>
      <c r="R12" s="22" t="s">
        <v>13</v>
      </c>
      <c r="S12" s="22" t="s">
        <v>14</v>
      </c>
      <c r="T12" s="22" t="s">
        <v>15</v>
      </c>
      <c r="U12" s="22" t="s">
        <v>16</v>
      </c>
      <c r="V12" s="24"/>
    </row>
    <row r="13" spans="1:23" x14ac:dyDescent="0.2">
      <c r="A13" s="1"/>
      <c r="C13" s="13">
        <v>0.04</v>
      </c>
      <c r="D13" s="14">
        <v>1</v>
      </c>
      <c r="E13" s="12">
        <v>68464348.799999997</v>
      </c>
      <c r="F13" s="12"/>
      <c r="G13" s="12"/>
      <c r="H13" s="12">
        <v>2738573.952</v>
      </c>
      <c r="I13" s="12">
        <v>65725774.847999997</v>
      </c>
      <c r="J13" s="6"/>
      <c r="K13" s="12">
        <v>65725774.847999997</v>
      </c>
      <c r="L13" s="12"/>
      <c r="M13" s="12"/>
      <c r="N13" s="12">
        <v>2629030.9939199998</v>
      </c>
      <c r="O13" s="12">
        <v>63096743.854079999</v>
      </c>
      <c r="P13" s="6"/>
      <c r="Q13" s="12">
        <v>63096743.854079999</v>
      </c>
      <c r="R13" s="12"/>
      <c r="S13" s="12"/>
      <c r="T13" s="12">
        <v>2523869.7541632</v>
      </c>
      <c r="U13" s="12">
        <v>60572874.099916801</v>
      </c>
    </row>
    <row r="14" spans="1:23" x14ac:dyDescent="0.2">
      <c r="A14" s="89"/>
      <c r="B14" s="90" t="s">
        <v>17</v>
      </c>
      <c r="C14" s="13">
        <v>0.2</v>
      </c>
      <c r="D14" s="14">
        <v>8</v>
      </c>
      <c r="E14" s="12">
        <v>6854968.7000000002</v>
      </c>
      <c r="F14" s="12">
        <v>50000</v>
      </c>
      <c r="G14" s="12"/>
      <c r="H14" s="12">
        <v>1375993.7400000002</v>
      </c>
      <c r="I14" s="12">
        <v>5528974.96</v>
      </c>
      <c r="J14" s="6"/>
      <c r="K14" s="12">
        <v>5528974.96</v>
      </c>
      <c r="L14" s="12">
        <v>50000</v>
      </c>
      <c r="M14" s="12"/>
      <c r="N14" s="12">
        <v>1110794.9920000001</v>
      </c>
      <c r="O14" s="12">
        <v>4468179.9680000003</v>
      </c>
      <c r="P14" s="6"/>
      <c r="Q14" s="12">
        <v>4468179.9680000003</v>
      </c>
      <c r="R14" s="12">
        <v>50000</v>
      </c>
      <c r="S14" s="12"/>
      <c r="T14" s="12">
        <v>898635.99360000016</v>
      </c>
      <c r="U14" s="12">
        <v>3619543.9744000002</v>
      </c>
    </row>
    <row r="15" spans="1:23" x14ac:dyDescent="0.2">
      <c r="A15" s="89"/>
      <c r="B15" s="90"/>
      <c r="C15" s="13">
        <v>0.3</v>
      </c>
      <c r="D15" s="14">
        <v>10</v>
      </c>
      <c r="E15" s="12">
        <v>541889.9</v>
      </c>
      <c r="F15" s="12">
        <v>50000</v>
      </c>
      <c r="G15" s="12"/>
      <c r="H15" s="12">
        <v>170066.97</v>
      </c>
      <c r="I15" s="12">
        <v>421822.93000000005</v>
      </c>
      <c r="J15" s="6"/>
      <c r="K15" s="12">
        <v>421822.93000000005</v>
      </c>
      <c r="L15" s="12">
        <v>50000</v>
      </c>
      <c r="M15" s="12"/>
      <c r="N15" s="12">
        <v>134046.87900000002</v>
      </c>
      <c r="O15" s="12">
        <v>337776.05100000004</v>
      </c>
      <c r="P15" s="6"/>
      <c r="Q15" s="12">
        <v>337776.05100000004</v>
      </c>
      <c r="R15" s="12">
        <v>50000</v>
      </c>
      <c r="S15" s="12"/>
      <c r="T15" s="12">
        <v>108832.8153</v>
      </c>
      <c r="U15" s="12">
        <v>278943.23570000002</v>
      </c>
    </row>
    <row r="16" spans="1:23" x14ac:dyDescent="0.2">
      <c r="A16" s="89"/>
      <c r="B16" s="90"/>
      <c r="C16" s="13">
        <v>1</v>
      </c>
      <c r="D16" s="14">
        <v>12</v>
      </c>
      <c r="E16" s="12">
        <v>235489</v>
      </c>
      <c r="F16" s="12">
        <v>245000</v>
      </c>
      <c r="G16" s="12"/>
      <c r="H16" s="12">
        <v>357989</v>
      </c>
      <c r="I16" s="12">
        <v>122500</v>
      </c>
      <c r="J16" s="6"/>
      <c r="K16" s="12">
        <v>122500</v>
      </c>
      <c r="L16" s="12">
        <v>245000</v>
      </c>
      <c r="M16" s="12"/>
      <c r="N16" s="12">
        <v>245000</v>
      </c>
      <c r="O16" s="12">
        <v>122500</v>
      </c>
      <c r="P16" s="6"/>
      <c r="Q16" s="12">
        <v>122500</v>
      </c>
      <c r="R16" s="12">
        <v>245000</v>
      </c>
      <c r="S16" s="12"/>
      <c r="T16" s="12">
        <v>245000</v>
      </c>
      <c r="U16" s="12">
        <v>122500</v>
      </c>
    </row>
    <row r="17" spans="1:23" x14ac:dyDescent="0.2">
      <c r="A17" s="89"/>
      <c r="B17" s="90"/>
      <c r="C17" s="13">
        <v>0.45</v>
      </c>
      <c r="D17" s="14">
        <v>45</v>
      </c>
      <c r="E17" s="12">
        <v>3079.45</v>
      </c>
      <c r="F17" s="12"/>
      <c r="G17" s="12"/>
      <c r="H17" s="12">
        <v>1385.7525000000001</v>
      </c>
      <c r="I17" s="12">
        <v>1693.6974999999998</v>
      </c>
      <c r="J17" s="6"/>
      <c r="K17" s="12">
        <v>1693.6974999999998</v>
      </c>
      <c r="L17" s="12"/>
      <c r="M17" s="12"/>
      <c r="N17" s="12">
        <v>762.16387499999996</v>
      </c>
      <c r="O17" s="12">
        <v>931.5336249999998</v>
      </c>
      <c r="P17" s="6"/>
      <c r="Q17" s="12">
        <v>931.5336249999998</v>
      </c>
      <c r="R17" s="12"/>
      <c r="S17" s="12"/>
      <c r="T17" s="12">
        <v>419.19013124999992</v>
      </c>
      <c r="U17" s="12">
        <v>512.34349374999988</v>
      </c>
    </row>
    <row r="18" spans="1:23" x14ac:dyDescent="0.2">
      <c r="A18" s="89"/>
      <c r="B18" s="90"/>
      <c r="C18" s="13">
        <v>0.08</v>
      </c>
      <c r="D18" s="14">
        <v>47</v>
      </c>
      <c r="E18" s="12">
        <v>42933921.880000003</v>
      </c>
      <c r="F18" s="12">
        <v>7255045</v>
      </c>
      <c r="G18" s="12"/>
      <c r="H18" s="12">
        <v>3724915.5504000001</v>
      </c>
      <c r="I18" s="12">
        <v>46464051.329600006</v>
      </c>
      <c r="J18" s="6"/>
      <c r="K18" s="12">
        <v>46464051.329600006</v>
      </c>
      <c r="L18" s="12">
        <v>7255045</v>
      </c>
      <c r="M18" s="12"/>
      <c r="N18" s="12">
        <v>4007325.9063680004</v>
      </c>
      <c r="O18" s="12">
        <v>49711770.423232004</v>
      </c>
      <c r="P18" s="6"/>
      <c r="Q18" s="12">
        <v>49711770.423232004</v>
      </c>
      <c r="R18" s="12">
        <v>7255045</v>
      </c>
      <c r="S18" s="12"/>
      <c r="T18" s="12">
        <v>4267143.4338585604</v>
      </c>
      <c r="U18" s="12">
        <v>52699671.989373446</v>
      </c>
    </row>
    <row r="19" spans="1:23" x14ac:dyDescent="0.2">
      <c r="A19" s="89"/>
      <c r="B19" s="90"/>
      <c r="C19" s="13">
        <v>0.55000000000000004</v>
      </c>
      <c r="D19" s="14">
        <v>50</v>
      </c>
      <c r="E19" s="12">
        <v>146266.34999999998</v>
      </c>
      <c r="F19" s="12">
        <v>70000</v>
      </c>
      <c r="G19" s="12"/>
      <c r="H19" s="12">
        <v>99696.492499999993</v>
      </c>
      <c r="I19" s="12">
        <v>116569.85749999998</v>
      </c>
      <c r="J19" s="6"/>
      <c r="K19" s="12">
        <v>116569.85749999998</v>
      </c>
      <c r="L19" s="12">
        <v>70000</v>
      </c>
      <c r="M19" s="12"/>
      <c r="N19" s="12">
        <v>83363.421624999988</v>
      </c>
      <c r="O19" s="12">
        <v>103206.435875</v>
      </c>
      <c r="P19" s="15"/>
      <c r="Q19" s="12">
        <v>103206.435875</v>
      </c>
      <c r="R19" s="12">
        <v>70000</v>
      </c>
      <c r="S19" s="12"/>
      <c r="T19" s="12">
        <v>76013.539731249999</v>
      </c>
      <c r="U19" s="12">
        <v>97192.896143749997</v>
      </c>
      <c r="V19" s="16"/>
    </row>
    <row r="20" spans="1:23" s="33" customFormat="1" x14ac:dyDescent="0.2">
      <c r="A20" s="26"/>
      <c r="B20" s="27"/>
      <c r="C20" s="28"/>
      <c r="D20" s="29" t="s">
        <v>9</v>
      </c>
      <c r="E20" s="30">
        <f>SUM(E13:E19)</f>
        <v>119179964.08000001</v>
      </c>
      <c r="F20" s="30">
        <f t="shared" ref="F20:M20" si="0">SUM(F13:F19)</f>
        <v>7670045</v>
      </c>
      <c r="G20" s="30">
        <f t="shared" si="0"/>
        <v>0</v>
      </c>
      <c r="H20" s="30">
        <f t="shared" si="0"/>
        <v>8468621.4574000016</v>
      </c>
      <c r="I20" s="30">
        <f t="shared" si="0"/>
        <v>118381387.62260002</v>
      </c>
      <c r="J20" s="31"/>
      <c r="K20" s="30">
        <f t="shared" si="0"/>
        <v>118381387.62260002</v>
      </c>
      <c r="L20" s="30">
        <f t="shared" si="0"/>
        <v>7670045</v>
      </c>
      <c r="M20" s="30">
        <f t="shared" si="0"/>
        <v>0</v>
      </c>
      <c r="N20" s="30">
        <f>SUM(N13:N19)</f>
        <v>8210324.356788001</v>
      </c>
      <c r="O20" s="30">
        <f t="shared" ref="O20" si="1">SUM(O13:O19)</f>
        <v>117841108.26581201</v>
      </c>
      <c r="P20" s="31"/>
      <c r="Q20" s="30">
        <f>SUM(Q13:Q19)</f>
        <v>117841108.26581201</v>
      </c>
      <c r="R20" s="30">
        <f t="shared" ref="R20:U20" si="2">SUM(R13:R19)</f>
        <v>7670045</v>
      </c>
      <c r="S20" s="30">
        <f t="shared" si="2"/>
        <v>0</v>
      </c>
      <c r="T20" s="30">
        <f t="shared" si="2"/>
        <v>8119914.72678426</v>
      </c>
      <c r="U20" s="30">
        <f t="shared" si="2"/>
        <v>117391238.53902774</v>
      </c>
      <c r="V20" s="32"/>
    </row>
    <row r="21" spans="1:23" x14ac:dyDescent="0.2">
      <c r="B21" s="17"/>
      <c r="C21" s="18"/>
      <c r="D21" s="9"/>
      <c r="E21" s="15"/>
      <c r="F21" s="15"/>
      <c r="G21" s="15"/>
      <c r="H21" s="15"/>
      <c r="I21" s="15"/>
      <c r="J21" s="6"/>
      <c r="K21" s="15"/>
      <c r="L21" s="15"/>
      <c r="M21" s="15"/>
      <c r="N21" s="15"/>
      <c r="O21" s="15"/>
      <c r="P21" s="6"/>
      <c r="Q21" s="15"/>
      <c r="R21" s="15"/>
      <c r="S21" s="15"/>
      <c r="T21" s="15"/>
      <c r="U21" s="15"/>
    </row>
    <row r="22" spans="1:23" ht="13.5" thickBot="1" x14ac:dyDescent="0.25">
      <c r="B22" s="17"/>
      <c r="C22" s="34" t="s">
        <v>18</v>
      </c>
      <c r="D22" s="34"/>
      <c r="E22" s="35"/>
      <c r="F22" s="35"/>
      <c r="G22" s="35"/>
      <c r="H22" s="35">
        <f>H20</f>
        <v>8468621.4574000016</v>
      </c>
      <c r="I22" s="35"/>
      <c r="J22" s="35"/>
      <c r="K22" s="35"/>
      <c r="L22" s="35"/>
      <c r="M22" s="35"/>
      <c r="N22" s="35">
        <f>N20</f>
        <v>8210324.356788001</v>
      </c>
      <c r="O22" s="35"/>
      <c r="P22" s="35"/>
      <c r="Q22" s="35"/>
      <c r="R22" s="35"/>
      <c r="S22" s="35"/>
      <c r="T22" s="35">
        <f>T20</f>
        <v>8119914.72678426</v>
      </c>
      <c r="U22" s="35"/>
      <c r="V22" s="35"/>
      <c r="W22" s="35">
        <f>SUM(H22:U22)</f>
        <v>24798860.540972263</v>
      </c>
    </row>
    <row r="23" spans="1:23" x14ac:dyDescent="0.2">
      <c r="B23" s="1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3" x14ac:dyDescent="0.2">
      <c r="B24" s="1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3" x14ac:dyDescent="0.2">
      <c r="A25" s="1"/>
      <c r="E25" s="88" t="s">
        <v>6</v>
      </c>
      <c r="F25" s="88"/>
      <c r="G25" s="88"/>
      <c r="H25" s="88"/>
      <c r="I25" s="88"/>
      <c r="J25" s="6"/>
      <c r="K25" s="88" t="s">
        <v>7</v>
      </c>
      <c r="L25" s="88"/>
      <c r="M25" s="88"/>
      <c r="N25" s="88"/>
      <c r="O25" s="88"/>
      <c r="P25" s="6"/>
      <c r="Q25" s="88" t="s">
        <v>8</v>
      </c>
      <c r="R25" s="88"/>
      <c r="S25" s="88"/>
      <c r="T25" s="88"/>
      <c r="U25" s="88"/>
    </row>
    <row r="26" spans="1:23" x14ac:dyDescent="0.2">
      <c r="A26" s="1"/>
      <c r="E26" s="7"/>
      <c r="F26" s="7"/>
      <c r="G26" s="7" t="s">
        <v>19</v>
      </c>
      <c r="H26" s="7"/>
      <c r="I26" s="7"/>
      <c r="J26" s="6"/>
      <c r="K26" s="7"/>
      <c r="L26" s="7"/>
      <c r="M26" s="7"/>
      <c r="N26" s="7"/>
      <c r="O26" s="7"/>
      <c r="P26" s="6"/>
      <c r="Q26" s="7"/>
      <c r="R26" s="7"/>
      <c r="S26" s="7"/>
      <c r="T26" s="7"/>
      <c r="U26" s="7"/>
    </row>
    <row r="27" spans="1:23" s="25" customFormat="1" x14ac:dyDescent="0.25">
      <c r="A27" s="19"/>
      <c r="B27" s="20"/>
      <c r="C27" s="21" t="s">
        <v>10</v>
      </c>
      <c r="D27" s="21" t="s">
        <v>11</v>
      </c>
      <c r="E27" s="22" t="s">
        <v>12</v>
      </c>
      <c r="F27" s="22" t="s">
        <v>13</v>
      </c>
      <c r="G27" s="22" t="s">
        <v>14</v>
      </c>
      <c r="H27" s="22" t="s">
        <v>15</v>
      </c>
      <c r="I27" s="22" t="s">
        <v>16</v>
      </c>
      <c r="J27" s="23"/>
      <c r="K27" s="22" t="s">
        <v>12</v>
      </c>
      <c r="L27" s="22" t="s">
        <v>13</v>
      </c>
      <c r="M27" s="22" t="s">
        <v>14</v>
      </c>
      <c r="N27" s="22" t="s">
        <v>15</v>
      </c>
      <c r="O27" s="22" t="s">
        <v>16</v>
      </c>
      <c r="P27" s="23"/>
      <c r="Q27" s="22" t="s">
        <v>12</v>
      </c>
      <c r="R27" s="22" t="s">
        <v>13</v>
      </c>
      <c r="S27" s="22" t="s">
        <v>14</v>
      </c>
      <c r="T27" s="22" t="s">
        <v>15</v>
      </c>
      <c r="U27" s="22" t="s">
        <v>16</v>
      </c>
      <c r="V27" s="24"/>
    </row>
    <row r="28" spans="1:23" x14ac:dyDescent="0.2">
      <c r="A28" s="1"/>
      <c r="C28" s="13">
        <v>0.04</v>
      </c>
      <c r="D28" s="14">
        <v>1</v>
      </c>
      <c r="E28" s="12">
        <v>68464348.799999997</v>
      </c>
      <c r="F28" s="12"/>
      <c r="G28" s="12"/>
      <c r="H28" s="12">
        <v>2738573.952</v>
      </c>
      <c r="I28" s="12">
        <v>65725774.847999997</v>
      </c>
      <c r="J28" s="6"/>
      <c r="K28" s="12">
        <v>65725774.847999997</v>
      </c>
      <c r="L28" s="12"/>
      <c r="M28" s="12"/>
      <c r="N28" s="12">
        <v>2629030.9939199998</v>
      </c>
      <c r="O28" s="12">
        <v>63096743.854079999</v>
      </c>
      <c r="P28" s="6"/>
      <c r="Q28" s="12">
        <v>63096743.854079999</v>
      </c>
      <c r="R28" s="12"/>
      <c r="S28" s="12"/>
      <c r="T28" s="12">
        <v>2523869.7541632</v>
      </c>
      <c r="U28" s="12">
        <v>60572874.099916801</v>
      </c>
    </row>
    <row r="29" spans="1:23" ht="12.95" customHeight="1" x14ac:dyDescent="0.2">
      <c r="A29" s="89"/>
      <c r="B29" s="90" t="s">
        <v>20</v>
      </c>
      <c r="C29" s="13">
        <v>0.2</v>
      </c>
      <c r="D29" s="14">
        <v>8</v>
      </c>
      <c r="E29" s="12">
        <v>6854968.7000000002</v>
      </c>
      <c r="F29" s="12">
        <v>50000</v>
      </c>
      <c r="G29" s="12">
        <v>41190.735280351961</v>
      </c>
      <c r="H29" s="12">
        <v>1384231.8870560706</v>
      </c>
      <c r="I29" s="12">
        <v>5520736.8129439298</v>
      </c>
      <c r="J29" s="6"/>
      <c r="K29" s="12">
        <v>5520736.8129439298</v>
      </c>
      <c r="L29" s="12">
        <v>50000</v>
      </c>
      <c r="M29" s="12">
        <v>50000</v>
      </c>
      <c r="N29" s="12">
        <v>1119147.3625887861</v>
      </c>
      <c r="O29" s="12">
        <v>4451589.4503551442</v>
      </c>
      <c r="P29" s="6"/>
      <c r="Q29" s="12">
        <v>4451589.4503551442</v>
      </c>
      <c r="R29" s="12">
        <v>50000</v>
      </c>
      <c r="S29" s="12">
        <v>50000</v>
      </c>
      <c r="T29" s="12">
        <v>905317.89007102884</v>
      </c>
      <c r="U29" s="12">
        <v>3596271.5602841154</v>
      </c>
    </row>
    <row r="30" spans="1:23" x14ac:dyDescent="0.2">
      <c r="A30" s="89"/>
      <c r="B30" s="90"/>
      <c r="C30" s="13">
        <v>0.3</v>
      </c>
      <c r="D30" s="14">
        <v>10</v>
      </c>
      <c r="E30" s="12">
        <v>541889.9</v>
      </c>
      <c r="F30" s="12">
        <v>50000</v>
      </c>
      <c r="G30" s="12">
        <v>4244.9025299689065</v>
      </c>
      <c r="H30" s="12">
        <v>171340.44075899068</v>
      </c>
      <c r="I30" s="12">
        <v>420549.45924100932</v>
      </c>
      <c r="J30" s="6"/>
      <c r="K30" s="12">
        <v>420549.45924100932</v>
      </c>
      <c r="L30" s="12">
        <v>50000</v>
      </c>
      <c r="M30" s="12">
        <v>50000</v>
      </c>
      <c r="N30" s="12">
        <v>148664.8377723028</v>
      </c>
      <c r="O30" s="12">
        <v>321884.62146870652</v>
      </c>
      <c r="P30" s="6"/>
      <c r="Q30" s="12">
        <v>321884.62146870652</v>
      </c>
      <c r="R30" s="12">
        <v>50000</v>
      </c>
      <c r="S30" s="12">
        <v>50000</v>
      </c>
      <c r="T30" s="12">
        <v>119065.38644061195</v>
      </c>
      <c r="U30" s="12">
        <v>252819.23502809455</v>
      </c>
    </row>
    <row r="31" spans="1:23" x14ac:dyDescent="0.2">
      <c r="A31" s="89"/>
      <c r="B31" s="90"/>
      <c r="C31" s="13">
        <v>1</v>
      </c>
      <c r="D31" s="14">
        <v>12</v>
      </c>
      <c r="E31" s="12">
        <v>235489</v>
      </c>
      <c r="F31" s="12">
        <v>245000</v>
      </c>
      <c r="G31" s="12">
        <v>75425.652667423376</v>
      </c>
      <c r="H31" s="12">
        <v>395701.82633371168</v>
      </c>
      <c r="I31" s="12">
        <v>84787.17366628832</v>
      </c>
      <c r="J31" s="6"/>
      <c r="K31" s="12">
        <v>84787.17366628832</v>
      </c>
      <c r="L31" s="12">
        <v>245000</v>
      </c>
      <c r="M31" s="12">
        <v>245000</v>
      </c>
      <c r="N31" s="12">
        <v>329787.17366628832</v>
      </c>
      <c r="O31" s="12">
        <v>0</v>
      </c>
      <c r="P31" s="6"/>
      <c r="Q31" s="12">
        <v>0</v>
      </c>
      <c r="R31" s="12">
        <v>245000</v>
      </c>
      <c r="S31" s="12">
        <v>245000</v>
      </c>
      <c r="T31" s="12">
        <v>245000</v>
      </c>
      <c r="U31" s="12">
        <v>0</v>
      </c>
    </row>
    <row r="32" spans="1:23" x14ac:dyDescent="0.2">
      <c r="A32" s="89"/>
      <c r="B32" s="90"/>
      <c r="C32" s="13">
        <v>0.45</v>
      </c>
      <c r="D32" s="14">
        <v>45</v>
      </c>
      <c r="E32" s="12">
        <v>3079.45</v>
      </c>
      <c r="F32" s="12"/>
      <c r="G32" s="12"/>
      <c r="H32" s="12">
        <v>1386</v>
      </c>
      <c r="I32" s="12">
        <v>1693.4499999999998</v>
      </c>
      <c r="J32" s="6"/>
      <c r="K32" s="12">
        <v>1693.4499999999998</v>
      </c>
      <c r="L32" s="12"/>
      <c r="M32" s="12"/>
      <c r="N32" s="12">
        <v>762.0524999999999</v>
      </c>
      <c r="O32" s="12">
        <v>931.39749999999992</v>
      </c>
      <c r="P32" s="6"/>
      <c r="Q32" s="12">
        <v>931.39749999999992</v>
      </c>
      <c r="R32" s="12"/>
      <c r="S32" s="6"/>
      <c r="T32" s="12">
        <v>419.12887499999999</v>
      </c>
      <c r="U32" s="12">
        <v>512.26862499999993</v>
      </c>
    </row>
    <row r="33" spans="1:23" x14ac:dyDescent="0.2">
      <c r="A33" s="89"/>
      <c r="B33" s="90"/>
      <c r="C33" s="13">
        <v>0.08</v>
      </c>
      <c r="D33" s="14">
        <v>47</v>
      </c>
      <c r="E33" s="12">
        <v>42933921.880000003</v>
      </c>
      <c r="F33" s="12">
        <v>7255045</v>
      </c>
      <c r="G33" s="12">
        <v>3643071.538778998</v>
      </c>
      <c r="H33" s="12">
        <v>4016361.2735023201</v>
      </c>
      <c r="I33" s="12">
        <v>46172605.606497683</v>
      </c>
      <c r="J33" s="6"/>
      <c r="K33" s="12">
        <v>46172605.606497683</v>
      </c>
      <c r="L33" s="12">
        <v>7255045</v>
      </c>
      <c r="M33" s="12">
        <v>7255045</v>
      </c>
      <c r="N33" s="12">
        <v>4564413.8485198151</v>
      </c>
      <c r="O33" s="12">
        <v>48863236.757977866</v>
      </c>
      <c r="P33" s="6"/>
      <c r="Q33" s="12">
        <v>48863236.757977866</v>
      </c>
      <c r="R33" s="12">
        <v>7255045</v>
      </c>
      <c r="S33" s="12">
        <v>7255045</v>
      </c>
      <c r="T33" s="12">
        <v>4779664.3406382296</v>
      </c>
      <c r="U33" s="12">
        <v>51338617.417339638</v>
      </c>
    </row>
    <row r="34" spans="1:23" x14ac:dyDescent="0.2">
      <c r="A34" s="89"/>
      <c r="B34" s="90"/>
      <c r="C34" s="13">
        <v>0.55000000000000004</v>
      </c>
      <c r="D34" s="14">
        <v>50</v>
      </c>
      <c r="E34" s="12">
        <v>146266.34999999998</v>
      </c>
      <c r="F34" s="12">
        <v>70000</v>
      </c>
      <c r="G34" s="12">
        <v>8620.9525935018319</v>
      </c>
      <c r="H34" s="12">
        <v>104438.01642642601</v>
      </c>
      <c r="I34" s="12">
        <v>111828.33357357397</v>
      </c>
      <c r="J34" s="6"/>
      <c r="K34" s="12">
        <v>111828.33357357397</v>
      </c>
      <c r="L34" s="12">
        <v>70000</v>
      </c>
      <c r="M34" s="12">
        <v>70000</v>
      </c>
      <c r="N34" s="12">
        <v>119255.58346546569</v>
      </c>
      <c r="O34" s="12">
        <v>62572.750108108274</v>
      </c>
      <c r="P34" s="15"/>
      <c r="Q34" s="12">
        <v>62572.750108108274</v>
      </c>
      <c r="R34" s="12">
        <v>70000</v>
      </c>
      <c r="S34" s="12">
        <v>70000</v>
      </c>
      <c r="T34" s="12">
        <v>92165.012559459559</v>
      </c>
      <c r="U34" s="12">
        <v>40407.737548648714</v>
      </c>
      <c r="V34" s="16"/>
    </row>
    <row r="35" spans="1:23" s="33" customFormat="1" x14ac:dyDescent="0.2">
      <c r="A35" s="26"/>
      <c r="B35" s="27"/>
      <c r="C35" s="28"/>
      <c r="D35" s="29" t="s">
        <v>9</v>
      </c>
      <c r="E35" s="30">
        <f>SUM(E28:E34)</f>
        <v>119179964.08000001</v>
      </c>
      <c r="F35" s="30">
        <f t="shared" ref="F35:U35" si="3">SUM(F28:F34)</f>
        <v>7670045</v>
      </c>
      <c r="G35" s="30">
        <f t="shared" si="3"/>
        <v>3772553.7818502439</v>
      </c>
      <c r="H35" s="30">
        <f t="shared" si="3"/>
        <v>8812033.3960775193</v>
      </c>
      <c r="I35" s="30">
        <f t="shared" si="3"/>
        <v>118037975.68392247</v>
      </c>
      <c r="J35" s="31"/>
      <c r="K35" s="30">
        <f t="shared" si="3"/>
        <v>118037975.68392247</v>
      </c>
      <c r="L35" s="30">
        <f t="shared" si="3"/>
        <v>7670045</v>
      </c>
      <c r="M35" s="30">
        <f t="shared" si="3"/>
        <v>7670045</v>
      </c>
      <c r="N35" s="30">
        <f t="shared" si="3"/>
        <v>8911061.8524326589</v>
      </c>
      <c r="O35" s="30">
        <f t="shared" si="3"/>
        <v>116796958.83148982</v>
      </c>
      <c r="P35" s="31"/>
      <c r="Q35" s="30">
        <f t="shared" si="3"/>
        <v>116796958.83148982</v>
      </c>
      <c r="R35" s="30">
        <f t="shared" si="3"/>
        <v>7670045</v>
      </c>
      <c r="S35" s="30">
        <f t="shared" si="3"/>
        <v>7670045</v>
      </c>
      <c r="T35" s="30">
        <f t="shared" si="3"/>
        <v>8665501.5127475318</v>
      </c>
      <c r="U35" s="30">
        <f t="shared" si="3"/>
        <v>115801502.31874231</v>
      </c>
      <c r="V35" s="32"/>
    </row>
    <row r="36" spans="1:23" x14ac:dyDescent="0.2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3" x14ac:dyDescent="0.2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3" ht="13.5" thickBot="1" x14ac:dyDescent="0.25">
      <c r="C38" s="34" t="s">
        <v>21</v>
      </c>
      <c r="D38" s="34"/>
      <c r="E38" s="35"/>
      <c r="F38" s="35"/>
      <c r="G38" s="35"/>
      <c r="H38" s="35">
        <f>H35</f>
        <v>8812033.3960775193</v>
      </c>
      <c r="I38" s="35"/>
      <c r="J38" s="35"/>
      <c r="K38" s="35"/>
      <c r="L38" s="35"/>
      <c r="M38" s="35"/>
      <c r="N38" s="35">
        <f>N35</f>
        <v>8911061.8524326589</v>
      </c>
      <c r="O38" s="35"/>
      <c r="P38" s="35"/>
      <c r="Q38" s="35"/>
      <c r="R38" s="35"/>
      <c r="S38" s="35"/>
      <c r="T38" s="35">
        <f>T35</f>
        <v>8665501.5127475318</v>
      </c>
      <c r="U38" s="35"/>
      <c r="V38" s="35"/>
      <c r="W38" s="35">
        <f>SUM(H38:U38)</f>
        <v>26388596.761257708</v>
      </c>
    </row>
    <row r="41" spans="1:23" ht="13.5" thickBot="1" x14ac:dyDescent="0.25">
      <c r="C41" s="34" t="s">
        <v>22</v>
      </c>
      <c r="D41" s="34"/>
      <c r="E41" s="36"/>
      <c r="F41" s="36"/>
      <c r="G41" s="36"/>
      <c r="H41" s="36">
        <f>H38-H22</f>
        <v>343411.9386775177</v>
      </c>
      <c r="I41" s="36"/>
      <c r="J41" s="36"/>
      <c r="K41" s="36"/>
      <c r="L41" s="36"/>
      <c r="M41" s="36"/>
      <c r="N41" s="36">
        <f>N38-N22</f>
        <v>700737.49564465787</v>
      </c>
      <c r="O41" s="36"/>
      <c r="P41" s="36"/>
      <c r="Q41" s="36"/>
      <c r="R41" s="36"/>
      <c r="S41" s="36"/>
      <c r="T41" s="36">
        <f>T38-T22</f>
        <v>545586.78596327174</v>
      </c>
      <c r="U41" s="36"/>
      <c r="V41" s="36"/>
      <c r="W41" s="36">
        <f>W38-W22</f>
        <v>1589736.2202854455</v>
      </c>
    </row>
    <row r="43" spans="1:23" s="37" customFormat="1" x14ac:dyDescent="0.2">
      <c r="B43" s="38"/>
      <c r="C43" s="37" t="s">
        <v>23</v>
      </c>
      <c r="H43" s="37">
        <v>0.26500000000000001</v>
      </c>
      <c r="N43" s="37">
        <v>0.26500000000000001</v>
      </c>
      <c r="T43" s="37">
        <v>0.26500000000000001</v>
      </c>
      <c r="W43" s="37">
        <v>0.26500000000000001</v>
      </c>
    </row>
    <row r="45" spans="1:23" ht="13.5" thickBot="1" x14ac:dyDescent="0.25">
      <c r="C45" s="39" t="s">
        <v>24</v>
      </c>
      <c r="D45" s="39"/>
      <c r="E45" s="40"/>
      <c r="F45" s="40"/>
      <c r="G45" s="40"/>
      <c r="H45" s="40">
        <f>H43*H41</f>
        <v>91004.163749542189</v>
      </c>
      <c r="I45" s="40"/>
      <c r="J45" s="40"/>
      <c r="K45" s="40"/>
      <c r="L45" s="40"/>
      <c r="M45" s="40"/>
      <c r="N45" s="40">
        <f>N43*N41</f>
        <v>185695.43634583434</v>
      </c>
      <c r="O45" s="40"/>
      <c r="P45" s="40"/>
      <c r="Q45" s="40"/>
      <c r="R45" s="40"/>
      <c r="S45" s="40"/>
      <c r="T45" s="40">
        <f>T43*T41</f>
        <v>144580.49828026703</v>
      </c>
      <c r="U45" s="40"/>
      <c r="V45" s="40"/>
      <c r="W45" s="40">
        <f>W43*W41</f>
        <v>421280.09837564308</v>
      </c>
    </row>
    <row r="48" spans="1:23" x14ac:dyDescent="0.2">
      <c r="C48" s="3" t="s">
        <v>25</v>
      </c>
      <c r="E48" s="16"/>
      <c r="F48" s="16"/>
      <c r="G48" s="16"/>
      <c r="H48" s="16">
        <v>343411.69117751851</v>
      </c>
      <c r="I48" s="16"/>
      <c r="J48" s="16"/>
      <c r="K48" s="16"/>
      <c r="L48" s="16"/>
      <c r="M48" s="16"/>
      <c r="N48" s="16">
        <v>700737.60701965704</v>
      </c>
      <c r="O48" s="16"/>
      <c r="P48" s="16"/>
      <c r="Q48" s="16"/>
      <c r="R48" s="16"/>
      <c r="S48" s="16"/>
      <c r="T48" s="16">
        <v>545586.84721951932</v>
      </c>
      <c r="U48" s="16"/>
      <c r="V48" s="16"/>
      <c r="W48" s="16">
        <v>1589736.1454166919</v>
      </c>
    </row>
    <row r="49" spans="1:24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4" s="41" customFormat="1" x14ac:dyDescent="0.2">
      <c r="B50" s="42"/>
      <c r="C50" s="41" t="s">
        <v>23</v>
      </c>
      <c r="H50" s="41">
        <v>0.26500000000000001</v>
      </c>
      <c r="N50" s="41">
        <v>0.26500000000000001</v>
      </c>
      <c r="T50" s="41">
        <v>0.26500000000000001</v>
      </c>
      <c r="W50" s="41">
        <v>0.26500000000000001</v>
      </c>
    </row>
    <row r="51" spans="1:24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4" ht="13.5" thickBot="1" x14ac:dyDescent="0.25">
      <c r="C52" s="39" t="s">
        <v>26</v>
      </c>
      <c r="D52" s="39"/>
      <c r="E52" s="40"/>
      <c r="F52" s="40"/>
      <c r="G52" s="40"/>
      <c r="H52" s="40">
        <f>H50*H48</f>
        <v>91004.098162042414</v>
      </c>
      <c r="I52" s="40"/>
      <c r="J52" s="40"/>
      <c r="K52" s="40"/>
      <c r="L52" s="40"/>
      <c r="M52" s="40"/>
      <c r="N52" s="40">
        <f>N50*N48</f>
        <v>185695.46586020914</v>
      </c>
      <c r="O52" s="40"/>
      <c r="P52" s="40"/>
      <c r="Q52" s="40"/>
      <c r="R52" s="40"/>
      <c r="S52" s="40"/>
      <c r="T52" s="40">
        <f>T50*T48</f>
        <v>144580.51451317262</v>
      </c>
      <c r="U52" s="40"/>
      <c r="V52" s="40"/>
      <c r="W52" s="40">
        <f>W50*W48</f>
        <v>421280.07853542338</v>
      </c>
    </row>
    <row r="53" spans="1:2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41"/>
    </row>
    <row r="54" spans="1:24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41"/>
    </row>
    <row r="55" spans="1:24" ht="13.5" thickBot="1" x14ac:dyDescent="0.25">
      <c r="C55" s="55" t="s">
        <v>27</v>
      </c>
      <c r="D55" s="56"/>
      <c r="E55" s="57"/>
      <c r="F55" s="57"/>
      <c r="G55" s="57"/>
      <c r="H55" s="57">
        <f>H52-H45</f>
        <v>-6.5587499775574543E-2</v>
      </c>
      <c r="I55" s="57"/>
      <c r="J55" s="57"/>
      <c r="K55" s="57"/>
      <c r="L55" s="57"/>
      <c r="M55" s="57"/>
      <c r="N55" s="57">
        <f>N52-N45</f>
        <v>2.9514374793507159E-2</v>
      </c>
      <c r="O55" s="57"/>
      <c r="P55" s="57"/>
      <c r="Q55" s="57"/>
      <c r="R55" s="57"/>
      <c r="S55" s="57"/>
      <c r="T55" s="57">
        <f>T52-T45</f>
        <v>1.6232905589276925E-2</v>
      </c>
      <c r="U55" s="57"/>
      <c r="V55" s="57"/>
      <c r="W55" s="57">
        <f>W52-W45</f>
        <v>-1.9840219698380679E-2</v>
      </c>
      <c r="X55" s="16"/>
    </row>
    <row r="58" spans="1:24" x14ac:dyDescent="0.2">
      <c r="A58" s="3" t="s">
        <v>28</v>
      </c>
      <c r="E58" s="43"/>
    </row>
    <row r="59" spans="1:24" hidden="1" x14ac:dyDescent="0.2">
      <c r="B59" s="3" t="s">
        <v>29</v>
      </c>
      <c r="E59" s="43"/>
    </row>
    <row r="60" spans="1:24" hidden="1" x14ac:dyDescent="0.2">
      <c r="B60" s="3" t="s">
        <v>30</v>
      </c>
      <c r="E60" s="43"/>
    </row>
    <row r="61" spans="1:24" hidden="1" x14ac:dyDescent="0.2">
      <c r="B61" s="3" t="s">
        <v>31</v>
      </c>
    </row>
    <row r="62" spans="1:24" x14ac:dyDescent="0.2">
      <c r="B62" s="3"/>
    </row>
    <row r="63" spans="1:24" x14ac:dyDescent="0.2">
      <c r="B63" s="11"/>
      <c r="C63" s="92" t="s">
        <v>32</v>
      </c>
      <c r="D63" s="92"/>
      <c r="E63" s="92"/>
      <c r="G63" s="93" t="s">
        <v>33</v>
      </c>
      <c r="H63" s="93"/>
      <c r="I63" s="93"/>
      <c r="J63" s="93"/>
    </row>
    <row r="64" spans="1:24" s="46" customFormat="1" ht="25.5" x14ac:dyDescent="0.25">
      <c r="B64" s="44" t="s">
        <v>34</v>
      </c>
      <c r="C64" s="44" t="s">
        <v>35</v>
      </c>
      <c r="D64" s="44" t="s">
        <v>14</v>
      </c>
      <c r="E64" s="45" t="s">
        <v>36</v>
      </c>
      <c r="G64" s="44" t="s">
        <v>34</v>
      </c>
      <c r="H64" s="45" t="s">
        <v>37</v>
      </c>
      <c r="I64" s="45" t="s">
        <v>38</v>
      </c>
      <c r="J64" s="45" t="s">
        <v>36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4" x14ac:dyDescent="0.2">
      <c r="B65" s="10">
        <v>8</v>
      </c>
      <c r="C65" s="48">
        <v>341856</v>
      </c>
      <c r="D65" s="48">
        <v>281626</v>
      </c>
      <c r="E65" s="49">
        <f>D65/C65</f>
        <v>0.82381470560703918</v>
      </c>
      <c r="F65" s="3"/>
      <c r="G65" s="10">
        <v>8</v>
      </c>
      <c r="H65" s="50">
        <v>50000</v>
      </c>
      <c r="I65" s="51">
        <f>H65*E65</f>
        <v>41190.735280351961</v>
      </c>
      <c r="J65" s="49">
        <f>I65/H65</f>
        <v>0.82381470560703918</v>
      </c>
    </row>
    <row r="66" spans="1:24" x14ac:dyDescent="0.2">
      <c r="B66" s="10">
        <v>10</v>
      </c>
      <c r="C66" s="48">
        <v>571509</v>
      </c>
      <c r="D66" s="48">
        <v>48520</v>
      </c>
      <c r="E66" s="49">
        <f>D66/C66</f>
        <v>8.4898050599378133E-2</v>
      </c>
      <c r="F66" s="3"/>
      <c r="G66" s="10">
        <v>10</v>
      </c>
      <c r="H66" s="50">
        <v>50000</v>
      </c>
      <c r="I66" s="51">
        <f>H66*E66</f>
        <v>4244.9025299689065</v>
      </c>
      <c r="J66" s="49">
        <f>I66/H66</f>
        <v>8.4898050599378133E-2</v>
      </c>
    </row>
    <row r="67" spans="1:24" x14ac:dyDescent="0.2">
      <c r="B67" s="10">
        <v>12</v>
      </c>
      <c r="C67" s="48">
        <v>259014</v>
      </c>
      <c r="D67" s="48">
        <v>79740</v>
      </c>
      <c r="E67" s="49">
        <f>D67/C67</f>
        <v>0.30785980680580971</v>
      </c>
      <c r="F67" s="3"/>
      <c r="G67" s="10">
        <v>12</v>
      </c>
      <c r="H67" s="50">
        <v>245000</v>
      </c>
      <c r="I67" s="51">
        <f>H67*E67</f>
        <v>75425.652667423376</v>
      </c>
      <c r="J67" s="49">
        <f>I67/H67</f>
        <v>0.30785980680580971</v>
      </c>
    </row>
    <row r="68" spans="1:24" x14ac:dyDescent="0.2">
      <c r="B68" s="10">
        <v>47</v>
      </c>
      <c r="C68" s="48">
        <v>6479319</v>
      </c>
      <c r="D68" s="48">
        <v>3253546</v>
      </c>
      <c r="E68" s="49">
        <f>D68/C68</f>
        <v>0.50214320362988762</v>
      </c>
      <c r="F68" s="3"/>
      <c r="G68" s="10">
        <v>47</v>
      </c>
      <c r="H68" s="50">
        <v>7255045</v>
      </c>
      <c r="I68" s="51">
        <f>H68*E68</f>
        <v>3643071.538778998</v>
      </c>
      <c r="J68" s="49">
        <f>I68/H68</f>
        <v>0.50214320362988762</v>
      </c>
    </row>
    <row r="69" spans="1:24" x14ac:dyDescent="0.2">
      <c r="B69" s="10">
        <v>50</v>
      </c>
      <c r="C69" s="48">
        <v>268845</v>
      </c>
      <c r="D69" s="48">
        <v>33110</v>
      </c>
      <c r="E69" s="49">
        <f>D69/C69</f>
        <v>0.12315646562145474</v>
      </c>
      <c r="F69" s="3"/>
      <c r="G69" s="10">
        <v>50</v>
      </c>
      <c r="H69" s="50">
        <v>70000</v>
      </c>
      <c r="I69" s="51">
        <f>H69*E69</f>
        <v>8620.9525935018319</v>
      </c>
      <c r="J69" s="49">
        <f>I69/H69</f>
        <v>0.12315646562145474</v>
      </c>
    </row>
    <row r="70" spans="1:24" x14ac:dyDescent="0.2">
      <c r="B70" s="3"/>
      <c r="C70" s="52"/>
      <c r="D70" s="52"/>
    </row>
    <row r="71" spans="1:24" hidden="1" x14ac:dyDescent="0.2">
      <c r="B71" s="3" t="s">
        <v>39</v>
      </c>
    </row>
    <row r="72" spans="1:24" hidden="1" x14ac:dyDescent="0.2">
      <c r="B72" s="11" t="s">
        <v>34</v>
      </c>
      <c r="C72" s="53" t="s">
        <v>40</v>
      </c>
      <c r="D72" s="53"/>
      <c r="E72" s="54"/>
      <c r="F72" s="51" t="s">
        <v>41</v>
      </c>
      <c r="G72" s="51" t="s">
        <v>42</v>
      </c>
    </row>
    <row r="73" spans="1:24" hidden="1" x14ac:dyDescent="0.2">
      <c r="B73" s="10">
        <v>8</v>
      </c>
      <c r="C73" s="53" t="s">
        <v>43</v>
      </c>
      <c r="D73" s="53"/>
      <c r="E73" s="54"/>
      <c r="F73" s="51">
        <v>6854968.7000000002</v>
      </c>
      <c r="G73" s="51">
        <v>50000</v>
      </c>
    </row>
    <row r="74" spans="1:24" hidden="1" x14ac:dyDescent="0.2">
      <c r="B74" s="10">
        <v>10</v>
      </c>
      <c r="C74" s="53" t="s">
        <v>44</v>
      </c>
      <c r="D74" s="53"/>
      <c r="E74" s="54"/>
      <c r="F74" s="51">
        <v>541889.9</v>
      </c>
      <c r="G74" s="51">
        <v>50000</v>
      </c>
    </row>
    <row r="75" spans="1:24" hidden="1" x14ac:dyDescent="0.2">
      <c r="B75" s="10">
        <v>12</v>
      </c>
      <c r="C75" s="53" t="s">
        <v>45</v>
      </c>
      <c r="D75" s="53"/>
      <c r="E75" s="54"/>
      <c r="F75" s="51">
        <v>235489</v>
      </c>
      <c r="G75" s="51">
        <v>245000</v>
      </c>
    </row>
    <row r="76" spans="1:24" hidden="1" x14ac:dyDescent="0.2">
      <c r="B76" s="10">
        <v>47</v>
      </c>
      <c r="C76" s="53" t="s">
        <v>46</v>
      </c>
      <c r="D76" s="53"/>
      <c r="E76" s="54"/>
      <c r="F76" s="51">
        <v>42933921.880000003</v>
      </c>
      <c r="G76" s="51">
        <v>7255045</v>
      </c>
    </row>
    <row r="77" spans="1:24" s="4" customFormat="1" hidden="1" x14ac:dyDescent="0.2">
      <c r="A77" s="3"/>
      <c r="B77" s="10">
        <v>50</v>
      </c>
      <c r="C77" s="53" t="s">
        <v>47</v>
      </c>
      <c r="D77" s="53"/>
      <c r="E77" s="54"/>
      <c r="F77" s="51">
        <v>146266.34999999998</v>
      </c>
      <c r="G77" s="51">
        <v>70000</v>
      </c>
      <c r="W77" s="3"/>
      <c r="X77" s="3"/>
    </row>
    <row r="78" spans="1:24" s="4" customFormat="1" hidden="1" x14ac:dyDescent="0.2">
      <c r="A78" s="3"/>
      <c r="B78" s="10"/>
      <c r="C78" s="53" t="s">
        <v>48</v>
      </c>
      <c r="D78" s="53"/>
      <c r="E78" s="54"/>
      <c r="F78" s="51"/>
      <c r="G78" s="51">
        <v>7670045</v>
      </c>
      <c r="W78" s="3"/>
      <c r="X78" s="3"/>
    </row>
    <row r="79" spans="1:24" s="4" customFormat="1" hidden="1" x14ac:dyDescent="0.2">
      <c r="A79" s="3"/>
      <c r="B79" s="9"/>
      <c r="C79" s="3"/>
      <c r="D79" s="3"/>
      <c r="W79" s="3"/>
      <c r="X79" s="3"/>
    </row>
    <row r="80" spans="1:24" s="4" customFormat="1" hidden="1" x14ac:dyDescent="0.2">
      <c r="A80" s="3"/>
      <c r="B80" s="3"/>
      <c r="C80" s="3"/>
      <c r="D80" s="3"/>
      <c r="W80" s="3"/>
      <c r="X80" s="3"/>
    </row>
    <row r="81" spans="1:24" s="4" customFormat="1" x14ac:dyDescent="0.2">
      <c r="A81" s="3"/>
      <c r="B81" s="3"/>
      <c r="C81" s="3"/>
      <c r="D81" s="3"/>
      <c r="W81" s="3"/>
      <c r="X81" s="3"/>
    </row>
    <row r="82" spans="1:24" s="4" customFormat="1" x14ac:dyDescent="0.2">
      <c r="A82" s="3"/>
      <c r="B82" s="3"/>
      <c r="C82" s="3"/>
      <c r="D82" s="3"/>
      <c r="W82" s="3"/>
      <c r="X82" s="3"/>
    </row>
    <row r="83" spans="1:24" s="4" customFormat="1" x14ac:dyDescent="0.2">
      <c r="A83" s="3"/>
      <c r="B83" s="3"/>
      <c r="C83" s="3"/>
      <c r="D83" s="3"/>
      <c r="W83" s="3"/>
      <c r="X83" s="3"/>
    </row>
    <row r="84" spans="1:24" s="4" customFormat="1" x14ac:dyDescent="0.2">
      <c r="A84" s="3"/>
      <c r="B84" s="3"/>
      <c r="C84" s="3"/>
      <c r="D84" s="3"/>
      <c r="W84" s="3"/>
      <c r="X84" s="3"/>
    </row>
    <row r="85" spans="1:24" s="4" customFormat="1" x14ac:dyDescent="0.2">
      <c r="A85" s="3"/>
      <c r="B85" s="3"/>
      <c r="C85" s="3"/>
      <c r="D85" s="3"/>
      <c r="W85" s="3"/>
      <c r="X85" s="3"/>
    </row>
    <row r="86" spans="1:24" s="4" customFormat="1" x14ac:dyDescent="0.2">
      <c r="A86" s="3"/>
      <c r="B86" s="3"/>
      <c r="C86" s="3"/>
      <c r="D86" s="3"/>
      <c r="W86" s="3"/>
      <c r="X86" s="3"/>
    </row>
    <row r="87" spans="1:24" s="4" customFormat="1" x14ac:dyDescent="0.2">
      <c r="A87" s="3"/>
      <c r="B87" s="3"/>
      <c r="C87" s="3"/>
      <c r="D87" s="3"/>
      <c r="W87" s="3"/>
      <c r="X87" s="3"/>
    </row>
    <row r="88" spans="1:24" s="4" customFormat="1" x14ac:dyDescent="0.2">
      <c r="A88" s="3"/>
      <c r="B88" s="3"/>
      <c r="C88" s="3"/>
      <c r="D88" s="3"/>
      <c r="W88" s="3"/>
      <c r="X88" s="3"/>
    </row>
    <row r="89" spans="1:24" s="4" customFormat="1" x14ac:dyDescent="0.2">
      <c r="A89" s="3"/>
      <c r="B89" s="3"/>
      <c r="C89" s="3"/>
      <c r="D89" s="3"/>
      <c r="W89" s="3"/>
      <c r="X89" s="3"/>
    </row>
    <row r="90" spans="1:24" s="4" customFormat="1" x14ac:dyDescent="0.2">
      <c r="A90" s="3"/>
      <c r="B90" s="3"/>
      <c r="C90" s="3"/>
      <c r="D90" s="3"/>
      <c r="W90" s="3"/>
      <c r="X90" s="3"/>
    </row>
    <row r="91" spans="1:24" s="4" customFormat="1" x14ac:dyDescent="0.2">
      <c r="A91" s="3"/>
      <c r="B91" s="3"/>
      <c r="C91" s="3"/>
      <c r="D91" s="3"/>
      <c r="W91" s="3"/>
      <c r="X91" s="3"/>
    </row>
    <row r="92" spans="1:24" s="4" customFormat="1" x14ac:dyDescent="0.2">
      <c r="A92" s="3"/>
      <c r="B92" s="3"/>
      <c r="C92" s="3"/>
      <c r="D92" s="3"/>
      <c r="W92" s="3"/>
      <c r="X92" s="3"/>
    </row>
    <row r="93" spans="1:24" x14ac:dyDescent="0.2">
      <c r="B93" s="3"/>
    </row>
    <row r="94" spans="1:24" x14ac:dyDescent="0.2">
      <c r="B94" s="3"/>
    </row>
    <row r="95" spans="1:24" x14ac:dyDescent="0.2">
      <c r="B95" s="3"/>
    </row>
    <row r="96" spans="1:24" x14ac:dyDescent="0.2">
      <c r="B96" s="3"/>
    </row>
    <row r="97" spans="2:2" x14ac:dyDescent="0.2">
      <c r="B97" s="3"/>
    </row>
    <row r="98" spans="2:2" x14ac:dyDescent="0.2">
      <c r="B98" s="3"/>
    </row>
  </sheetData>
  <mergeCells count="13">
    <mergeCell ref="A29:A34"/>
    <mergeCell ref="B29:B34"/>
    <mergeCell ref="C63:E63"/>
    <mergeCell ref="G63:J63"/>
    <mergeCell ref="E25:I25"/>
    <mergeCell ref="K25:O25"/>
    <mergeCell ref="Q25:U25"/>
    <mergeCell ref="A14:A19"/>
    <mergeCell ref="B14:B19"/>
    <mergeCell ref="A8:D8"/>
    <mergeCell ref="E11:I11"/>
    <mergeCell ref="K11:O11"/>
    <mergeCell ref="Q11:U11"/>
  </mergeCells>
  <conditionalFormatting sqref="D14:D19">
    <cfRule type="expression" dxfId="15" priority="16" stopIfTrue="1">
      <formula>LEN(D14)&gt;0</formula>
    </cfRule>
  </conditionalFormatting>
  <conditionalFormatting sqref="C14">
    <cfRule type="expression" dxfId="14" priority="15" stopIfTrue="1">
      <formula>LEN(C14)&gt;0</formula>
    </cfRule>
  </conditionalFormatting>
  <conditionalFormatting sqref="C15">
    <cfRule type="expression" dxfId="13" priority="14" stopIfTrue="1">
      <formula>LEN(C15)&gt;0</formula>
    </cfRule>
  </conditionalFormatting>
  <conditionalFormatting sqref="C16:C17">
    <cfRule type="expression" dxfId="12" priority="13" stopIfTrue="1">
      <formula>LEN(C16)&gt;0</formula>
    </cfRule>
  </conditionalFormatting>
  <conditionalFormatting sqref="C18">
    <cfRule type="expression" dxfId="11" priority="12" stopIfTrue="1">
      <formula>LEN(C18)&gt;0</formula>
    </cfRule>
  </conditionalFormatting>
  <conditionalFormatting sqref="C19">
    <cfRule type="expression" dxfId="10" priority="11" stopIfTrue="1">
      <formula>LEN(C19)&gt;0</formula>
    </cfRule>
  </conditionalFormatting>
  <conditionalFormatting sqref="D13">
    <cfRule type="expression" dxfId="9" priority="10" stopIfTrue="1">
      <formula>LEN(D13)&gt;0</formula>
    </cfRule>
  </conditionalFormatting>
  <conditionalFormatting sqref="C13">
    <cfRule type="expression" dxfId="8" priority="9" stopIfTrue="1">
      <formula>LEN(C13)&gt;0</formula>
    </cfRule>
  </conditionalFormatting>
  <conditionalFormatting sqref="D29:D34">
    <cfRule type="expression" dxfId="7" priority="8" stopIfTrue="1">
      <formula>LEN(D29)&gt;0</formula>
    </cfRule>
  </conditionalFormatting>
  <conditionalFormatting sqref="C29">
    <cfRule type="expression" dxfId="6" priority="7" stopIfTrue="1">
      <formula>LEN(C29)&gt;0</formula>
    </cfRule>
  </conditionalFormatting>
  <conditionalFormatting sqref="C30">
    <cfRule type="expression" dxfId="5" priority="6" stopIfTrue="1">
      <formula>LEN(C30)&gt;0</formula>
    </cfRule>
  </conditionalFormatting>
  <conditionalFormatting sqref="C31:C32">
    <cfRule type="expression" dxfId="4" priority="5" stopIfTrue="1">
      <formula>LEN(C31)&gt;0</formula>
    </cfRule>
  </conditionalFormatting>
  <conditionalFormatting sqref="C33">
    <cfRule type="expression" dxfId="3" priority="4" stopIfTrue="1">
      <formula>LEN(C33)&gt;0</formula>
    </cfRule>
  </conditionalFormatting>
  <conditionalFormatting sqref="C34">
    <cfRule type="expression" dxfId="2" priority="3" stopIfTrue="1">
      <formula>LEN(C34)&gt;0</formula>
    </cfRule>
  </conditionalFormatting>
  <conditionalFormatting sqref="D28">
    <cfRule type="expression" dxfId="1" priority="2" stopIfTrue="1">
      <formula>LEN(D28)&gt;0</formula>
    </cfRule>
  </conditionalFormatting>
  <conditionalFormatting sqref="C28">
    <cfRule type="expression" dxfId="0" priority="1" stopIfTrue="1">
      <formula>LEN(C28)&gt;0</formula>
    </cfRule>
  </conditionalFormatting>
  <pageMargins left="0.7" right="0.7" top="0.75" bottom="0.75" header="0.3" footer="0.3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F0F-3F06-4338-B7DB-D6FFDD3DB706}">
  <sheetPr>
    <tabColor rgb="FFFF0000"/>
    <pageSetUpPr fitToPage="1"/>
  </sheetPr>
  <dimension ref="B1:S39"/>
  <sheetViews>
    <sheetView showGridLines="0" zoomScale="85" zoomScaleNormal="85" workbookViewId="0">
      <selection activeCell="K15" sqref="K15"/>
    </sheetView>
  </sheetViews>
  <sheetFormatPr defaultRowHeight="14.25" x14ac:dyDescent="0.2"/>
  <cols>
    <col min="1" max="1" width="1.7109375" style="59" customWidth="1"/>
    <col min="2" max="2" width="26.140625" style="59" customWidth="1"/>
    <col min="3" max="3" width="16.140625" style="59" bestFit="1" customWidth="1"/>
    <col min="4" max="4" width="11.7109375" style="59" hidden="1" customWidth="1"/>
    <col min="5" max="5" width="32.7109375" style="60" bestFit="1" customWidth="1"/>
    <col min="6" max="6" width="11.7109375" style="59" bestFit="1" customWidth="1"/>
    <col min="7" max="7" width="12.42578125" style="59" bestFit="1" customWidth="1"/>
    <col min="8" max="8" width="12.7109375" style="59" bestFit="1" customWidth="1"/>
    <col min="9" max="9" width="1.7109375" style="59" customWidth="1"/>
    <col min="10" max="10" width="10.5703125" style="59" bestFit="1" customWidth="1"/>
    <col min="11" max="18" width="9.140625" style="59"/>
    <col min="19" max="19" width="2.28515625" style="59" bestFit="1" customWidth="1"/>
    <col min="20" max="16384" width="9.140625" style="59"/>
  </cols>
  <sheetData>
    <row r="1" spans="2:10" ht="15" x14ac:dyDescent="0.25">
      <c r="B1" s="58" t="s">
        <v>81</v>
      </c>
    </row>
    <row r="2" spans="2:10" ht="15" x14ac:dyDescent="0.25">
      <c r="B2" s="58" t="s">
        <v>1</v>
      </c>
    </row>
    <row r="3" spans="2:10" ht="15" thickBot="1" x14ac:dyDescent="0.25"/>
    <row r="4" spans="2:10" x14ac:dyDescent="0.2">
      <c r="B4" s="66"/>
      <c r="C4" s="67"/>
      <c r="D4" s="67"/>
      <c r="E4" s="68"/>
      <c r="F4" s="67"/>
      <c r="G4" s="67"/>
      <c r="H4" s="67"/>
      <c r="I4" s="69"/>
    </row>
    <row r="5" spans="2:10" ht="15" x14ac:dyDescent="0.25">
      <c r="B5" s="70" t="s">
        <v>49</v>
      </c>
      <c r="C5" s="71" t="s">
        <v>50</v>
      </c>
      <c r="D5" s="71" t="s">
        <v>14</v>
      </c>
      <c r="E5" s="71" t="s">
        <v>68</v>
      </c>
      <c r="F5" s="71" t="s">
        <v>14</v>
      </c>
      <c r="G5" s="71" t="s">
        <v>51</v>
      </c>
      <c r="H5" s="72"/>
      <c r="I5" s="73"/>
    </row>
    <row r="6" spans="2:10" ht="15" x14ac:dyDescent="0.25">
      <c r="B6" s="74" t="s">
        <v>83</v>
      </c>
      <c r="C6" s="71"/>
      <c r="D6" s="71"/>
      <c r="E6" s="75"/>
      <c r="F6" s="72"/>
      <c r="G6" s="71"/>
      <c r="H6" s="72"/>
      <c r="I6" s="73"/>
    </row>
    <row r="7" spans="2:10" x14ac:dyDescent="0.2">
      <c r="B7" s="74"/>
      <c r="C7" s="72"/>
      <c r="D7" s="72"/>
      <c r="E7" s="75"/>
      <c r="F7" s="72"/>
      <c r="G7" s="72"/>
      <c r="H7" s="72"/>
      <c r="I7" s="73"/>
    </row>
    <row r="8" spans="2:10" x14ac:dyDescent="0.2">
      <c r="B8" s="76" t="s">
        <v>52</v>
      </c>
      <c r="C8" s="77">
        <v>50000</v>
      </c>
      <c r="D8" s="77">
        <v>50000</v>
      </c>
      <c r="E8" s="75" t="s">
        <v>66</v>
      </c>
      <c r="F8" s="77">
        <v>50000</v>
      </c>
      <c r="G8" s="78">
        <f>C8-D8</f>
        <v>0</v>
      </c>
      <c r="H8" s="72"/>
      <c r="I8" s="73"/>
    </row>
    <row r="9" spans="2:10" ht="16.5" x14ac:dyDescent="0.2">
      <c r="B9" s="74" t="s">
        <v>82</v>
      </c>
      <c r="C9" s="77">
        <v>0</v>
      </c>
      <c r="D9" s="77">
        <v>4245</v>
      </c>
      <c r="E9" s="75" t="s">
        <v>67</v>
      </c>
      <c r="F9" s="77">
        <f>ROUND(+F8*'99a&amp;bComparison - to 2020'!E66,0)</f>
        <v>4245</v>
      </c>
      <c r="G9" s="78"/>
      <c r="H9" s="72"/>
      <c r="I9" s="79"/>
    </row>
    <row r="10" spans="2:10" x14ac:dyDescent="0.2">
      <c r="B10" s="74" t="s">
        <v>53</v>
      </c>
      <c r="C10" s="62">
        <v>7500</v>
      </c>
      <c r="D10" s="63">
        <v>8773.5</v>
      </c>
      <c r="E10" s="80" t="s">
        <v>70</v>
      </c>
      <c r="F10" s="62">
        <f>(+F8-F9)/2*0.3+F9*0.3*1.5</f>
        <v>8773.5</v>
      </c>
      <c r="G10" s="64">
        <f>F10-C10</f>
        <v>1273.5</v>
      </c>
      <c r="H10" s="81">
        <v>1</v>
      </c>
      <c r="I10" s="73"/>
      <c r="J10" s="65"/>
    </row>
    <row r="11" spans="2:10" x14ac:dyDescent="0.2">
      <c r="B11" s="74" t="s">
        <v>54</v>
      </c>
      <c r="C11" s="77">
        <f>C8-C10</f>
        <v>42500</v>
      </c>
      <c r="D11" s="77">
        <f>D8-D10+D7</f>
        <v>41226.5</v>
      </c>
      <c r="E11" s="75" t="s">
        <v>69</v>
      </c>
      <c r="F11" s="77">
        <f>+F8-F10</f>
        <v>41226.5</v>
      </c>
      <c r="G11" s="78">
        <f>F11-C11</f>
        <v>-1273.5</v>
      </c>
      <c r="H11" s="81"/>
      <c r="I11" s="82"/>
      <c r="J11" s="65"/>
    </row>
    <row r="12" spans="2:10" x14ac:dyDescent="0.2">
      <c r="B12" s="74"/>
      <c r="C12" s="77"/>
      <c r="D12" s="77"/>
      <c r="E12" s="75"/>
      <c r="F12" s="77"/>
      <c r="G12" s="72"/>
      <c r="H12" s="81"/>
      <c r="I12" s="73"/>
    </row>
    <row r="13" spans="2:10" x14ac:dyDescent="0.2">
      <c r="B13" s="74" t="s">
        <v>55</v>
      </c>
      <c r="C13" s="77">
        <f>C11</f>
        <v>42500</v>
      </c>
      <c r="D13" s="77">
        <f>D11</f>
        <v>41226.5</v>
      </c>
      <c r="E13" s="75" t="s">
        <v>71</v>
      </c>
      <c r="F13" s="77">
        <f>+F11</f>
        <v>41226.5</v>
      </c>
      <c r="G13" s="72"/>
      <c r="H13" s="81"/>
      <c r="I13" s="73"/>
    </row>
    <row r="14" spans="2:10" x14ac:dyDescent="0.2">
      <c r="B14" s="76" t="s">
        <v>56</v>
      </c>
      <c r="C14" s="77">
        <v>50000</v>
      </c>
      <c r="D14" s="77">
        <v>50000</v>
      </c>
      <c r="E14" s="75" t="s">
        <v>72</v>
      </c>
      <c r="F14" s="77">
        <v>50000</v>
      </c>
      <c r="G14" s="72"/>
      <c r="H14" s="81"/>
      <c r="I14" s="73"/>
    </row>
    <row r="15" spans="2:10" x14ac:dyDescent="0.2">
      <c r="B15" s="76" t="s">
        <v>57</v>
      </c>
      <c r="C15" s="77">
        <v>0</v>
      </c>
      <c r="D15" s="77">
        <v>50000</v>
      </c>
      <c r="E15" s="75" t="s">
        <v>73</v>
      </c>
      <c r="F15" s="77">
        <f>+F14</f>
        <v>50000</v>
      </c>
      <c r="G15" s="72"/>
      <c r="H15" s="81"/>
      <c r="I15" s="73"/>
    </row>
    <row r="16" spans="2:10" x14ac:dyDescent="0.2">
      <c r="B16" s="76" t="s">
        <v>58</v>
      </c>
      <c r="C16" s="62">
        <v>20250</v>
      </c>
      <c r="D16" s="63">
        <v>34867.949999999997</v>
      </c>
      <c r="E16" s="75" t="s">
        <v>74</v>
      </c>
      <c r="F16" s="62">
        <f>+F13*0.3+F15*1.5*0.3</f>
        <v>34867.949999999997</v>
      </c>
      <c r="G16" s="64">
        <f>F16-C16</f>
        <v>14617.949999999997</v>
      </c>
      <c r="H16" s="81">
        <v>2</v>
      </c>
      <c r="I16" s="73"/>
    </row>
    <row r="17" spans="2:9" x14ac:dyDescent="0.2">
      <c r="B17" s="76" t="s">
        <v>59</v>
      </c>
      <c r="C17" s="77">
        <f>C14-C16+C13</f>
        <v>72250</v>
      </c>
      <c r="D17" s="77">
        <f>D14-D16+D13</f>
        <v>56358.55</v>
      </c>
      <c r="E17" s="75" t="s">
        <v>75</v>
      </c>
      <c r="F17" s="77">
        <f>+F13+F15-F16</f>
        <v>56358.55</v>
      </c>
      <c r="G17" s="78">
        <f>F17-C17</f>
        <v>-15891.449999999997</v>
      </c>
      <c r="H17" s="81"/>
      <c r="I17" s="73"/>
    </row>
    <row r="18" spans="2:9" x14ac:dyDescent="0.2">
      <c r="B18" s="76"/>
      <c r="C18" s="77"/>
      <c r="D18" s="77"/>
      <c r="E18" s="75"/>
      <c r="F18" s="77"/>
      <c r="G18" s="72"/>
      <c r="H18" s="81"/>
      <c r="I18" s="73"/>
    </row>
    <row r="19" spans="2:9" x14ac:dyDescent="0.2">
      <c r="B19" s="76" t="s">
        <v>60</v>
      </c>
      <c r="C19" s="77">
        <f>C17</f>
        <v>72250</v>
      </c>
      <c r="D19" s="77">
        <f>D17</f>
        <v>56358.55</v>
      </c>
      <c r="E19" s="75" t="s">
        <v>76</v>
      </c>
      <c r="F19" s="77">
        <f>+F17</f>
        <v>56358.55</v>
      </c>
      <c r="G19" s="72"/>
      <c r="H19" s="81"/>
      <c r="I19" s="73"/>
    </row>
    <row r="20" spans="2:9" x14ac:dyDescent="0.2">
      <c r="B20" s="74" t="s">
        <v>61</v>
      </c>
      <c r="C20" s="77">
        <v>50000</v>
      </c>
      <c r="D20" s="77">
        <v>50000</v>
      </c>
      <c r="E20" s="75" t="s">
        <v>77</v>
      </c>
      <c r="F20" s="77">
        <v>50000</v>
      </c>
      <c r="G20" s="72"/>
      <c r="H20" s="81"/>
      <c r="I20" s="73"/>
    </row>
    <row r="21" spans="2:9" x14ac:dyDescent="0.2">
      <c r="B21" s="74" t="s">
        <v>62</v>
      </c>
      <c r="C21" s="77">
        <v>0</v>
      </c>
      <c r="D21" s="77">
        <v>50000</v>
      </c>
      <c r="E21" s="75" t="s">
        <v>78</v>
      </c>
      <c r="F21" s="77">
        <f>+F20</f>
        <v>50000</v>
      </c>
      <c r="G21" s="72"/>
      <c r="H21" s="81"/>
      <c r="I21" s="73"/>
    </row>
    <row r="22" spans="2:9" x14ac:dyDescent="0.2">
      <c r="B22" s="74" t="s">
        <v>63</v>
      </c>
      <c r="C22" s="62">
        <v>29175</v>
      </c>
      <c r="D22" s="63">
        <v>39407.565000000002</v>
      </c>
      <c r="E22" s="75" t="s">
        <v>79</v>
      </c>
      <c r="F22" s="62">
        <f>+F19*0.3+F21*0.3*1.5</f>
        <v>39407.565000000002</v>
      </c>
      <c r="G22" s="64">
        <f>F22-C22</f>
        <v>10232.565000000002</v>
      </c>
      <c r="H22" s="81">
        <v>3</v>
      </c>
      <c r="I22" s="73"/>
    </row>
    <row r="23" spans="2:9" x14ac:dyDescent="0.2">
      <c r="B23" s="74" t="s">
        <v>64</v>
      </c>
      <c r="C23" s="77">
        <f>C20-C22+C19</f>
        <v>93075</v>
      </c>
      <c r="D23" s="77">
        <f>D20-D22+D19</f>
        <v>66950.985000000001</v>
      </c>
      <c r="E23" s="75" t="s">
        <v>80</v>
      </c>
      <c r="F23" s="77">
        <f>+F19+F20-F22</f>
        <v>66950.985000000001</v>
      </c>
      <c r="G23" s="78">
        <f>F23-C23</f>
        <v>-26124.014999999999</v>
      </c>
      <c r="H23" s="83" t="s">
        <v>65</v>
      </c>
      <c r="I23" s="73"/>
    </row>
    <row r="24" spans="2:9" x14ac:dyDescent="0.2">
      <c r="B24" s="74"/>
      <c r="C24" s="72"/>
      <c r="D24" s="72"/>
      <c r="E24" s="75"/>
      <c r="F24" s="72"/>
      <c r="G24" s="72"/>
      <c r="H24" s="81"/>
      <c r="I24" s="73"/>
    </row>
    <row r="25" spans="2:9" x14ac:dyDescent="0.2">
      <c r="B25" s="74" t="s">
        <v>84</v>
      </c>
      <c r="C25" s="72"/>
      <c r="D25" s="72"/>
      <c r="E25" s="75"/>
      <c r="F25" s="72"/>
      <c r="G25" s="72"/>
      <c r="H25" s="72"/>
      <c r="I25" s="73"/>
    </row>
    <row r="26" spans="2:9" ht="15" thickBot="1" x14ac:dyDescent="0.25">
      <c r="B26" s="84"/>
      <c r="C26" s="85"/>
      <c r="D26" s="85"/>
      <c r="E26" s="86"/>
      <c r="F26" s="85"/>
      <c r="G26" s="85"/>
      <c r="H26" s="85"/>
      <c r="I26" s="87"/>
    </row>
    <row r="27" spans="2:9" x14ac:dyDescent="0.2">
      <c r="B27" s="61"/>
    </row>
    <row r="28" spans="2:9" x14ac:dyDescent="0.2">
      <c r="B28" s="61"/>
    </row>
    <row r="29" spans="2:9" x14ac:dyDescent="0.2">
      <c r="B29" s="61"/>
    </row>
    <row r="30" spans="2:9" x14ac:dyDescent="0.2">
      <c r="B30" s="61"/>
    </row>
    <row r="31" spans="2:9" x14ac:dyDescent="0.2">
      <c r="B31" s="61"/>
    </row>
    <row r="32" spans="2:9" x14ac:dyDescent="0.2">
      <c r="B32" s="61"/>
    </row>
    <row r="39" spans="19:19" x14ac:dyDescent="0.2">
      <c r="S39" s="59">
        <f>S36-S22</f>
        <v>0</v>
      </c>
    </row>
  </sheetData>
  <pageMargins left="0.70866141732283472" right="0.70866141732283472" top="0.74803149606299213" bottom="0.74803149606299213" header="0.31496062992125984" footer="0.31496062992125984"/>
  <pageSetup scale="9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99a&amp;bComparison - to 2020</vt:lpstr>
      <vt:lpstr>99cClass 10 Comparison</vt:lpstr>
      <vt:lpstr>'99cClass 10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Sally Blackwell</cp:lastModifiedBy>
  <cp:lastPrinted>2021-02-21T19:41:22Z</cp:lastPrinted>
  <dcterms:created xsi:type="dcterms:W3CDTF">2021-02-21T02:12:23Z</dcterms:created>
  <dcterms:modified xsi:type="dcterms:W3CDTF">2021-02-21T19:41:40Z</dcterms:modified>
</cp:coreProperties>
</file>